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btima\Desktop\ITMO\Semester-5\МатСтат\"/>
    </mc:Choice>
  </mc:AlternateContent>
  <xr:revisionPtr revIDLastSave="0" documentId="13_ncr:1_{EE44538A-A19B-4389-9244-B62E7AFC13EF}" xr6:coauthVersionLast="47" xr6:coauthVersionMax="47" xr10:uidLastSave="{00000000-0000-0000-0000-000000000000}"/>
  <bookViews>
    <workbookView xWindow="-98" yWindow="-98" windowWidth="26116" windowHeight="15675" tabRatio="851" activeTab="6" xr2:uid="{00000000-000D-0000-FFFF-FFFF00000000}"/>
  </bookViews>
  <sheets>
    <sheet name="1" sheetId="45" r:id="rId1"/>
    <sheet name="Практика 1" sheetId="46" r:id="rId2"/>
    <sheet name="Практика 2" sheetId="47" r:id="rId3"/>
    <sheet name="Практика 5" sheetId="48" r:id="rId4"/>
    <sheet name="Практика 6" sheetId="49" r:id="rId5"/>
    <sheet name="Практика 7" sheetId="50" r:id="rId6"/>
    <sheet name="Практика 10" sheetId="51" r:id="rId7"/>
    <sheet name="Данные" sheetId="25" state="hidden" r:id="rId8"/>
    <sheet name="Дан K2.1" sheetId="38" state="hidden" r:id="rId9"/>
    <sheet name="Дан K2.3" sheetId="43" state="hidden" r:id="rId10"/>
    <sheet name="Таб 1" sheetId="1" state="hidden" r:id="rId11"/>
    <sheet name="Приложение" sheetId="3" state="hidden" r:id="rId12"/>
  </sheets>
  <externalReferences>
    <externalReference r:id="rId13"/>
  </externalReferences>
  <definedNames>
    <definedName name="a">#REF!</definedName>
    <definedName name="am">#REF!</definedName>
    <definedName name="at">#REF!</definedName>
    <definedName name="b">#REF!</definedName>
    <definedName name="b1m">#REF!</definedName>
    <definedName name="b2m">#REF!</definedName>
    <definedName name="bt">#REF!</definedName>
    <definedName name="dx">#REF!</definedName>
    <definedName name="dy">#REF!</definedName>
    <definedName name="hx">'[1]Ряд 1'!$E$5</definedName>
    <definedName name="hy">'[1]Ряд 2'!$E$5</definedName>
    <definedName name="M">#REF!</definedName>
    <definedName name="modx">#REF!</definedName>
    <definedName name="rb">#REF!</definedName>
    <definedName name="rxy">#REF!</definedName>
    <definedName name="sx">#REF!</definedName>
    <definedName name="sy">#REF!</definedName>
    <definedName name="x">#REF!</definedName>
    <definedName name="X_приб">'Практика 1'!$C$2:$C$51</definedName>
    <definedName name="x1i">#REF!</definedName>
    <definedName name="x1m">#REF!</definedName>
    <definedName name="x2i">#REF!</definedName>
    <definedName name="x2m">#REF!</definedName>
    <definedName name="x3i">#REF!</definedName>
    <definedName name="x4i">#REF!</definedName>
    <definedName name="x5i">#REF!</definedName>
    <definedName name="xi">#REF!</definedName>
    <definedName name="xm">#REF!</definedName>
    <definedName name="xy">#REF!</definedName>
    <definedName name="y">#REF!</definedName>
    <definedName name="Y_крс">'Практика 1'!$B$2:$B$51</definedName>
    <definedName name="yi">#REF!</definedName>
    <definedName name="ym">#REF!</definedName>
    <definedName name="Вес">'[1]Выборка 2'!$G$2:$G$51,'[1]Выборка 2'!$J$2:$J$51,'[1]Выборка 2'!$M$2:$M$51,'[1]Выборка 2'!$P$2:$P$51</definedName>
    <definedName name="дан">'[1]выборка 3'!$A$1:$B$201</definedName>
    <definedName name="данм">Данные!$E$6:$G$55</definedName>
    <definedName name="и">#REF!</definedName>
    <definedName name="Курс">'Практика 1'!$C$2:$C$51</definedName>
    <definedName name="под">#REF!</definedName>
    <definedName name="под1">#REF!</definedName>
    <definedName name="под10">#REF!</definedName>
    <definedName name="под11">#REF!</definedName>
    <definedName name="под12">#REF!</definedName>
    <definedName name="под13">#REF!</definedName>
    <definedName name="под2">#REF!</definedName>
    <definedName name="под3">#REF!</definedName>
    <definedName name="под4">#REF!</definedName>
    <definedName name="под5">#REF!</definedName>
    <definedName name="под6">#REF!</definedName>
    <definedName name="под7">#REF!</definedName>
    <definedName name="под8">#REF!</definedName>
    <definedName name="под9">#REF!</definedName>
    <definedName name="подстава">#REF!</definedName>
    <definedName name="подстава2">#REF!</definedName>
    <definedName name="Прибыль">'Практика 1'!$B$2:$B$51</definedName>
    <definedName name="признак1">#REF!,#REF!</definedName>
    <definedName name="признак2">#REF!,#REF!</definedName>
    <definedName name="Приложение">Приложение!$A$1:$F$56</definedName>
    <definedName name="результат">Данные!$B$6:$B$55</definedName>
    <definedName name="результатм">Данные!$G$6:$G$55</definedName>
    <definedName name="рост">'[1]Выборка 2'!$E$1:$P$1,'[1]Выборка 2'!$F$2:$F$51,'[1]Выборка 2'!$I$2:$I$51,'[1]Выборка 2'!$L$2:$L$51,'[1]Выборка 2'!$O$2:$O$51</definedName>
    <definedName name="Таб1">'Таб 1'!$A$1:$C$13</definedName>
    <definedName name="таб2">'Дан K2.1'!$B$8:$I$11</definedName>
    <definedName name="таб3">'Дан K2.1'!$A$16:$E$117</definedName>
    <definedName name="таб4">#REF!</definedName>
    <definedName name="таб5">#REF!</definedName>
    <definedName name="таб6">'Дан K2.3'!$A$1:$K$14</definedName>
    <definedName name="табб5">'Дан K2.1'!$A$121:$H$156</definedName>
    <definedName name="фактор">Данные!$C$6:$C$55</definedName>
    <definedName name="факторм">Данные!$F$6:$F$55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7" i="51" l="1" a="1"/>
  <c r="H67" i="51" s="1"/>
  <c r="I62" i="51"/>
  <c r="I61" i="51"/>
  <c r="I57" i="51"/>
  <c r="I56" i="51"/>
  <c r="I51" i="51"/>
  <c r="I52" i="51"/>
  <c r="I44" i="51"/>
  <c r="I49" i="51"/>
  <c r="I40" i="51"/>
  <c r="K34" i="51"/>
  <c r="K35" i="51"/>
  <c r="I35" i="51"/>
  <c r="I36" i="51"/>
  <c r="I34" i="51"/>
  <c r="I33" i="51"/>
  <c r="I32" i="51"/>
  <c r="I27" i="51"/>
  <c r="I26" i="51"/>
  <c r="I20" i="51"/>
  <c r="I18" i="51"/>
  <c r="C54" i="51"/>
  <c r="D54" i="51"/>
  <c r="E54" i="51"/>
  <c r="B54" i="51"/>
  <c r="E53" i="51"/>
  <c r="E2" i="51"/>
  <c r="E3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C53" i="51"/>
  <c r="B53" i="51"/>
  <c r="I14" i="51"/>
  <c r="I16" i="51" s="1"/>
  <c r="D2" i="51" s="1"/>
  <c r="I10" i="51"/>
  <c r="I6" i="51"/>
  <c r="I8" i="51" s="1"/>
  <c r="I5" i="51"/>
  <c r="I7" i="51" s="1"/>
  <c r="I4" i="51"/>
  <c r="I3" i="51"/>
  <c r="F34" i="50"/>
  <c r="F35" i="50"/>
  <c r="F36" i="50"/>
  <c r="F37" i="50"/>
  <c r="E35" i="50"/>
  <c r="E36" i="50"/>
  <c r="E37" i="50"/>
  <c r="E38" i="50"/>
  <c r="F46" i="50"/>
  <c r="F42" i="50"/>
  <c r="E43" i="50"/>
  <c r="F43" i="50"/>
  <c r="L36" i="50"/>
  <c r="S8" i="46" a="1"/>
  <c r="S8" i="46" s="1"/>
  <c r="E2" i="50"/>
  <c r="E3" i="50"/>
  <c r="F3" i="50"/>
  <c r="G3" i="50"/>
  <c r="H3" i="50"/>
  <c r="I3" i="50"/>
  <c r="J3" i="50"/>
  <c r="K3" i="50"/>
  <c r="E4" i="50"/>
  <c r="F4" i="50"/>
  <c r="G4" i="50"/>
  <c r="H4" i="50"/>
  <c r="I4" i="50"/>
  <c r="J4" i="50"/>
  <c r="K4" i="50"/>
  <c r="E5" i="50"/>
  <c r="F5" i="50"/>
  <c r="G5" i="50"/>
  <c r="H5" i="50"/>
  <c r="I5" i="50"/>
  <c r="J5" i="50"/>
  <c r="K5" i="50"/>
  <c r="E6" i="50"/>
  <c r="E7" i="50"/>
  <c r="G6" i="50"/>
  <c r="H6" i="50" s="1" a="1"/>
  <c r="E8" i="50"/>
  <c r="F7" i="50"/>
  <c r="G7" i="50"/>
  <c r="E9" i="50"/>
  <c r="D14" i="50" s="1"/>
  <c r="D15" i="50" s="1"/>
  <c r="F8" i="50"/>
  <c r="G8" i="50"/>
  <c r="F9" i="50"/>
  <c r="I9" i="50" s="1"/>
  <c r="E10" i="50"/>
  <c r="F10" i="50"/>
  <c r="G10" i="50"/>
  <c r="I10" i="50"/>
  <c r="K10" i="50"/>
  <c r="C8" i="50"/>
  <c r="C7" i="50"/>
  <c r="G20" i="49"/>
  <c r="C25" i="49"/>
  <c r="D20" i="49"/>
  <c r="I6" i="49"/>
  <c r="C11" i="49"/>
  <c r="G6" i="49" s="1"/>
  <c r="D6" i="49"/>
  <c r="L13" i="48"/>
  <c r="L12" i="48"/>
  <c r="K11" i="48"/>
  <c r="B8" i="48"/>
  <c r="C8" i="48"/>
  <c r="D8" i="48"/>
  <c r="E8" i="48"/>
  <c r="F8" i="48"/>
  <c r="G8" i="48"/>
  <c r="H8" i="48"/>
  <c r="B9" i="48"/>
  <c r="C9" i="48"/>
  <c r="D9" i="48"/>
  <c r="E9" i="48"/>
  <c r="F9" i="48"/>
  <c r="G9" i="48"/>
  <c r="H9" i="48"/>
  <c r="B10" i="48"/>
  <c r="C10" i="48"/>
  <c r="D10" i="48"/>
  <c r="E10" i="48"/>
  <c r="F10" i="48"/>
  <c r="G10" i="48"/>
  <c r="H10" i="48"/>
  <c r="B11" i="48"/>
  <c r="C11" i="48"/>
  <c r="D11" i="48"/>
  <c r="E11" i="48"/>
  <c r="F11" i="48"/>
  <c r="G11" i="48"/>
  <c r="H11" i="48"/>
  <c r="B12" i="48"/>
  <c r="C12" i="48"/>
  <c r="D12" i="48"/>
  <c r="F12" i="48"/>
  <c r="B13" i="48"/>
  <c r="C13" i="48"/>
  <c r="D13" i="48"/>
  <c r="E13" i="48"/>
  <c r="F13" i="48"/>
  <c r="B14" i="48"/>
  <c r="C14" i="48"/>
  <c r="D14" i="48"/>
  <c r="E14" i="48"/>
  <c r="F14" i="48"/>
  <c r="B15" i="48"/>
  <c r="C15" i="48"/>
  <c r="D15" i="48"/>
  <c r="E15" i="48"/>
  <c r="F15" i="48"/>
  <c r="B16" i="48"/>
  <c r="C16" i="48"/>
  <c r="D16" i="48"/>
  <c r="E16" i="48"/>
  <c r="F16" i="48"/>
  <c r="B17" i="48"/>
  <c r="C17" i="48"/>
  <c r="D17" i="48"/>
  <c r="E17" i="48"/>
  <c r="F17" i="48"/>
  <c r="B18" i="48"/>
  <c r="C18" i="48"/>
  <c r="D18" i="48"/>
  <c r="E18" i="48"/>
  <c r="F18" i="48"/>
  <c r="B19" i="48"/>
  <c r="C19" i="48"/>
  <c r="D19" i="48"/>
  <c r="F19" i="48"/>
  <c r="H19" i="48"/>
  <c r="P33" i="47"/>
  <c r="P32" i="47"/>
  <c r="P31" i="47"/>
  <c r="P30" i="47"/>
  <c r="P29" i="47"/>
  <c r="P27" i="47"/>
  <c r="P17" i="47"/>
  <c r="P16" i="47"/>
  <c r="P15" i="47"/>
  <c r="P14" i="47"/>
  <c r="P13" i="47"/>
  <c r="P11" i="47"/>
  <c r="H32" i="47"/>
  <c r="I32" i="47" s="1"/>
  <c r="H29" i="47"/>
  <c r="I29" i="47" s="1"/>
  <c r="A25" i="47"/>
  <c r="B25" i="47"/>
  <c r="C25" i="47"/>
  <c r="D25" i="47"/>
  <c r="E25" i="47"/>
  <c r="F25" i="47"/>
  <c r="G25" i="47"/>
  <c r="A26" i="47"/>
  <c r="B26" i="47"/>
  <c r="C26" i="47"/>
  <c r="D26" i="47"/>
  <c r="E26" i="47"/>
  <c r="F26" i="47"/>
  <c r="G26" i="47"/>
  <c r="A27" i="47"/>
  <c r="B27" i="47"/>
  <c r="C27" i="47"/>
  <c r="D27" i="47"/>
  <c r="E27" i="47"/>
  <c r="F27" i="47"/>
  <c r="G27" i="47"/>
  <c r="A28" i="47"/>
  <c r="B28" i="47"/>
  <c r="C28" i="47"/>
  <c r="D28" i="47"/>
  <c r="E28" i="47"/>
  <c r="F28" i="47"/>
  <c r="G28" i="47"/>
  <c r="A29" i="47"/>
  <c r="B29" i="47"/>
  <c r="C29" i="47"/>
  <c r="D29" i="47"/>
  <c r="E29" i="47"/>
  <c r="F29" i="47"/>
  <c r="G29" i="47"/>
  <c r="A30" i="47"/>
  <c r="B30" i="47"/>
  <c r="C30" i="47"/>
  <c r="D30" i="47"/>
  <c r="H30" i="47" s="1"/>
  <c r="I30" i="47" s="1"/>
  <c r="E30" i="47"/>
  <c r="F30" i="47"/>
  <c r="G30" i="47"/>
  <c r="A31" i="47"/>
  <c r="B31" i="47"/>
  <c r="C31" i="47"/>
  <c r="D31" i="47"/>
  <c r="H31" i="47" s="1"/>
  <c r="I31" i="47" s="1"/>
  <c r="E31" i="47"/>
  <c r="M33" i="47" s="1"/>
  <c r="F31" i="47"/>
  <c r="G31" i="47"/>
  <c r="A32" i="47"/>
  <c r="B32" i="47"/>
  <c r="C32" i="47"/>
  <c r="D32" i="47"/>
  <c r="E32" i="47"/>
  <c r="F32" i="47"/>
  <c r="G32" i="47"/>
  <c r="A33" i="47"/>
  <c r="B33" i="47"/>
  <c r="C33" i="47"/>
  <c r="D33" i="47"/>
  <c r="H33" i="47" s="1"/>
  <c r="I33" i="47" s="1"/>
  <c r="E33" i="47"/>
  <c r="F33" i="47"/>
  <c r="G33" i="47"/>
  <c r="A34" i="47"/>
  <c r="B34" i="47"/>
  <c r="C34" i="47"/>
  <c r="D34" i="47"/>
  <c r="H34" i="47" s="1"/>
  <c r="I34" i="47" s="1"/>
  <c r="E34" i="47"/>
  <c r="F34" i="47"/>
  <c r="G34" i="47"/>
  <c r="A35" i="47"/>
  <c r="B35" i="47"/>
  <c r="C35" i="47"/>
  <c r="D35" i="47"/>
  <c r="H35" i="47" s="1"/>
  <c r="I35" i="47" s="1"/>
  <c r="E35" i="47"/>
  <c r="F35" i="47"/>
  <c r="G35" i="47"/>
  <c r="A36" i="47"/>
  <c r="B36" i="47"/>
  <c r="C36" i="47"/>
  <c r="D36" i="47"/>
  <c r="E36" i="47"/>
  <c r="F36" i="47"/>
  <c r="G36" i="47"/>
  <c r="A7" i="47"/>
  <c r="B7" i="47"/>
  <c r="C7" i="47"/>
  <c r="D7" i="47"/>
  <c r="E7" i="47"/>
  <c r="F7" i="47"/>
  <c r="G7" i="47"/>
  <c r="A8" i="47"/>
  <c r="B8" i="47"/>
  <c r="C8" i="47"/>
  <c r="D8" i="47"/>
  <c r="E8" i="47"/>
  <c r="F8" i="47"/>
  <c r="G8" i="47"/>
  <c r="A9" i="47"/>
  <c r="B9" i="47"/>
  <c r="C9" i="47"/>
  <c r="D9" i="47"/>
  <c r="E9" i="47"/>
  <c r="F9" i="47"/>
  <c r="G9" i="47"/>
  <c r="A10" i="47"/>
  <c r="B10" i="47"/>
  <c r="C10" i="47"/>
  <c r="D10" i="47"/>
  <c r="E10" i="47"/>
  <c r="F10" i="47"/>
  <c r="G10" i="47"/>
  <c r="A11" i="47"/>
  <c r="B11" i="47"/>
  <c r="C11" i="47"/>
  <c r="E11" i="47"/>
  <c r="A12" i="47"/>
  <c r="B12" i="47"/>
  <c r="C12" i="47"/>
  <c r="D12" i="47"/>
  <c r="H12" i="47" s="1"/>
  <c r="E12" i="47"/>
  <c r="A13" i="47"/>
  <c r="B13" i="47"/>
  <c r="C13" i="47"/>
  <c r="D13" i="47"/>
  <c r="H13" i="47" s="1"/>
  <c r="I13" i="47" s="1"/>
  <c r="E13" i="47"/>
  <c r="M17" i="47" s="1"/>
  <c r="A14" i="47"/>
  <c r="B14" i="47"/>
  <c r="C14" i="47"/>
  <c r="D14" i="47"/>
  <c r="H14" i="47" s="1"/>
  <c r="I14" i="47" s="1"/>
  <c r="E14" i="47"/>
  <c r="A15" i="47"/>
  <c r="B15" i="47"/>
  <c r="C15" i="47"/>
  <c r="D15" i="47"/>
  <c r="H15" i="47" s="1"/>
  <c r="I15" i="47" s="1"/>
  <c r="E15" i="47"/>
  <c r="A16" i="47"/>
  <c r="B16" i="47"/>
  <c r="C16" i="47"/>
  <c r="D16" i="47"/>
  <c r="H16" i="47" s="1"/>
  <c r="I16" i="47" s="1"/>
  <c r="E16" i="47"/>
  <c r="A17" i="47"/>
  <c r="B17" i="47"/>
  <c r="C17" i="47"/>
  <c r="D17" i="47"/>
  <c r="H17" i="47" s="1"/>
  <c r="I17" i="47" s="1"/>
  <c r="E17" i="47"/>
  <c r="A18" i="47"/>
  <c r="B18" i="47"/>
  <c r="C18" i="47"/>
  <c r="E18" i="47"/>
  <c r="G18" i="47"/>
  <c r="AA8" i="46" a="1"/>
  <c r="AA8" i="46" s="1"/>
  <c r="Y10" i="46"/>
  <c r="Z10" i="46"/>
  <c r="Y11" i="46"/>
  <c r="Z11" i="46"/>
  <c r="Y12" i="46" s="1"/>
  <c r="Z12" i="46" s="1"/>
  <c r="Y13" i="46" s="1"/>
  <c r="Z13" i="46" s="1"/>
  <c r="Y14" i="46" s="1"/>
  <c r="Z14" i="46" s="1"/>
  <c r="Z9" i="46"/>
  <c r="Y9" i="46"/>
  <c r="Z8" i="46"/>
  <c r="Y8" i="46"/>
  <c r="M5" i="46"/>
  <c r="Q8" i="46"/>
  <c r="L5" i="46"/>
  <c r="R8" i="46" s="1"/>
  <c r="Q9" i="46" s="1"/>
  <c r="R9" i="46" s="1"/>
  <c r="Q10" i="46" s="1"/>
  <c r="R10" i="46" s="1"/>
  <c r="Q11" i="46" s="1"/>
  <c r="F1" i="25"/>
  <c r="G1" i="25"/>
  <c r="B1" i="25"/>
  <c r="C1" i="25"/>
  <c r="B6" i="25"/>
  <c r="B55" i="25"/>
  <c r="G55" i="25" s="1"/>
  <c r="B54" i="25"/>
  <c r="G54" i="25" s="1"/>
  <c r="B53" i="25"/>
  <c r="G53" i="25" s="1"/>
  <c r="B52" i="25"/>
  <c r="G52" i="25" s="1"/>
  <c r="B51" i="25"/>
  <c r="G51" i="25" s="1"/>
  <c r="B50" i="25"/>
  <c r="G50" i="25" s="1"/>
  <c r="B49" i="25"/>
  <c r="G49" i="25" s="1"/>
  <c r="B48" i="25"/>
  <c r="G48" i="25" s="1"/>
  <c r="B47" i="25"/>
  <c r="G47" i="25" s="1"/>
  <c r="B46" i="25"/>
  <c r="G46" i="25" s="1"/>
  <c r="B45" i="25"/>
  <c r="G45" i="25" s="1"/>
  <c r="B44" i="25"/>
  <c r="G44" i="25" s="1"/>
  <c r="B43" i="25"/>
  <c r="G43" i="25" s="1"/>
  <c r="B42" i="25"/>
  <c r="G42" i="25" s="1"/>
  <c r="B41" i="25"/>
  <c r="G41" i="25" s="1"/>
  <c r="B40" i="25"/>
  <c r="G40" i="25" s="1"/>
  <c r="B39" i="25"/>
  <c r="G39" i="25" s="1"/>
  <c r="B38" i="25"/>
  <c r="G38" i="25" s="1"/>
  <c r="B37" i="25"/>
  <c r="G37" i="25" s="1"/>
  <c r="B36" i="25"/>
  <c r="G36" i="25" s="1"/>
  <c r="B35" i="25"/>
  <c r="G35" i="25" s="1"/>
  <c r="B34" i="25"/>
  <c r="G34" i="25" s="1"/>
  <c r="B33" i="25"/>
  <c r="G33" i="25" s="1"/>
  <c r="B32" i="25"/>
  <c r="G32" i="25" s="1"/>
  <c r="B31" i="25"/>
  <c r="G31" i="25" s="1"/>
  <c r="B30" i="25"/>
  <c r="G30" i="25" s="1"/>
  <c r="B29" i="25"/>
  <c r="G29" i="25" s="1"/>
  <c r="B28" i="25"/>
  <c r="G28" i="25" s="1"/>
  <c r="B27" i="25"/>
  <c r="G27" i="25" s="1"/>
  <c r="B26" i="25"/>
  <c r="G26" i="25" s="1"/>
  <c r="B25" i="25"/>
  <c r="G25" i="25" s="1"/>
  <c r="B24" i="25"/>
  <c r="G24" i="25" s="1"/>
  <c r="B23" i="25"/>
  <c r="G23" i="25" s="1"/>
  <c r="B22" i="25"/>
  <c r="G22" i="25" s="1"/>
  <c r="B21" i="25"/>
  <c r="G21" i="25" s="1"/>
  <c r="B20" i="25"/>
  <c r="G20" i="25" s="1"/>
  <c r="B19" i="25"/>
  <c r="G19" i="25" s="1"/>
  <c r="B18" i="25"/>
  <c r="G18" i="25" s="1"/>
  <c r="B17" i="25"/>
  <c r="G17" i="25" s="1"/>
  <c r="B16" i="25"/>
  <c r="G16" i="25" s="1"/>
  <c r="B15" i="25"/>
  <c r="G15" i="25" s="1"/>
  <c r="B14" i="25"/>
  <c r="G14" i="25" s="1"/>
  <c r="B13" i="25"/>
  <c r="G13" i="25" s="1"/>
  <c r="B12" i="25"/>
  <c r="G12" i="25" s="1"/>
  <c r="B11" i="25"/>
  <c r="G11" i="25" s="1"/>
  <c r="B10" i="25"/>
  <c r="G10" i="25" s="1"/>
  <c r="B9" i="25"/>
  <c r="G9" i="25" s="1"/>
  <c r="B8" i="25"/>
  <c r="G8" i="25" s="1"/>
  <c r="B7" i="25"/>
  <c r="G7" i="25" s="1"/>
  <c r="C6" i="25"/>
  <c r="F6" i="25" s="1"/>
  <c r="C55" i="25"/>
  <c r="F55" i="25" s="1"/>
  <c r="C54" i="25"/>
  <c r="F54" i="25" s="1"/>
  <c r="C53" i="25"/>
  <c r="F53" i="25" s="1"/>
  <c r="C52" i="25"/>
  <c r="F52" i="25" s="1"/>
  <c r="C51" i="25"/>
  <c r="F51" i="25" s="1"/>
  <c r="C50" i="25"/>
  <c r="F50" i="25" s="1"/>
  <c r="C49" i="25"/>
  <c r="F49" i="25" s="1"/>
  <c r="C48" i="25"/>
  <c r="F48" i="25" s="1"/>
  <c r="C47" i="25"/>
  <c r="F47" i="25" s="1"/>
  <c r="C46" i="25"/>
  <c r="F46" i="25" s="1"/>
  <c r="C45" i="25"/>
  <c r="F45" i="25" s="1"/>
  <c r="C44" i="25"/>
  <c r="F44" i="25" s="1"/>
  <c r="C43" i="25"/>
  <c r="F43" i="25" s="1"/>
  <c r="C42" i="25"/>
  <c r="F42" i="25" s="1"/>
  <c r="C41" i="25"/>
  <c r="F41" i="25" s="1"/>
  <c r="C40" i="25"/>
  <c r="F40" i="25" s="1"/>
  <c r="C39" i="25"/>
  <c r="F39" i="25" s="1"/>
  <c r="C38" i="25"/>
  <c r="F38" i="25" s="1"/>
  <c r="C37" i="25"/>
  <c r="F37" i="25" s="1"/>
  <c r="C36" i="25"/>
  <c r="F36" i="25" s="1"/>
  <c r="C35" i="25"/>
  <c r="F35" i="25" s="1"/>
  <c r="C34" i="25"/>
  <c r="F34" i="25" s="1"/>
  <c r="C33" i="25"/>
  <c r="F33" i="25" s="1"/>
  <c r="C32" i="25"/>
  <c r="F32" i="25" s="1"/>
  <c r="C31" i="25"/>
  <c r="F31" i="25" s="1"/>
  <c r="C30" i="25"/>
  <c r="F30" i="25" s="1"/>
  <c r="C29" i="25"/>
  <c r="F29" i="25" s="1"/>
  <c r="C28" i="25"/>
  <c r="F28" i="25" s="1"/>
  <c r="C27" i="25"/>
  <c r="F27" i="25" s="1"/>
  <c r="C26" i="25"/>
  <c r="F26" i="25" s="1"/>
  <c r="C25" i="25"/>
  <c r="F25" i="25" s="1"/>
  <c r="C24" i="25"/>
  <c r="F24" i="25" s="1"/>
  <c r="C23" i="25"/>
  <c r="F23" i="25" s="1"/>
  <c r="C22" i="25"/>
  <c r="F22" i="25" s="1"/>
  <c r="C21" i="25"/>
  <c r="F21" i="25" s="1"/>
  <c r="C20" i="25"/>
  <c r="F20" i="25" s="1"/>
  <c r="C19" i="25"/>
  <c r="F19" i="25" s="1"/>
  <c r="C18" i="25"/>
  <c r="F18" i="25" s="1"/>
  <c r="C17" i="25"/>
  <c r="F17" i="25" s="1"/>
  <c r="C16" i="25"/>
  <c r="F16" i="25" s="1"/>
  <c r="C15" i="25"/>
  <c r="F15" i="25" s="1"/>
  <c r="C14" i="25"/>
  <c r="F14" i="25" s="1"/>
  <c r="C13" i="25"/>
  <c r="F13" i="25" s="1"/>
  <c r="C12" i="25"/>
  <c r="F12" i="25" s="1"/>
  <c r="C11" i="25"/>
  <c r="F11" i="25" s="1"/>
  <c r="C10" i="25"/>
  <c r="F10" i="25" s="1"/>
  <c r="C9" i="25"/>
  <c r="F9" i="25" s="1"/>
  <c r="C8" i="25"/>
  <c r="F8" i="25" s="1"/>
  <c r="C7" i="25"/>
  <c r="F7" i="25" s="1"/>
  <c r="D35" i="51" l="1"/>
  <c r="D40" i="51"/>
  <c r="D38" i="51"/>
  <c r="D36" i="51"/>
  <c r="D34" i="51"/>
  <c r="D16" i="51"/>
  <c r="D37" i="51"/>
  <c r="D19" i="51"/>
  <c r="D15" i="51"/>
  <c r="D41" i="51"/>
  <c r="D18" i="51"/>
  <c r="D14" i="51"/>
  <c r="D39" i="51"/>
  <c r="D20" i="51"/>
  <c r="D17" i="51"/>
  <c r="D21" i="51"/>
  <c r="I12" i="51"/>
  <c r="D33" i="51"/>
  <c r="D13" i="51"/>
  <c r="D12" i="51"/>
  <c r="D51" i="51"/>
  <c r="D31" i="51"/>
  <c r="D10" i="51"/>
  <c r="D49" i="51"/>
  <c r="D9" i="51"/>
  <c r="D48" i="51"/>
  <c r="D28" i="51"/>
  <c r="D8" i="51"/>
  <c r="D47" i="51"/>
  <c r="D27" i="51"/>
  <c r="D7" i="51"/>
  <c r="D46" i="51"/>
  <c r="D26" i="51"/>
  <c r="D6" i="51"/>
  <c r="D45" i="51"/>
  <c r="D25" i="51"/>
  <c r="D5" i="51"/>
  <c r="D32" i="51"/>
  <c r="D11" i="51"/>
  <c r="D50" i="51"/>
  <c r="D30" i="51"/>
  <c r="D29" i="51"/>
  <c r="D44" i="51"/>
  <c r="D24" i="51"/>
  <c r="D4" i="51"/>
  <c r="D43" i="51"/>
  <c r="D23" i="51"/>
  <c r="D3" i="51"/>
  <c r="D53" i="51" s="1"/>
  <c r="D42" i="51"/>
  <c r="D22" i="51"/>
  <c r="L35" i="50"/>
  <c r="M35" i="50" s="1"/>
  <c r="I8" i="50"/>
  <c r="G34" i="50" a="1"/>
  <c r="H6" i="50"/>
  <c r="I6" i="50"/>
  <c r="I7" i="50"/>
  <c r="H34" i="50"/>
  <c r="E12" i="48"/>
  <c r="D11" i="47"/>
  <c r="H11" i="47" s="1"/>
  <c r="I11" i="47" s="1"/>
  <c r="I12" i="47"/>
  <c r="M28" i="47"/>
  <c r="M27" i="47"/>
  <c r="AB8" i="46"/>
  <c r="T8" i="46"/>
  <c r="T10" i="46"/>
  <c r="T9" i="46"/>
  <c r="R11" i="46"/>
  <c r="G6" i="25"/>
  <c r="M34" i="50" l="1"/>
  <c r="G34" i="50"/>
  <c r="H10" i="50"/>
  <c r="J6" i="50"/>
  <c r="H35" i="50"/>
  <c r="M29" i="47"/>
  <c r="AB9" i="46"/>
  <c r="T11" i="46"/>
  <c r="Q12" i="46"/>
  <c r="R12" i="46" s="1"/>
  <c r="K6" i="50" l="1"/>
  <c r="J9" i="50"/>
  <c r="J7" i="50"/>
  <c r="J8" i="50"/>
  <c r="L37" i="50"/>
  <c r="H36" i="50"/>
  <c r="M31" i="47"/>
  <c r="M30" i="47"/>
  <c r="M32" i="47" s="1"/>
  <c r="AB10" i="46"/>
  <c r="Q13" i="46"/>
  <c r="R13" i="46" s="1"/>
  <c r="T12" i="46"/>
  <c r="M36" i="50" l="1"/>
  <c r="J10" i="50"/>
  <c r="K7" i="50"/>
  <c r="K8" i="50" s="1"/>
  <c r="K9" i="50" s="1"/>
  <c r="L38" i="50"/>
  <c r="M38" i="50" s="1"/>
  <c r="H37" i="50"/>
  <c r="AB11" i="46"/>
  <c r="Q14" i="46"/>
  <c r="R14" i="46" s="1"/>
  <c r="T13" i="46"/>
  <c r="M37" i="50" l="1"/>
  <c r="H38" i="50"/>
  <c r="AB12" i="46"/>
  <c r="T14" i="46"/>
  <c r="M39" i="50" l="1"/>
  <c r="AB14" i="46"/>
  <c r="AB13" i="46"/>
  <c r="S15" i="46"/>
  <c r="G39" i="50" l="1"/>
  <c r="U8" i="46"/>
  <c r="D18" i="47"/>
  <c r="E19" i="48"/>
  <c r="AA15" i="46"/>
  <c r="U9" i="46"/>
  <c r="U11" i="46"/>
  <c r="U12" i="46"/>
  <c r="U13" i="46"/>
  <c r="U14" i="46"/>
  <c r="U10" i="46"/>
  <c r="I39" i="50" l="1"/>
  <c r="I35" i="50"/>
  <c r="I36" i="50"/>
  <c r="I37" i="50"/>
  <c r="I38" i="50"/>
  <c r="N34" i="50"/>
  <c r="N35" i="50"/>
  <c r="O35" i="50" s="1"/>
  <c r="I34" i="50"/>
  <c r="N38" i="50"/>
  <c r="O38" i="50" s="1"/>
  <c r="N36" i="50"/>
  <c r="O36" i="50" s="1"/>
  <c r="N37" i="50"/>
  <c r="O37" i="50" s="1"/>
  <c r="J34" i="50"/>
  <c r="G14" i="48"/>
  <c r="F13" i="47"/>
  <c r="G18" i="48"/>
  <c r="F17" i="47"/>
  <c r="G17" i="48"/>
  <c r="F16" i="47"/>
  <c r="G16" i="48"/>
  <c r="F15" i="47"/>
  <c r="G15" i="48"/>
  <c r="F14" i="47"/>
  <c r="F12" i="47"/>
  <c r="G13" i="48"/>
  <c r="M11" i="47"/>
  <c r="M12" i="47"/>
  <c r="M13" i="47" s="1"/>
  <c r="M15" i="47" s="1"/>
  <c r="M14" i="47"/>
  <c r="M16" i="47" s="1"/>
  <c r="D8" i="50" s="1"/>
  <c r="V8" i="46"/>
  <c r="G12" i="48"/>
  <c r="F11" i="47"/>
  <c r="AC9" i="46"/>
  <c r="AC14" i="46"/>
  <c r="AC13" i="46"/>
  <c r="AC12" i="46"/>
  <c r="AC11" i="46"/>
  <c r="AC10" i="46"/>
  <c r="AC8" i="46"/>
  <c r="AD8" i="46" s="1"/>
  <c r="U15" i="46"/>
  <c r="J35" i="50" l="1"/>
  <c r="J36" i="50" s="1"/>
  <c r="J37" i="50" s="1"/>
  <c r="J38" i="50" s="1"/>
  <c r="N39" i="50"/>
  <c r="O34" i="50"/>
  <c r="O39" i="50" s="1"/>
  <c r="H12" i="48"/>
  <c r="G11" i="47"/>
  <c r="D7" i="50"/>
  <c r="L11" i="48"/>
  <c r="V9" i="46"/>
  <c r="G19" i="48"/>
  <c r="F18" i="47"/>
  <c r="AD9" i="46"/>
  <c r="AD10" i="46" s="1"/>
  <c r="AD11" i="46" s="1"/>
  <c r="AD12" i="46" s="1"/>
  <c r="AD13" i="46" s="1"/>
  <c r="AD14" i="46" s="1"/>
  <c r="AC15" i="46"/>
  <c r="M7" i="50" l="1"/>
  <c r="N7" i="50" s="1"/>
  <c r="O6" i="50" s="1"/>
  <c r="M9" i="50"/>
  <c r="N9" i="50" s="1"/>
  <c r="M8" i="50"/>
  <c r="N8" i="50" s="1"/>
  <c r="V10" i="46"/>
  <c r="H13" i="48"/>
  <c r="G12" i="47"/>
  <c r="L14" i="48"/>
  <c r="N14" i="48"/>
  <c r="M15" i="48" s="1"/>
  <c r="O7" i="50" l="1"/>
  <c r="P7" i="50" s="1"/>
  <c r="Q7" i="50" s="1"/>
  <c r="O8" i="50"/>
  <c r="P8" i="50" s="1"/>
  <c r="Q8" i="50" s="1"/>
  <c r="O9" i="50"/>
  <c r="P9" i="50" s="1"/>
  <c r="Q9" i="50" s="1"/>
  <c r="P6" i="50"/>
  <c r="V11" i="46"/>
  <c r="H14" i="48"/>
  <c r="G13" i="47"/>
  <c r="O10" i="50" l="1"/>
  <c r="P10" i="50"/>
  <c r="Q6" i="50"/>
  <c r="Q10" i="50" s="1"/>
  <c r="V12" i="46"/>
  <c r="H15" i="48"/>
  <c r="G14" i="47"/>
  <c r="V13" i="46" l="1"/>
  <c r="H16" i="48"/>
  <c r="G15" i="47"/>
  <c r="V14" i="46" l="1"/>
  <c r="H17" i="48"/>
  <c r="G16" i="47"/>
  <c r="G17" i="47" l="1"/>
  <c r="H18" i="4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<sst xmlns="http://schemas.openxmlformats.org/spreadsheetml/2006/main" count="358" uniqueCount="187">
  <si>
    <t>Балансовая прибыль, млн.руб.</t>
  </si>
  <si>
    <t>№ наблюдений</t>
  </si>
  <si>
    <t>A</t>
  </si>
  <si>
    <t>№ Варианта</t>
  </si>
  <si>
    <t>Номера признаков из приложения</t>
  </si>
  <si>
    <t>№</t>
  </si>
  <si>
    <t>Объем производства продукции, млн.руб.</t>
  </si>
  <si>
    <t>Чистая прибыль, млн.руб.</t>
  </si>
  <si>
    <t>год</t>
  </si>
  <si>
    <t>Курсовая цена акции, тыс.руб.</t>
  </si>
  <si>
    <t>Собственные оборотные средства, млрд.руб.</t>
  </si>
  <si>
    <t>Дивиденты по результатам деятельности, млрд.руб.</t>
  </si>
  <si>
    <t>Балансовая прибыль, млрд.руб.</t>
  </si>
  <si>
    <t>Дебиторская задолженность, млрд.руб.</t>
  </si>
  <si>
    <t>Таблица 2.</t>
  </si>
  <si>
    <t>Вид продукции</t>
  </si>
  <si>
    <t>варианты</t>
  </si>
  <si>
    <t>А</t>
  </si>
  <si>
    <t>Б</t>
  </si>
  <si>
    <t>Г</t>
  </si>
  <si>
    <t>Д</t>
  </si>
  <si>
    <t>Базисный период</t>
  </si>
  <si>
    <t>Текущий период</t>
  </si>
  <si>
    <t>Выпуск продукции, тыс.шт.</t>
  </si>
  <si>
    <t>Цена за единицу, тыс.руб./шт.</t>
  </si>
  <si>
    <t>Таблица 3.</t>
  </si>
  <si>
    <t xml:space="preserve">Вариант </t>
  </si>
  <si>
    <t>Столбцы данных</t>
  </si>
  <si>
    <t>Таблица 5.</t>
  </si>
  <si>
    <t>С</t>
  </si>
  <si>
    <t>В</t>
  </si>
  <si>
    <t>Изменение себестоимости единицы продукции в текущем периоде по сравнению с базисным, %</t>
  </si>
  <si>
    <t>Изменение физического объёма продукции в текущем периоде по сравнению с базисным, %</t>
  </si>
  <si>
    <t>Затраты на производство продукции, млн.руб.</t>
  </si>
  <si>
    <t>Год</t>
  </si>
  <si>
    <t>Среднегодовая стоимость основных производственных фондов, млн.руб.</t>
  </si>
  <si>
    <t>Среднегодовая численность ППП, чел.</t>
  </si>
  <si>
    <t>Число наименований продукции, производимой фирмой, шт.</t>
  </si>
  <si>
    <t>Среднегодовая стоимость оборотных средств,  млн.руб.</t>
  </si>
  <si>
    <t>Объем реализации, млн.руб.</t>
  </si>
  <si>
    <t>Фонд заработной платы, млн.руб.</t>
  </si>
  <si>
    <t>Фонд потребления, млн.руб.</t>
  </si>
  <si>
    <t>интервальным</t>
  </si>
  <si>
    <t>моментным</t>
  </si>
  <si>
    <t>Вариант -</t>
  </si>
  <si>
    <t>ai</t>
  </si>
  <si>
    <t>ai+1</t>
  </si>
  <si>
    <t>n</t>
  </si>
  <si>
    <t>c_i</t>
  </si>
  <si>
    <t>-</t>
  </si>
  <si>
    <t>vi</t>
  </si>
  <si>
    <t>F*(x)</t>
  </si>
  <si>
    <t>Прибыль</t>
  </si>
  <si>
    <t>Курс</t>
  </si>
  <si>
    <t>Количество интервалов</t>
  </si>
  <si>
    <t>Размер интервала</t>
  </si>
  <si>
    <t>Интервалы</t>
  </si>
  <si>
    <t>∑</t>
  </si>
  <si>
    <t>Частоты попадания</t>
  </si>
  <si>
    <t>Середины интервалов</t>
  </si>
  <si>
    <t>Относительные частоты</t>
  </si>
  <si>
    <t>Функция распределения</t>
  </si>
  <si>
    <t>Найдём точные оценки прибыли по интервальному ряду</t>
  </si>
  <si>
    <t>n_i * c</t>
  </si>
  <si>
    <t>n_i * c * c</t>
  </si>
  <si>
    <t>x сред</t>
  </si>
  <si>
    <t>x^2 сред</t>
  </si>
  <si>
    <t>D*</t>
  </si>
  <si>
    <t>S_x^2</t>
  </si>
  <si>
    <t>Sigms*</t>
  </si>
  <si>
    <t>S_x</t>
  </si>
  <si>
    <t>Исправленная выборка</t>
  </si>
  <si>
    <t>Mo*</t>
  </si>
  <si>
    <t>Мода, середина интервала с наибольшей частотой</t>
  </si>
  <si>
    <t>Готовые функции</t>
  </si>
  <si>
    <t>Ме*</t>
  </si>
  <si>
    <t xml:space="preserve">Считая распределение прибыли нормальным, найти интервальные оценки его параметров a и sigma надёжности gamma=0.9
</t>
  </si>
  <si>
    <t>Точные оценки берём полученные при обработке интервлаьного ряда</t>
  </si>
  <si>
    <t>1. Найти доверительный интервал для a если дисперсия известна</t>
  </si>
  <si>
    <t>T</t>
  </si>
  <si>
    <t xml:space="preserve">S = </t>
  </si>
  <si>
    <t xml:space="preserve">sigma = </t>
  </si>
  <si>
    <t>&lt; a &lt;</t>
  </si>
  <si>
    <t>Интервал</t>
  </si>
  <si>
    <t>t gamma</t>
  </si>
  <si>
    <t>Квантиль ст. норм. Распределения уровня 1 + gamma / 2</t>
  </si>
  <si>
    <t xml:space="preserve">gamma = </t>
  </si>
  <si>
    <t>x - tgamma * s/sqrt(n) &lt; a &lt; x + tgamma * s / sqrt(n) Где tgamma - квантиль уровня (1 + gamma) / 2 распр. T n-1</t>
  </si>
  <si>
    <t>K=</t>
  </si>
  <si>
    <t>Стюдент=</t>
  </si>
  <si>
    <t>n=</t>
  </si>
  <si>
    <t>x=</t>
  </si>
  <si>
    <t>a0=</t>
  </si>
  <si>
    <t>Так как |K| = 1.1111 &lt; 2.064</t>
  </si>
  <si>
    <t>s=</t>
  </si>
  <si>
    <t>То H0 a=17 принимается</t>
  </si>
  <si>
    <t>ст. свободы</t>
  </si>
  <si>
    <t>alpha=</t>
  </si>
  <si>
    <t>sigma=</t>
  </si>
  <si>
    <t>T критич</t>
  </si>
  <si>
    <t>Т критич</t>
  </si>
  <si>
    <t>норм</t>
  </si>
  <si>
    <t>Проверяем гипотезу для неизвестного нормального рапределения (с неизвестным sigma)</t>
  </si>
  <si>
    <t>Аналогично, но с известным</t>
  </si>
  <si>
    <t>2.507 &gt; 1.645</t>
  </si>
  <si>
    <t>То есть H0 a=100 отвергается</t>
  </si>
  <si>
    <t>(ai-x)/s_x</t>
  </si>
  <si>
    <t>∞</t>
  </si>
  <si>
    <t>F_0((a_i-x) / S_x)</t>
  </si>
  <si>
    <t>p_i</t>
  </si>
  <si>
    <t>n_i' = np_i</t>
  </si>
  <si>
    <t>(n_i - n_i')^2/n_i' (Хи^2)</t>
  </si>
  <si>
    <t>Число степеней свободы</t>
  </si>
  <si>
    <t>ч = k-m-1 =</t>
  </si>
  <si>
    <t>Хи^2обр(alpha; число ст. свободы)</t>
  </si>
  <si>
    <t>alpha</t>
  </si>
  <si>
    <t>Так как Хи^2набл 0.48 &lt; 3.84 = Хи^2_теор, то гипотеза принимается</t>
  </si>
  <si>
    <t>Число парамеров распределения</t>
  </si>
  <si>
    <t>Задача 2</t>
  </si>
  <si>
    <t>Проверить гипотезу, что курс акцию имеет показательное распределение</t>
  </si>
  <si>
    <t>Задача 1</t>
  </si>
  <si>
    <t>Проверить гипотезу, что прибыль имеет нормальное распределение</t>
  </si>
  <si>
    <t>e^(-a_i*alpha*)</t>
  </si>
  <si>
    <t>alpha*=</t>
  </si>
  <si>
    <t>Так как Хи^2табл = 23.45 &gt; 7.81 = Хи^2теор, то</t>
  </si>
  <si>
    <t>гипотеза отвергается</t>
  </si>
  <si>
    <t>Хи^2табл</t>
  </si>
  <si>
    <t>x ср</t>
  </si>
  <si>
    <t>y ср</t>
  </si>
  <si>
    <t>x дисп</t>
  </si>
  <si>
    <t>y дисп</t>
  </si>
  <si>
    <t>sigma x</t>
  </si>
  <si>
    <t>sigma y</t>
  </si>
  <si>
    <t>xy</t>
  </si>
  <si>
    <t xml:space="preserve">r* </t>
  </si>
  <si>
    <t>b</t>
  </si>
  <si>
    <t>a</t>
  </si>
  <si>
    <t>Расчёт. Курс</t>
  </si>
  <si>
    <t xml:space="preserve"> </t>
  </si>
  <si>
    <t>Эксперимент. Ошибки</t>
  </si>
  <si>
    <t>Ср. знач</t>
  </si>
  <si>
    <t>D(Y)</t>
  </si>
  <si>
    <t xml:space="preserve">Совпадает с </t>
  </si>
  <si>
    <t>R^2</t>
  </si>
  <si>
    <t>совпадает с r* ^2</t>
  </si>
  <si>
    <t>Проверим гипотезу о значимости уравнения регрессии</t>
  </si>
  <si>
    <t>H0</t>
  </si>
  <si>
    <t>R^2t = 0</t>
  </si>
  <si>
    <t>H1</t>
  </si>
  <si>
    <t xml:space="preserve"> != 0</t>
  </si>
  <si>
    <t>k</t>
  </si>
  <si>
    <t>При уровне значимости alpha</t>
  </si>
  <si>
    <t>tкр</t>
  </si>
  <si>
    <t>k &gt; tкр. H0 Отвергается. Уравнение регрессии статистиески значмимо</t>
  </si>
  <si>
    <t>Найдём стандартную ошибку регрессии и стандартные ошибки коэффицента</t>
  </si>
  <si>
    <t>S^2</t>
  </si>
  <si>
    <t xml:space="preserve">S </t>
  </si>
  <si>
    <t>x^2 ср</t>
  </si>
  <si>
    <t>Sа ^2</t>
  </si>
  <si>
    <t>Sb^2</t>
  </si>
  <si>
    <t>Sb</t>
  </si>
  <si>
    <t>Sa</t>
  </si>
  <si>
    <t>yп=</t>
  </si>
  <si>
    <t>Сделаем прогноз при x=</t>
  </si>
  <si>
    <t>Найдём стандартную ошибку прогноза</t>
  </si>
  <si>
    <t xml:space="preserve">Sdelta p </t>
  </si>
  <si>
    <t>Найдём доверительные интервалы для прогноза</t>
  </si>
  <si>
    <t>квантиль |Tk-2|</t>
  </si>
  <si>
    <t>надёжности gamma</t>
  </si>
  <si>
    <t>Дов. Интервал yp</t>
  </si>
  <si>
    <t>yp min</t>
  </si>
  <si>
    <t>yp max</t>
  </si>
  <si>
    <t>тут не ниже 0</t>
  </si>
  <si>
    <t>дов интервал b</t>
  </si>
  <si>
    <t>b min</t>
  </si>
  <si>
    <t>b max</t>
  </si>
  <si>
    <t>дов интервал a</t>
  </si>
  <si>
    <t>a min</t>
  </si>
  <si>
    <t>a max</t>
  </si>
  <si>
    <t>Теперь всё готовое. Воспользуемся командой</t>
  </si>
  <si>
    <t>S</t>
  </si>
  <si>
    <t>F статистика</t>
  </si>
  <si>
    <t>n - 2</t>
  </si>
  <si>
    <t>D расчётных значений</t>
  </si>
  <si>
    <t>Сумма квадратов ошибок</t>
  </si>
  <si>
    <t>n * D€</t>
  </si>
  <si>
    <t>n * D(рассчёт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</si>
</sst>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 Cyr"/>
      <charset val="204"/>
    </font>
    <font>
      <sz val="8"/>
      <name val="Arial Cyr"/>
      <charset val="204"/>
    </font>
    <font>
      <sz val="14"/>
      <name val="Arial Cyr"/>
      <charset val="204"/>
    </font>
    <font>
      <sz val="14"/>
      <color indexed="53"/>
      <name val="Arial Cyr"/>
      <charset val="204"/>
    </font>
    <font>
      <b/>
      <u/>
      <sz val="11"/>
      <name val="Arial Cyr"/>
      <charset val="204"/>
    </font>
    <font>
      <sz val="10"/>
      <name val="Arial Cyr"/>
      <charset val="204"/>
    </font>
    <font>
      <b/>
      <sz val="11"/>
      <name val="Arial Cyr"/>
      <charset val="204"/>
    </font>
    <font>
      <sz val="12"/>
      <name val="Arial Cyr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7" xfId="0" applyBorder="1"/>
    <xf numFmtId="0" fontId="8" fillId="0" borderId="8" xfId="0" applyFont="1" applyBorder="1"/>
    <xf numFmtId="0" fontId="0" fillId="0" borderId="9" xfId="0" applyBorder="1"/>
    <xf numFmtId="0" fontId="0" fillId="0" borderId="10" xfId="0" applyBorder="1"/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7" fillId="0" borderId="0" xfId="0" applyFont="1" applyAlignment="1">
      <alignment horizontal="center" vertical="center"/>
    </xf>
    <xf numFmtId="2" fontId="0" fillId="0" borderId="0" xfId="0" applyNumberFormat="1"/>
    <xf numFmtId="0" fontId="0" fillId="0" borderId="15" xfId="0" applyBorder="1"/>
    <xf numFmtId="0" fontId="0" fillId="0" borderId="0" xfId="0" applyAlignment="1">
      <alignment wrapText="1"/>
    </xf>
    <xf numFmtId="0" fontId="6" fillId="0" borderId="0" xfId="0" applyFo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9" xfId="0" applyBorder="1"/>
    <xf numFmtId="0" fontId="0" fillId="0" borderId="28" xfId="0" applyBorder="1"/>
    <xf numFmtId="0" fontId="0" fillId="0" borderId="32" xfId="0" applyBorder="1"/>
    <xf numFmtId="0" fontId="0" fillId="0" borderId="5" xfId="0" applyBorder="1"/>
    <xf numFmtId="0" fontId="7" fillId="0" borderId="33" xfId="0" applyFont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, частота попадания в интервалы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9486111111111112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'Практика 1'!$R$8:$R$14</c:f>
              <c:numCache>
                <c:formatCode>General</c:formatCode>
                <c:ptCount val="7"/>
                <c:pt idx="0">
                  <c:v>85.72</c:v>
                </c:pt>
                <c:pt idx="1">
                  <c:v>91.44</c:v>
                </c:pt>
                <c:pt idx="2">
                  <c:v>97.16</c:v>
                </c:pt>
                <c:pt idx="3">
                  <c:v>102.88</c:v>
                </c:pt>
                <c:pt idx="4">
                  <c:v>108.6</c:v>
                </c:pt>
                <c:pt idx="5">
                  <c:v>114.32</c:v>
                </c:pt>
                <c:pt idx="6">
                  <c:v>120.03999999999999</c:v>
                </c:pt>
              </c:numCache>
            </c:numRef>
          </c:cat>
          <c:val>
            <c:numRef>
              <c:f>'Практика 1'!$U$8:$U$14</c:f>
              <c:numCache>
                <c:formatCode>General</c:formatCode>
                <c:ptCount val="7"/>
                <c:pt idx="0">
                  <c:v>0.02</c:v>
                </c:pt>
                <c:pt idx="1">
                  <c:v>0.22</c:v>
                </c:pt>
                <c:pt idx="2">
                  <c:v>0.3</c:v>
                </c:pt>
                <c:pt idx="3">
                  <c:v>0.26</c:v>
                </c:pt>
                <c:pt idx="4">
                  <c:v>0.12</c:v>
                </c:pt>
                <c:pt idx="5">
                  <c:v>0.04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3C-4331-ADB3-E859A6CC4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1345008"/>
        <c:axId val="171235168"/>
      </c:barChart>
      <c:catAx>
        <c:axId val="17134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235168"/>
        <c:crosses val="autoZero"/>
        <c:auto val="1"/>
        <c:lblAlgn val="ctr"/>
        <c:lblOffset val="100"/>
        <c:noMultiLvlLbl val="0"/>
      </c:catAx>
      <c:valAx>
        <c:axId val="17123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34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'Практика 1'!$T$8:$T$14</c:f>
              <c:numCache>
                <c:formatCode>General</c:formatCode>
                <c:ptCount val="7"/>
                <c:pt idx="0">
                  <c:v>82.86</c:v>
                </c:pt>
                <c:pt idx="1">
                  <c:v>88.58</c:v>
                </c:pt>
                <c:pt idx="2">
                  <c:v>94.3</c:v>
                </c:pt>
                <c:pt idx="3">
                  <c:v>100.02</c:v>
                </c:pt>
                <c:pt idx="4">
                  <c:v>105.74</c:v>
                </c:pt>
                <c:pt idx="5">
                  <c:v>111.46</c:v>
                </c:pt>
                <c:pt idx="6">
                  <c:v>117.17999999999999</c:v>
                </c:pt>
              </c:numCache>
            </c:numRef>
          </c:xVal>
          <c:yVal>
            <c:numRef>
              <c:f>'Практика 1'!$S$8:$S$14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15</c:v>
                </c:pt>
                <c:pt idx="3">
                  <c:v>13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B8-4B3B-A668-40AD01389384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'Практика 1'!$T$8:$T$14</c:f>
              <c:numCache>
                <c:formatCode>General</c:formatCode>
                <c:ptCount val="7"/>
                <c:pt idx="0">
                  <c:v>82.86</c:v>
                </c:pt>
                <c:pt idx="1">
                  <c:v>88.58</c:v>
                </c:pt>
                <c:pt idx="2">
                  <c:v>94.3</c:v>
                </c:pt>
                <c:pt idx="3">
                  <c:v>100.02</c:v>
                </c:pt>
                <c:pt idx="4">
                  <c:v>105.74</c:v>
                </c:pt>
                <c:pt idx="5">
                  <c:v>111.46</c:v>
                </c:pt>
                <c:pt idx="6">
                  <c:v>117.17999999999999</c:v>
                </c:pt>
              </c:numCache>
            </c:numRef>
          </c:xVal>
          <c:yVal>
            <c:numRef>
              <c:f>'Практика 1'!$S$8:$S$14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15</c:v>
                </c:pt>
                <c:pt idx="3">
                  <c:v>13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8-4B3B-A668-40AD01389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210560"/>
        <c:axId val="170523088"/>
      </c:scatterChart>
      <c:valAx>
        <c:axId val="187321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23088"/>
        <c:crosses val="autoZero"/>
        <c:crossBetween val="midCat"/>
      </c:valAx>
      <c:valAx>
        <c:axId val="1705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321056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'Практика 1'!$T$8:$T$14</c:f>
              <c:numCache>
                <c:formatCode>General</c:formatCode>
                <c:ptCount val="7"/>
                <c:pt idx="0">
                  <c:v>82.86</c:v>
                </c:pt>
                <c:pt idx="1">
                  <c:v>88.58</c:v>
                </c:pt>
                <c:pt idx="2">
                  <c:v>94.3</c:v>
                </c:pt>
                <c:pt idx="3">
                  <c:v>100.02</c:v>
                </c:pt>
                <c:pt idx="4">
                  <c:v>105.74</c:v>
                </c:pt>
                <c:pt idx="5">
                  <c:v>111.46</c:v>
                </c:pt>
                <c:pt idx="6">
                  <c:v>117.17999999999999</c:v>
                </c:pt>
              </c:numCache>
            </c:numRef>
          </c:xVal>
          <c:yVal>
            <c:numRef>
              <c:f>'Практика 1'!$V$8:$V$14</c:f>
              <c:numCache>
                <c:formatCode>General</c:formatCode>
                <c:ptCount val="7"/>
                <c:pt idx="0">
                  <c:v>0.02</c:v>
                </c:pt>
                <c:pt idx="1">
                  <c:v>0.24</c:v>
                </c:pt>
                <c:pt idx="2">
                  <c:v>0.54</c:v>
                </c:pt>
                <c:pt idx="3">
                  <c:v>0.8</c:v>
                </c:pt>
                <c:pt idx="4">
                  <c:v>0.92</c:v>
                </c:pt>
                <c:pt idx="5">
                  <c:v>0.96000000000000008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39-4939-8F8B-082E60FC6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6991"/>
        <c:axId val="73105295"/>
      </c:scatterChart>
      <c:valAx>
        <c:axId val="6619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05295"/>
        <c:crosses val="autoZero"/>
        <c:crossBetween val="midCat"/>
      </c:valAx>
      <c:valAx>
        <c:axId val="731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196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Распределение,</a:t>
            </a:r>
            <a:r>
              <a:rPr lang="ru-RU" baseline="0"/>
              <a:t> частота попадания в интервалы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'Практика 1'!$Z$8:$Z$14</c:f>
              <c:numCache>
                <c:formatCode>General</c:formatCode>
                <c:ptCount val="7"/>
                <c:pt idx="0">
                  <c:v>42.150000000000006</c:v>
                </c:pt>
                <c:pt idx="1">
                  <c:v>64.300000000000011</c:v>
                </c:pt>
                <c:pt idx="2">
                  <c:v>86.450000000000017</c:v>
                </c:pt>
                <c:pt idx="3">
                  <c:v>108.60000000000002</c:v>
                </c:pt>
                <c:pt idx="4">
                  <c:v>130.75000000000003</c:v>
                </c:pt>
                <c:pt idx="5">
                  <c:v>152.90000000000003</c:v>
                </c:pt>
                <c:pt idx="6">
                  <c:v>175.05000000000004</c:v>
                </c:pt>
              </c:numCache>
            </c:numRef>
          </c:cat>
          <c:val>
            <c:numRef>
              <c:f>'Практика 1'!$AC$8:$AC$14</c:f>
              <c:numCache>
                <c:formatCode>General</c:formatCode>
                <c:ptCount val="7"/>
                <c:pt idx="0">
                  <c:v>0.22</c:v>
                </c:pt>
                <c:pt idx="1">
                  <c:v>0.24</c:v>
                </c:pt>
                <c:pt idx="2">
                  <c:v>0.28000000000000003</c:v>
                </c:pt>
                <c:pt idx="3">
                  <c:v>0.1</c:v>
                </c:pt>
                <c:pt idx="4">
                  <c:v>0.06</c:v>
                </c:pt>
                <c:pt idx="5">
                  <c:v>0.02</c:v>
                </c:pt>
                <c:pt idx="6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6-41A6-A9B2-319DDEAC0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05772783"/>
        <c:axId val="73084655"/>
      </c:barChart>
      <c:catAx>
        <c:axId val="40577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084655"/>
        <c:crosses val="autoZero"/>
        <c:auto val="1"/>
        <c:lblAlgn val="ctr"/>
        <c:lblOffset val="100"/>
        <c:noMultiLvlLbl val="0"/>
      </c:catAx>
      <c:valAx>
        <c:axId val="730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77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'Практика 1'!$AB$8:$AB$14</c:f>
              <c:numCache>
                <c:formatCode>0.00</c:formatCode>
                <c:ptCount val="7"/>
                <c:pt idx="0">
                  <c:v>31.075000000000003</c:v>
                </c:pt>
                <c:pt idx="1">
                  <c:v>53.225000000000009</c:v>
                </c:pt>
                <c:pt idx="2">
                  <c:v>75.375000000000014</c:v>
                </c:pt>
                <c:pt idx="3">
                  <c:v>97.52500000000002</c:v>
                </c:pt>
                <c:pt idx="4">
                  <c:v>119.67500000000003</c:v>
                </c:pt>
                <c:pt idx="5">
                  <c:v>141.82500000000005</c:v>
                </c:pt>
                <c:pt idx="6">
                  <c:v>163.97500000000002</c:v>
                </c:pt>
              </c:numCache>
            </c:numRef>
          </c:xVal>
          <c:yVal>
            <c:numRef>
              <c:f>'Практика 1'!$AA$8:$AA$14</c:f>
              <c:numCache>
                <c:formatCode>General</c:formatCode>
                <c:ptCount val="7"/>
                <c:pt idx="0">
                  <c:v>11</c:v>
                </c:pt>
                <c:pt idx="1">
                  <c:v>12</c:v>
                </c:pt>
                <c:pt idx="2">
                  <c:v>14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FF-4DF7-8791-23EA224AC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955711"/>
        <c:axId val="36796063"/>
      </c:scatterChart>
      <c:valAx>
        <c:axId val="54295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96063"/>
        <c:crosses val="autoZero"/>
        <c:crossBetween val="midCat"/>
      </c:valAx>
      <c:valAx>
        <c:axId val="3679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95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'Практика 1'!$AB$8:$AB$14</c:f>
              <c:numCache>
                <c:formatCode>0.00</c:formatCode>
                <c:ptCount val="7"/>
                <c:pt idx="0">
                  <c:v>31.075000000000003</c:v>
                </c:pt>
                <c:pt idx="1">
                  <c:v>53.225000000000009</c:v>
                </c:pt>
                <c:pt idx="2">
                  <c:v>75.375000000000014</c:v>
                </c:pt>
                <c:pt idx="3">
                  <c:v>97.52500000000002</c:v>
                </c:pt>
                <c:pt idx="4">
                  <c:v>119.67500000000003</c:v>
                </c:pt>
                <c:pt idx="5">
                  <c:v>141.82500000000005</c:v>
                </c:pt>
                <c:pt idx="6">
                  <c:v>163.97500000000002</c:v>
                </c:pt>
              </c:numCache>
            </c:numRef>
          </c:xVal>
          <c:yVal>
            <c:numRef>
              <c:f>'Практика 1'!$AD$8:$AD$14</c:f>
              <c:numCache>
                <c:formatCode>General</c:formatCode>
                <c:ptCount val="7"/>
                <c:pt idx="0">
                  <c:v>0.22</c:v>
                </c:pt>
                <c:pt idx="1">
                  <c:v>0.45999999999999996</c:v>
                </c:pt>
                <c:pt idx="2">
                  <c:v>0.74</c:v>
                </c:pt>
                <c:pt idx="3">
                  <c:v>0.84</c:v>
                </c:pt>
                <c:pt idx="4">
                  <c:v>0.89999999999999991</c:v>
                </c:pt>
                <c:pt idx="5">
                  <c:v>0.91999999999999993</c:v>
                </c:pt>
                <c:pt idx="6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9-47C7-9E0B-54851D24D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846607"/>
        <c:axId val="73108175"/>
      </c:scatterChart>
      <c:valAx>
        <c:axId val="54384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08175"/>
        <c:crosses val="autoZero"/>
        <c:crossBetween val="midCat"/>
      </c:valAx>
      <c:valAx>
        <c:axId val="7310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84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241513</xdr:colOff>
      <xdr:row>18</xdr:row>
      <xdr:rowOff>15231</xdr:rowOff>
    </xdr:from>
    <xdr:to>
      <xdr:col>16</xdr:col>
      <xdr:colOff>473751</xdr:colOff>
      <xdr:row>32</xdr:row>
      <xdr:rowOff>61466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8ED4F95-68BD-9AC9-AA9B-288E90ED8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100599</xdr:colOff>
      <xdr:row>17</xdr:row>
      <xdr:rowOff>198955</xdr:rowOff>
    </xdr:from>
    <xdr:to>
      <xdr:col>23</xdr:col>
      <xdr:colOff>562936</xdr:colOff>
      <xdr:row>32</xdr:row>
      <xdr:rowOff>45413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C821B33-590C-2E81-EA6B-F412CCBDE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29252</xdr:colOff>
      <xdr:row>18</xdr:row>
      <xdr:rowOff>48232</xdr:rowOff>
    </xdr:from>
    <xdr:to>
      <xdr:col>30</xdr:col>
      <xdr:colOff>620016</xdr:colOff>
      <xdr:row>31</xdr:row>
      <xdr:rowOff>194354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512A0AD-E29D-9ABB-81A5-9EBB551E6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517987</xdr:colOff>
      <xdr:row>35</xdr:row>
      <xdr:rowOff>176659</xdr:rowOff>
    </xdr:from>
    <xdr:to>
      <xdr:col>16</xdr:col>
      <xdr:colOff>228314</xdr:colOff>
      <xdr:row>49</xdr:row>
      <xdr:rowOff>123005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EAEF959-324D-D48A-604E-E7902AB92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396696</xdr:colOff>
      <xdr:row>36</xdr:row>
      <xdr:rowOff>12557</xdr:rowOff>
    </xdr:from>
    <xdr:to>
      <xdr:col>22</xdr:col>
      <xdr:colOff>359595</xdr:colOff>
      <xdr:row>49</xdr:row>
      <xdr:rowOff>158679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5F4E739-F3A7-6109-8CF9-DA6C646CC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400264</xdr:colOff>
      <xdr:row>36</xdr:row>
      <xdr:rowOff>26826</xdr:rowOff>
    </xdr:from>
    <xdr:to>
      <xdr:col>29</xdr:col>
      <xdr:colOff>769849</xdr:colOff>
      <xdr:row>49</xdr:row>
      <xdr:rowOff>172948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33C0895-F941-9F79-3965-F2195494F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6;&#1072;&#1073;&#1086;&#1090;&#1072;\&#1048;&#1058;&#1052;&#1054;\&#1052;&#1072;&#1090;&#1089;&#1090;&#1072;&#1090;&#1080;&#1089;&#1090;&#1080;&#1082;&#1072;\Backup\&#1050;&#1086;&#1085;&#1090;&#1088;&#1086;&#1083;&#1100;&#1085;&#1099;&#1077;\&#1048;&#1085;&#1078;&#1077;&#1085;&#1077;&#1088;&#1086;-&#1101;&#1082;&#1086;&#1085;&#1086;&#1084;&#1080;&#1095;&#1077;&#1089;&#1082;&#1080;&#1081;\&#1057;&#1090;&#1072;&#1090;&#1080;&#1089;&#1090;&#1080;&#1082;&#1072;\&#1057;&#1090;&#1072;&#1090;&#1080;&#1089;&#1090;&#1080;&#1082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борка "/>
      <sheetName val="Выборка 2"/>
      <sheetName val="выборка 3"/>
      <sheetName val="Ранжир 1"/>
      <sheetName val="Ряд 1"/>
      <sheetName val="ФР"/>
      <sheetName val="Полигон"/>
      <sheetName val="Гистограмма"/>
      <sheetName val="X"/>
      <sheetName val="XO"/>
      <sheetName val="Норм "/>
      <sheetName val="Облако"/>
      <sheetName val="Ранжир 2"/>
      <sheetName val="Ряд 2"/>
      <sheetName val="Y"/>
      <sheetName val="Ткорр"/>
      <sheetName val="УКорр"/>
      <sheetName val="Корр"/>
      <sheetName val="Лкорр"/>
      <sheetName val="Данные"/>
      <sheetName val="Датчик "/>
    </sheetNames>
    <sheetDataSet>
      <sheetData sheetId="0"/>
      <sheetData sheetId="1">
        <row r="1">
          <cell r="E1" t="str">
            <v>№</v>
          </cell>
          <cell r="F1" t="str">
            <v>Рост</v>
          </cell>
          <cell r="G1" t="str">
            <v>Вес</v>
          </cell>
          <cell r="H1" t="str">
            <v>№</v>
          </cell>
          <cell r="I1" t="str">
            <v>Рост</v>
          </cell>
          <cell r="J1" t="str">
            <v>Вес</v>
          </cell>
          <cell r="K1" t="str">
            <v>№</v>
          </cell>
          <cell r="L1" t="str">
            <v>Рост</v>
          </cell>
          <cell r="M1" t="str">
            <v>Вес</v>
          </cell>
          <cell r="N1" t="str">
            <v>№</v>
          </cell>
          <cell r="O1" t="str">
            <v>Рост</v>
          </cell>
          <cell r="P1" t="str">
            <v>Вес</v>
          </cell>
        </row>
        <row r="2">
          <cell r="F2">
            <v>160</v>
          </cell>
          <cell r="G2">
            <v>61</v>
          </cell>
          <cell r="I2">
            <v>182</v>
          </cell>
          <cell r="J2">
            <v>66</v>
          </cell>
          <cell r="L2">
            <v>168</v>
          </cell>
          <cell r="M2">
            <v>50</v>
          </cell>
          <cell r="O2">
            <v>167</v>
          </cell>
          <cell r="P2">
            <v>61</v>
          </cell>
        </row>
        <row r="3">
          <cell r="F3">
            <v>178</v>
          </cell>
          <cell r="G3">
            <v>69</v>
          </cell>
          <cell r="I3">
            <v>170</v>
          </cell>
          <cell r="J3">
            <v>63</v>
          </cell>
          <cell r="L3">
            <v>157</v>
          </cell>
          <cell r="M3">
            <v>59</v>
          </cell>
          <cell r="O3">
            <v>174</v>
          </cell>
          <cell r="P3">
            <v>66</v>
          </cell>
        </row>
        <row r="4">
          <cell r="F4">
            <v>170</v>
          </cell>
          <cell r="G4">
            <v>70</v>
          </cell>
          <cell r="I4">
            <v>168</v>
          </cell>
          <cell r="J4">
            <v>65</v>
          </cell>
          <cell r="L4">
            <v>164</v>
          </cell>
          <cell r="M4">
            <v>66</v>
          </cell>
          <cell r="O4">
            <v>175</v>
          </cell>
          <cell r="P4">
            <v>80</v>
          </cell>
        </row>
        <row r="5">
          <cell r="F5">
            <v>168</v>
          </cell>
          <cell r="G5">
            <v>60</v>
          </cell>
          <cell r="I5">
            <v>171</v>
          </cell>
          <cell r="J5">
            <v>66</v>
          </cell>
          <cell r="L5">
            <v>170</v>
          </cell>
          <cell r="M5">
            <v>63</v>
          </cell>
          <cell r="O5">
            <v>167</v>
          </cell>
          <cell r="P5">
            <v>64</v>
          </cell>
        </row>
        <row r="6">
          <cell r="F6">
            <v>173</v>
          </cell>
          <cell r="G6">
            <v>69</v>
          </cell>
          <cell r="I6">
            <v>172</v>
          </cell>
          <cell r="J6">
            <v>67</v>
          </cell>
          <cell r="L6">
            <v>171</v>
          </cell>
          <cell r="M6">
            <v>60</v>
          </cell>
          <cell r="O6">
            <v>180</v>
          </cell>
          <cell r="P6">
            <v>75</v>
          </cell>
        </row>
        <row r="7">
          <cell r="F7">
            <v>176</v>
          </cell>
          <cell r="G7">
            <v>70</v>
          </cell>
          <cell r="I7">
            <v>169</v>
          </cell>
          <cell r="J7">
            <v>64</v>
          </cell>
          <cell r="L7">
            <v>160</v>
          </cell>
          <cell r="M7">
            <v>62</v>
          </cell>
          <cell r="O7">
            <v>166</v>
          </cell>
          <cell r="P7">
            <v>63</v>
          </cell>
        </row>
        <row r="8">
          <cell r="F8">
            <v>170</v>
          </cell>
          <cell r="G8">
            <v>58</v>
          </cell>
          <cell r="I8">
            <v>167</v>
          </cell>
          <cell r="J8">
            <v>59</v>
          </cell>
          <cell r="L8">
            <v>162</v>
          </cell>
          <cell r="M8">
            <v>55</v>
          </cell>
          <cell r="O8">
            <v>176</v>
          </cell>
          <cell r="P8">
            <v>71</v>
          </cell>
        </row>
        <row r="9">
          <cell r="F9">
            <v>163</v>
          </cell>
          <cell r="G9">
            <v>64</v>
          </cell>
          <cell r="I9">
            <v>170</v>
          </cell>
          <cell r="J9">
            <v>62</v>
          </cell>
          <cell r="L9">
            <v>163</v>
          </cell>
          <cell r="M9">
            <v>65</v>
          </cell>
          <cell r="O9">
            <v>174</v>
          </cell>
          <cell r="P9">
            <v>69</v>
          </cell>
        </row>
        <row r="10">
          <cell r="F10">
            <v>165</v>
          </cell>
          <cell r="G10">
            <v>57</v>
          </cell>
          <cell r="I10">
            <v>170</v>
          </cell>
          <cell r="J10">
            <v>69</v>
          </cell>
          <cell r="L10">
            <v>171</v>
          </cell>
          <cell r="M10">
            <v>72</v>
          </cell>
          <cell r="O10">
            <v>169</v>
          </cell>
          <cell r="P10">
            <v>71</v>
          </cell>
        </row>
        <row r="11">
          <cell r="F11">
            <v>165</v>
          </cell>
          <cell r="G11">
            <v>60</v>
          </cell>
          <cell r="I11">
            <v>168</v>
          </cell>
          <cell r="J11">
            <v>65</v>
          </cell>
          <cell r="L11">
            <v>161</v>
          </cell>
          <cell r="M11">
            <v>55</v>
          </cell>
          <cell r="O11">
            <v>177</v>
          </cell>
          <cell r="P11">
            <v>78</v>
          </cell>
        </row>
        <row r="12">
          <cell r="F12">
            <v>170</v>
          </cell>
          <cell r="G12">
            <v>61</v>
          </cell>
          <cell r="I12">
            <v>174</v>
          </cell>
          <cell r="J12">
            <v>69</v>
          </cell>
          <cell r="L12">
            <v>173</v>
          </cell>
          <cell r="M12">
            <v>69</v>
          </cell>
          <cell r="O12">
            <v>167</v>
          </cell>
          <cell r="P12">
            <v>65</v>
          </cell>
        </row>
        <row r="13">
          <cell r="F13">
            <v>166</v>
          </cell>
          <cell r="G13">
            <v>55</v>
          </cell>
          <cell r="I13">
            <v>167</v>
          </cell>
          <cell r="J13">
            <v>61</v>
          </cell>
          <cell r="L13">
            <v>175</v>
          </cell>
          <cell r="M13">
            <v>80</v>
          </cell>
          <cell r="O13">
            <v>170</v>
          </cell>
          <cell r="P13">
            <v>69</v>
          </cell>
        </row>
        <row r="14">
          <cell r="F14">
            <v>165</v>
          </cell>
          <cell r="G14">
            <v>63</v>
          </cell>
          <cell r="I14">
            <v>165</v>
          </cell>
          <cell r="J14">
            <v>61</v>
          </cell>
          <cell r="L14">
            <v>164</v>
          </cell>
          <cell r="M14">
            <v>65</v>
          </cell>
          <cell r="O14">
            <v>158</v>
          </cell>
          <cell r="P14">
            <v>61</v>
          </cell>
        </row>
        <row r="15">
          <cell r="F15">
            <v>181</v>
          </cell>
          <cell r="G15">
            <v>77</v>
          </cell>
          <cell r="I15">
            <v>171</v>
          </cell>
          <cell r="J15">
            <v>66</v>
          </cell>
          <cell r="L15">
            <v>174</v>
          </cell>
          <cell r="M15">
            <v>67</v>
          </cell>
          <cell r="O15">
            <v>171</v>
          </cell>
          <cell r="P15">
            <v>62</v>
          </cell>
        </row>
        <row r="16">
          <cell r="F16">
            <v>172</v>
          </cell>
          <cell r="G16">
            <v>64</v>
          </cell>
          <cell r="I16">
            <v>170</v>
          </cell>
          <cell r="J16">
            <v>69</v>
          </cell>
          <cell r="L16">
            <v>167</v>
          </cell>
          <cell r="M16">
            <v>59</v>
          </cell>
          <cell r="O16">
            <v>176</v>
          </cell>
          <cell r="P16">
            <v>60</v>
          </cell>
        </row>
        <row r="17">
          <cell r="F17">
            <v>165</v>
          </cell>
          <cell r="G17">
            <v>63</v>
          </cell>
          <cell r="I17">
            <v>169</v>
          </cell>
          <cell r="J17">
            <v>66</v>
          </cell>
          <cell r="L17">
            <v>176</v>
          </cell>
          <cell r="M17">
            <v>81</v>
          </cell>
          <cell r="O17">
            <v>172</v>
          </cell>
          <cell r="P17">
            <v>64</v>
          </cell>
        </row>
        <row r="18">
          <cell r="F18">
            <v>172</v>
          </cell>
          <cell r="G18">
            <v>78</v>
          </cell>
          <cell r="I18">
            <v>171</v>
          </cell>
          <cell r="J18">
            <v>76</v>
          </cell>
          <cell r="L18">
            <v>163</v>
          </cell>
          <cell r="M18">
            <v>68</v>
          </cell>
          <cell r="O18">
            <v>165</v>
          </cell>
          <cell r="P18">
            <v>60</v>
          </cell>
        </row>
        <row r="19">
          <cell r="F19">
            <v>178</v>
          </cell>
          <cell r="G19">
            <v>75</v>
          </cell>
          <cell r="I19">
            <v>161</v>
          </cell>
          <cell r="J19">
            <v>51</v>
          </cell>
          <cell r="L19">
            <v>156</v>
          </cell>
          <cell r="M19">
            <v>59</v>
          </cell>
          <cell r="O19">
            <v>178</v>
          </cell>
          <cell r="P19">
            <v>71</v>
          </cell>
        </row>
        <row r="20">
          <cell r="F20">
            <v>169</v>
          </cell>
          <cell r="G20">
            <v>74</v>
          </cell>
          <cell r="I20">
            <v>167</v>
          </cell>
          <cell r="J20">
            <v>60</v>
          </cell>
          <cell r="L20">
            <v>179</v>
          </cell>
          <cell r="M20">
            <v>71</v>
          </cell>
          <cell r="O20">
            <v>157</v>
          </cell>
          <cell r="P20">
            <v>60</v>
          </cell>
        </row>
        <row r="21">
          <cell r="F21">
            <v>165</v>
          </cell>
          <cell r="G21">
            <v>63</v>
          </cell>
          <cell r="I21">
            <v>174</v>
          </cell>
          <cell r="J21">
            <v>74</v>
          </cell>
          <cell r="L21">
            <v>179</v>
          </cell>
          <cell r="M21">
            <v>69</v>
          </cell>
          <cell r="O21">
            <v>169</v>
          </cell>
          <cell r="P21">
            <v>65</v>
          </cell>
        </row>
        <row r="22">
          <cell r="F22">
            <v>174</v>
          </cell>
          <cell r="G22">
            <v>75</v>
          </cell>
          <cell r="I22">
            <v>171</v>
          </cell>
          <cell r="J22">
            <v>70</v>
          </cell>
          <cell r="L22">
            <v>176</v>
          </cell>
          <cell r="M22">
            <v>77</v>
          </cell>
          <cell r="O22">
            <v>169</v>
          </cell>
          <cell r="P22">
            <v>62</v>
          </cell>
        </row>
        <row r="23">
          <cell r="F23">
            <v>159</v>
          </cell>
          <cell r="G23">
            <v>54</v>
          </cell>
          <cell r="I23">
            <v>172</v>
          </cell>
          <cell r="J23">
            <v>64</v>
          </cell>
          <cell r="L23">
            <v>163</v>
          </cell>
          <cell r="M23">
            <v>65</v>
          </cell>
          <cell r="O23">
            <v>167</v>
          </cell>
          <cell r="P23">
            <v>63</v>
          </cell>
        </row>
        <row r="24">
          <cell r="F24">
            <v>171</v>
          </cell>
          <cell r="G24">
            <v>66</v>
          </cell>
          <cell r="I24">
            <v>171</v>
          </cell>
          <cell r="J24">
            <v>70</v>
          </cell>
          <cell r="L24">
            <v>175</v>
          </cell>
          <cell r="M24">
            <v>78</v>
          </cell>
          <cell r="O24">
            <v>177</v>
          </cell>
          <cell r="P24">
            <v>67</v>
          </cell>
        </row>
        <row r="25">
          <cell r="F25">
            <v>169</v>
          </cell>
          <cell r="G25">
            <v>67</v>
          </cell>
          <cell r="I25">
            <v>173</v>
          </cell>
          <cell r="J25">
            <v>64</v>
          </cell>
          <cell r="L25">
            <v>156</v>
          </cell>
          <cell r="M25">
            <v>52</v>
          </cell>
          <cell r="O25">
            <v>159</v>
          </cell>
          <cell r="P25">
            <v>61</v>
          </cell>
        </row>
        <row r="26">
          <cell r="F26">
            <v>176</v>
          </cell>
          <cell r="G26">
            <v>62</v>
          </cell>
          <cell r="I26">
            <v>180</v>
          </cell>
          <cell r="J26">
            <v>76</v>
          </cell>
          <cell r="L26">
            <v>177</v>
          </cell>
          <cell r="M26">
            <v>72</v>
          </cell>
          <cell r="O26">
            <v>172</v>
          </cell>
          <cell r="P26">
            <v>69</v>
          </cell>
        </row>
        <row r="27">
          <cell r="F27">
            <v>170</v>
          </cell>
          <cell r="G27">
            <v>65</v>
          </cell>
          <cell r="I27">
            <v>172</v>
          </cell>
          <cell r="J27">
            <v>63</v>
          </cell>
          <cell r="L27">
            <v>166</v>
          </cell>
          <cell r="M27">
            <v>67</v>
          </cell>
          <cell r="O27">
            <v>167</v>
          </cell>
          <cell r="P27">
            <v>65</v>
          </cell>
        </row>
        <row r="28">
          <cell r="F28">
            <v>170</v>
          </cell>
          <cell r="G28">
            <v>66</v>
          </cell>
          <cell r="I28">
            <v>173</v>
          </cell>
          <cell r="J28">
            <v>75</v>
          </cell>
          <cell r="L28">
            <v>173</v>
          </cell>
          <cell r="M28">
            <v>77</v>
          </cell>
          <cell r="O28">
            <v>164</v>
          </cell>
          <cell r="P28">
            <v>70</v>
          </cell>
        </row>
        <row r="29">
          <cell r="F29">
            <v>165</v>
          </cell>
          <cell r="G29">
            <v>61</v>
          </cell>
          <cell r="I29">
            <v>171</v>
          </cell>
          <cell r="J29">
            <v>57</v>
          </cell>
          <cell r="L29">
            <v>169</v>
          </cell>
          <cell r="M29">
            <v>61</v>
          </cell>
          <cell r="O29">
            <v>174</v>
          </cell>
          <cell r="P29">
            <v>74</v>
          </cell>
        </row>
        <row r="30">
          <cell r="F30">
            <v>162</v>
          </cell>
          <cell r="G30">
            <v>66</v>
          </cell>
          <cell r="I30">
            <v>169</v>
          </cell>
          <cell r="J30">
            <v>62</v>
          </cell>
          <cell r="L30">
            <v>172</v>
          </cell>
          <cell r="M30">
            <v>64</v>
          </cell>
          <cell r="O30">
            <v>176</v>
          </cell>
          <cell r="P30">
            <v>75</v>
          </cell>
        </row>
        <row r="31">
          <cell r="F31">
            <v>175</v>
          </cell>
          <cell r="G31">
            <v>75</v>
          </cell>
          <cell r="I31">
            <v>161</v>
          </cell>
          <cell r="J31">
            <v>58</v>
          </cell>
          <cell r="L31">
            <v>165</v>
          </cell>
          <cell r="M31">
            <v>56</v>
          </cell>
          <cell r="O31">
            <v>159</v>
          </cell>
          <cell r="P31">
            <v>48</v>
          </cell>
        </row>
        <row r="32">
          <cell r="F32">
            <v>157</v>
          </cell>
          <cell r="G32">
            <v>53</v>
          </cell>
          <cell r="I32">
            <v>176</v>
          </cell>
          <cell r="J32">
            <v>81</v>
          </cell>
          <cell r="L32">
            <v>164</v>
          </cell>
          <cell r="M32">
            <v>62</v>
          </cell>
          <cell r="O32">
            <v>169</v>
          </cell>
          <cell r="P32">
            <v>67</v>
          </cell>
        </row>
        <row r="33">
          <cell r="F33">
            <v>161</v>
          </cell>
          <cell r="G33">
            <v>55</v>
          </cell>
          <cell r="I33">
            <v>175</v>
          </cell>
          <cell r="J33">
            <v>67</v>
          </cell>
          <cell r="L33">
            <v>166</v>
          </cell>
          <cell r="M33">
            <v>63</v>
          </cell>
          <cell r="O33">
            <v>167</v>
          </cell>
          <cell r="P33">
            <v>57</v>
          </cell>
        </row>
        <row r="34">
          <cell r="F34">
            <v>172</v>
          </cell>
          <cell r="G34">
            <v>66</v>
          </cell>
          <cell r="I34">
            <v>158</v>
          </cell>
          <cell r="J34">
            <v>57</v>
          </cell>
          <cell r="L34">
            <v>168</v>
          </cell>
          <cell r="M34">
            <v>63</v>
          </cell>
          <cell r="O34">
            <v>157</v>
          </cell>
          <cell r="P34">
            <v>53</v>
          </cell>
        </row>
        <row r="35">
          <cell r="F35">
            <v>159</v>
          </cell>
          <cell r="G35">
            <v>55</v>
          </cell>
          <cell r="I35">
            <v>174</v>
          </cell>
          <cell r="J35">
            <v>68</v>
          </cell>
          <cell r="L35">
            <v>167</v>
          </cell>
          <cell r="M35">
            <v>63</v>
          </cell>
          <cell r="O35">
            <v>175</v>
          </cell>
          <cell r="P35">
            <v>66</v>
          </cell>
        </row>
        <row r="36">
          <cell r="F36">
            <v>162</v>
          </cell>
          <cell r="G36">
            <v>65</v>
          </cell>
          <cell r="I36">
            <v>171</v>
          </cell>
          <cell r="J36">
            <v>73</v>
          </cell>
          <cell r="L36">
            <v>166</v>
          </cell>
          <cell r="M36">
            <v>67</v>
          </cell>
          <cell r="O36">
            <v>165</v>
          </cell>
          <cell r="P36">
            <v>60</v>
          </cell>
        </row>
        <row r="37">
          <cell r="F37">
            <v>167</v>
          </cell>
          <cell r="G37">
            <v>63</v>
          </cell>
          <cell r="I37">
            <v>176</v>
          </cell>
          <cell r="J37">
            <v>60</v>
          </cell>
          <cell r="L37">
            <v>169</v>
          </cell>
          <cell r="M37">
            <v>71</v>
          </cell>
          <cell r="O37">
            <v>168</v>
          </cell>
          <cell r="P37">
            <v>62</v>
          </cell>
        </row>
        <row r="38">
          <cell r="F38">
            <v>159</v>
          </cell>
          <cell r="G38">
            <v>68</v>
          </cell>
          <cell r="I38">
            <v>167</v>
          </cell>
          <cell r="J38">
            <v>57</v>
          </cell>
          <cell r="L38">
            <v>169</v>
          </cell>
          <cell r="M38">
            <v>66</v>
          </cell>
          <cell r="O38">
            <v>172</v>
          </cell>
          <cell r="P38">
            <v>67</v>
          </cell>
        </row>
        <row r="39">
          <cell r="F39">
            <v>160</v>
          </cell>
          <cell r="G39">
            <v>62</v>
          </cell>
          <cell r="I39">
            <v>161</v>
          </cell>
          <cell r="J39">
            <v>52</v>
          </cell>
          <cell r="L39">
            <v>169</v>
          </cell>
          <cell r="M39">
            <v>62</v>
          </cell>
          <cell r="O39">
            <v>173</v>
          </cell>
          <cell r="P39">
            <v>66</v>
          </cell>
        </row>
        <row r="40">
          <cell r="F40">
            <v>175</v>
          </cell>
          <cell r="G40">
            <v>75</v>
          </cell>
          <cell r="I40">
            <v>161</v>
          </cell>
          <cell r="J40">
            <v>59</v>
          </cell>
          <cell r="L40">
            <v>164</v>
          </cell>
          <cell r="M40">
            <v>65</v>
          </cell>
          <cell r="O40">
            <v>167</v>
          </cell>
          <cell r="P40">
            <v>68</v>
          </cell>
        </row>
        <row r="41">
          <cell r="F41">
            <v>163</v>
          </cell>
          <cell r="G41">
            <v>67</v>
          </cell>
          <cell r="I41">
            <v>168</v>
          </cell>
          <cell r="J41">
            <v>71</v>
          </cell>
          <cell r="L41">
            <v>179</v>
          </cell>
          <cell r="M41">
            <v>80</v>
          </cell>
          <cell r="O41">
            <v>163</v>
          </cell>
          <cell r="P41">
            <v>54</v>
          </cell>
        </row>
        <row r="42">
          <cell r="F42">
            <v>169</v>
          </cell>
          <cell r="G42">
            <v>56</v>
          </cell>
          <cell r="I42">
            <v>159</v>
          </cell>
          <cell r="J42">
            <v>55</v>
          </cell>
          <cell r="L42">
            <v>156</v>
          </cell>
          <cell r="M42">
            <v>59</v>
          </cell>
          <cell r="O42">
            <v>166</v>
          </cell>
          <cell r="P42">
            <v>63</v>
          </cell>
        </row>
        <row r="43">
          <cell r="F43">
            <v>180</v>
          </cell>
          <cell r="G43">
            <v>65</v>
          </cell>
          <cell r="I43">
            <v>163</v>
          </cell>
          <cell r="J43">
            <v>63</v>
          </cell>
          <cell r="L43">
            <v>168</v>
          </cell>
          <cell r="M43">
            <v>64</v>
          </cell>
          <cell r="O43">
            <v>168</v>
          </cell>
          <cell r="P43">
            <v>67</v>
          </cell>
        </row>
        <row r="44">
          <cell r="F44">
            <v>165</v>
          </cell>
          <cell r="G44">
            <v>63</v>
          </cell>
          <cell r="I44">
            <v>168</v>
          </cell>
          <cell r="J44">
            <v>50</v>
          </cell>
          <cell r="L44">
            <v>171</v>
          </cell>
          <cell r="M44">
            <v>66</v>
          </cell>
          <cell r="O44">
            <v>169</v>
          </cell>
          <cell r="P44">
            <v>64</v>
          </cell>
        </row>
        <row r="45">
          <cell r="F45">
            <v>168</v>
          </cell>
          <cell r="G45">
            <v>67</v>
          </cell>
          <cell r="I45">
            <v>172</v>
          </cell>
          <cell r="J45">
            <v>70</v>
          </cell>
          <cell r="L45">
            <v>166</v>
          </cell>
          <cell r="M45">
            <v>78</v>
          </cell>
          <cell r="O45">
            <v>177</v>
          </cell>
          <cell r="P45">
            <v>67</v>
          </cell>
        </row>
        <row r="46">
          <cell r="F46">
            <v>169</v>
          </cell>
          <cell r="G46">
            <v>68</v>
          </cell>
          <cell r="I46">
            <v>186</v>
          </cell>
          <cell r="J46">
            <v>72</v>
          </cell>
          <cell r="L46">
            <v>171</v>
          </cell>
          <cell r="M46">
            <v>70</v>
          </cell>
          <cell r="O46">
            <v>170</v>
          </cell>
          <cell r="P46">
            <v>61</v>
          </cell>
        </row>
        <row r="47">
          <cell r="F47">
            <v>170</v>
          </cell>
          <cell r="G47">
            <v>69</v>
          </cell>
          <cell r="I47">
            <v>171</v>
          </cell>
          <cell r="J47">
            <v>67</v>
          </cell>
          <cell r="L47">
            <v>172</v>
          </cell>
          <cell r="M47">
            <v>67</v>
          </cell>
          <cell r="O47">
            <v>170</v>
          </cell>
          <cell r="P47">
            <v>69</v>
          </cell>
        </row>
        <row r="48">
          <cell r="F48">
            <v>163</v>
          </cell>
          <cell r="G48">
            <v>57</v>
          </cell>
          <cell r="I48">
            <v>187</v>
          </cell>
          <cell r="J48">
            <v>84</v>
          </cell>
          <cell r="L48">
            <v>171</v>
          </cell>
          <cell r="M48">
            <v>67</v>
          </cell>
          <cell r="O48">
            <v>176</v>
          </cell>
          <cell r="P48">
            <v>62</v>
          </cell>
        </row>
        <row r="49">
          <cell r="F49">
            <v>178</v>
          </cell>
          <cell r="G49">
            <v>75</v>
          </cell>
          <cell r="I49">
            <v>170</v>
          </cell>
          <cell r="J49">
            <v>68</v>
          </cell>
          <cell r="L49">
            <v>169</v>
          </cell>
          <cell r="M49">
            <v>62</v>
          </cell>
          <cell r="O49">
            <v>165</v>
          </cell>
          <cell r="P49">
            <v>72</v>
          </cell>
        </row>
        <row r="50">
          <cell r="F50">
            <v>162</v>
          </cell>
          <cell r="G50">
            <v>53</v>
          </cell>
          <cell r="I50">
            <v>160</v>
          </cell>
          <cell r="J50">
            <v>61</v>
          </cell>
          <cell r="L50">
            <v>174</v>
          </cell>
          <cell r="M50">
            <v>74</v>
          </cell>
          <cell r="O50">
            <v>182</v>
          </cell>
          <cell r="P50">
            <v>66</v>
          </cell>
        </row>
        <row r="51">
          <cell r="F51">
            <v>178</v>
          </cell>
          <cell r="G51">
            <v>69</v>
          </cell>
          <cell r="I51">
            <v>172</v>
          </cell>
          <cell r="J51">
            <v>73</v>
          </cell>
          <cell r="L51">
            <v>165</v>
          </cell>
          <cell r="M51">
            <v>60</v>
          </cell>
          <cell r="O51">
            <v>173</v>
          </cell>
          <cell r="P51">
            <v>65</v>
          </cell>
        </row>
      </sheetData>
      <sheetData sheetId="2">
        <row r="1">
          <cell r="A1" t="str">
            <v>Рост</v>
          </cell>
          <cell r="B1" t="str">
            <v>Вес</v>
          </cell>
        </row>
        <row r="2">
          <cell r="A2">
            <v>160</v>
          </cell>
          <cell r="B2">
            <v>61</v>
          </cell>
        </row>
        <row r="3">
          <cell r="A3">
            <v>178</v>
          </cell>
          <cell r="B3">
            <v>69</v>
          </cell>
        </row>
        <row r="4">
          <cell r="A4">
            <v>170</v>
          </cell>
          <cell r="B4">
            <v>70</v>
          </cell>
        </row>
        <row r="5">
          <cell r="A5">
            <v>168</v>
          </cell>
          <cell r="B5">
            <v>60</v>
          </cell>
        </row>
        <row r="6">
          <cell r="A6">
            <v>173</v>
          </cell>
          <cell r="B6">
            <v>69</v>
          </cell>
        </row>
        <row r="7">
          <cell r="A7">
            <v>176</v>
          </cell>
          <cell r="B7">
            <v>70</v>
          </cell>
        </row>
        <row r="8">
          <cell r="A8">
            <v>170</v>
          </cell>
          <cell r="B8">
            <v>58</v>
          </cell>
        </row>
        <row r="9">
          <cell r="A9">
            <v>163</v>
          </cell>
          <cell r="B9">
            <v>64</v>
          </cell>
        </row>
        <row r="10">
          <cell r="A10">
            <v>165</v>
          </cell>
          <cell r="B10">
            <v>57</v>
          </cell>
        </row>
        <row r="11">
          <cell r="A11">
            <v>165</v>
          </cell>
          <cell r="B11">
            <v>60</v>
          </cell>
        </row>
        <row r="12">
          <cell r="A12">
            <v>170</v>
          </cell>
          <cell r="B12">
            <v>61</v>
          </cell>
        </row>
        <row r="13">
          <cell r="A13">
            <v>166</v>
          </cell>
          <cell r="B13">
            <v>55</v>
          </cell>
        </row>
        <row r="14">
          <cell r="A14">
            <v>165</v>
          </cell>
          <cell r="B14">
            <v>63</v>
          </cell>
        </row>
        <row r="15">
          <cell r="A15">
            <v>181</v>
          </cell>
          <cell r="B15">
            <v>77</v>
          </cell>
        </row>
        <row r="16">
          <cell r="A16">
            <v>172</v>
          </cell>
          <cell r="B16">
            <v>64</v>
          </cell>
        </row>
        <row r="17">
          <cell r="A17">
            <v>165</v>
          </cell>
          <cell r="B17">
            <v>63</v>
          </cell>
        </row>
        <row r="18">
          <cell r="A18">
            <v>172</v>
          </cell>
          <cell r="B18">
            <v>78</v>
          </cell>
        </row>
        <row r="19">
          <cell r="A19">
            <v>178</v>
          </cell>
          <cell r="B19">
            <v>75</v>
          </cell>
        </row>
        <row r="20">
          <cell r="A20">
            <v>169</v>
          </cell>
          <cell r="B20">
            <v>74</v>
          </cell>
        </row>
        <row r="21">
          <cell r="A21">
            <v>165</v>
          </cell>
          <cell r="B21">
            <v>63</v>
          </cell>
        </row>
        <row r="22">
          <cell r="A22">
            <v>174</v>
          </cell>
          <cell r="B22">
            <v>75</v>
          </cell>
        </row>
        <row r="23">
          <cell r="A23">
            <v>159</v>
          </cell>
          <cell r="B23">
            <v>54</v>
          </cell>
        </row>
        <row r="24">
          <cell r="A24">
            <v>171</v>
          </cell>
          <cell r="B24">
            <v>66</v>
          </cell>
        </row>
        <row r="25">
          <cell r="A25">
            <v>169</v>
          </cell>
          <cell r="B25">
            <v>67</v>
          </cell>
        </row>
        <row r="26">
          <cell r="A26">
            <v>176</v>
          </cell>
          <cell r="B26">
            <v>62</v>
          </cell>
        </row>
        <row r="27">
          <cell r="A27">
            <v>170</v>
          </cell>
          <cell r="B27">
            <v>65</v>
          </cell>
        </row>
        <row r="28">
          <cell r="A28">
            <v>170</v>
          </cell>
          <cell r="B28">
            <v>66</v>
          </cell>
        </row>
        <row r="29">
          <cell r="A29">
            <v>165</v>
          </cell>
          <cell r="B29">
            <v>61</v>
          </cell>
        </row>
        <row r="30">
          <cell r="A30">
            <v>162</v>
          </cell>
          <cell r="B30">
            <v>66</v>
          </cell>
        </row>
        <row r="31">
          <cell r="A31">
            <v>175</v>
          </cell>
          <cell r="B31">
            <v>75</v>
          </cell>
        </row>
        <row r="32">
          <cell r="A32">
            <v>157</v>
          </cell>
          <cell r="B32">
            <v>53</v>
          </cell>
        </row>
        <row r="33">
          <cell r="A33">
            <v>161</v>
          </cell>
          <cell r="B33">
            <v>55</v>
          </cell>
        </row>
        <row r="34">
          <cell r="A34">
            <v>172</v>
          </cell>
          <cell r="B34">
            <v>66</v>
          </cell>
        </row>
        <row r="35">
          <cell r="A35">
            <v>159</v>
          </cell>
          <cell r="B35">
            <v>55</v>
          </cell>
        </row>
        <row r="36">
          <cell r="A36">
            <v>162</v>
          </cell>
          <cell r="B36">
            <v>65</v>
          </cell>
        </row>
        <row r="37">
          <cell r="A37">
            <v>167</v>
          </cell>
          <cell r="B37">
            <v>63</v>
          </cell>
        </row>
        <row r="38">
          <cell r="A38">
            <v>159</v>
          </cell>
          <cell r="B38">
            <v>68</v>
          </cell>
        </row>
        <row r="39">
          <cell r="A39">
            <v>160</v>
          </cell>
          <cell r="B39">
            <v>62</v>
          </cell>
        </row>
        <row r="40">
          <cell r="A40">
            <v>175</v>
          </cell>
          <cell r="B40">
            <v>75</v>
          </cell>
        </row>
        <row r="41">
          <cell r="A41">
            <v>163</v>
          </cell>
          <cell r="B41">
            <v>67</v>
          </cell>
        </row>
        <row r="42">
          <cell r="A42">
            <v>169</v>
          </cell>
          <cell r="B42">
            <v>56</v>
          </cell>
        </row>
        <row r="43">
          <cell r="A43">
            <v>180</v>
          </cell>
          <cell r="B43">
            <v>65</v>
          </cell>
        </row>
        <row r="44">
          <cell r="A44">
            <v>165</v>
          </cell>
          <cell r="B44">
            <v>63</v>
          </cell>
        </row>
        <row r="45">
          <cell r="A45">
            <v>168</v>
          </cell>
          <cell r="B45">
            <v>67</v>
          </cell>
        </row>
        <row r="46">
          <cell r="A46">
            <v>169</v>
          </cell>
          <cell r="B46">
            <v>68</v>
          </cell>
        </row>
        <row r="47">
          <cell r="A47">
            <v>170</v>
          </cell>
          <cell r="B47">
            <v>69</v>
          </cell>
        </row>
        <row r="48">
          <cell r="A48">
            <v>163</v>
          </cell>
          <cell r="B48">
            <v>57</v>
          </cell>
        </row>
        <row r="49">
          <cell r="A49">
            <v>178</v>
          </cell>
          <cell r="B49">
            <v>75</v>
          </cell>
        </row>
        <row r="50">
          <cell r="A50">
            <v>162</v>
          </cell>
          <cell r="B50">
            <v>53</v>
          </cell>
        </row>
        <row r="51">
          <cell r="A51">
            <v>178</v>
          </cell>
          <cell r="B51">
            <v>69</v>
          </cell>
        </row>
        <row r="52">
          <cell r="A52">
            <v>182</v>
          </cell>
          <cell r="B52">
            <v>66</v>
          </cell>
        </row>
        <row r="53">
          <cell r="A53">
            <v>170</v>
          </cell>
          <cell r="B53">
            <v>63</v>
          </cell>
        </row>
        <row r="54">
          <cell r="A54">
            <v>168</v>
          </cell>
          <cell r="B54">
            <v>65</v>
          </cell>
        </row>
        <row r="55">
          <cell r="A55">
            <v>171</v>
          </cell>
          <cell r="B55">
            <v>66</v>
          </cell>
        </row>
        <row r="56">
          <cell r="A56">
            <v>172</v>
          </cell>
          <cell r="B56">
            <v>67</v>
          </cell>
        </row>
        <row r="57">
          <cell r="A57">
            <v>169</v>
          </cell>
          <cell r="B57">
            <v>64</v>
          </cell>
        </row>
        <row r="58">
          <cell r="A58">
            <v>167</v>
          </cell>
          <cell r="B58">
            <v>59</v>
          </cell>
        </row>
        <row r="59">
          <cell r="A59">
            <v>170</v>
          </cell>
          <cell r="B59">
            <v>62</v>
          </cell>
        </row>
        <row r="60">
          <cell r="A60">
            <v>170</v>
          </cell>
          <cell r="B60">
            <v>69</v>
          </cell>
        </row>
        <row r="61">
          <cell r="A61">
            <v>168</v>
          </cell>
          <cell r="B61">
            <v>65</v>
          </cell>
        </row>
        <row r="62">
          <cell r="A62">
            <v>174</v>
          </cell>
          <cell r="B62">
            <v>69</v>
          </cell>
        </row>
        <row r="63">
          <cell r="A63">
            <v>167</v>
          </cell>
          <cell r="B63">
            <v>61</v>
          </cell>
        </row>
        <row r="64">
          <cell r="A64">
            <v>165</v>
          </cell>
          <cell r="B64">
            <v>61</v>
          </cell>
        </row>
        <row r="65">
          <cell r="A65">
            <v>171</v>
          </cell>
          <cell r="B65">
            <v>66</v>
          </cell>
        </row>
        <row r="66">
          <cell r="A66">
            <v>170</v>
          </cell>
          <cell r="B66">
            <v>69</v>
          </cell>
        </row>
        <row r="67">
          <cell r="A67">
            <v>169</v>
          </cell>
          <cell r="B67">
            <v>66</v>
          </cell>
        </row>
        <row r="68">
          <cell r="A68">
            <v>171</v>
          </cell>
          <cell r="B68">
            <v>76</v>
          </cell>
        </row>
        <row r="69">
          <cell r="A69">
            <v>161</v>
          </cell>
          <cell r="B69">
            <v>51</v>
          </cell>
        </row>
        <row r="70">
          <cell r="A70">
            <v>167</v>
          </cell>
          <cell r="B70">
            <v>60</v>
          </cell>
        </row>
        <row r="71">
          <cell r="A71">
            <v>174</v>
          </cell>
          <cell r="B71">
            <v>74</v>
          </cell>
        </row>
        <row r="72">
          <cell r="A72">
            <v>171</v>
          </cell>
          <cell r="B72">
            <v>70</v>
          </cell>
        </row>
        <row r="73">
          <cell r="A73">
            <v>172</v>
          </cell>
          <cell r="B73">
            <v>64</v>
          </cell>
        </row>
        <row r="74">
          <cell r="A74">
            <v>171</v>
          </cell>
          <cell r="B74">
            <v>70</v>
          </cell>
        </row>
        <row r="75">
          <cell r="A75">
            <v>173</v>
          </cell>
          <cell r="B75">
            <v>64</v>
          </cell>
        </row>
        <row r="76">
          <cell r="A76">
            <v>180</v>
          </cell>
          <cell r="B76">
            <v>76</v>
          </cell>
        </row>
        <row r="77">
          <cell r="A77">
            <v>172</v>
          </cell>
          <cell r="B77">
            <v>63</v>
          </cell>
        </row>
        <row r="78">
          <cell r="A78">
            <v>173</v>
          </cell>
          <cell r="B78">
            <v>75</v>
          </cell>
        </row>
        <row r="79">
          <cell r="A79">
            <v>171</v>
          </cell>
          <cell r="B79">
            <v>57</v>
          </cell>
        </row>
        <row r="80">
          <cell r="A80">
            <v>169</v>
          </cell>
          <cell r="B80">
            <v>62</v>
          </cell>
        </row>
        <row r="81">
          <cell r="A81">
            <v>161</v>
          </cell>
          <cell r="B81">
            <v>58</v>
          </cell>
        </row>
        <row r="82">
          <cell r="A82">
            <v>176</v>
          </cell>
          <cell r="B82">
            <v>81</v>
          </cell>
        </row>
        <row r="83">
          <cell r="A83">
            <v>175</v>
          </cell>
          <cell r="B83">
            <v>67</v>
          </cell>
        </row>
        <row r="84">
          <cell r="A84">
            <v>158</v>
          </cell>
          <cell r="B84">
            <v>57</v>
          </cell>
        </row>
        <row r="85">
          <cell r="A85">
            <v>174</v>
          </cell>
          <cell r="B85">
            <v>68</v>
          </cell>
        </row>
        <row r="86">
          <cell r="A86">
            <v>171</v>
          </cell>
          <cell r="B86">
            <v>73</v>
          </cell>
        </row>
        <row r="87">
          <cell r="A87">
            <v>176</v>
          </cell>
          <cell r="B87">
            <v>60</v>
          </cell>
        </row>
        <row r="88">
          <cell r="A88">
            <v>167</v>
          </cell>
          <cell r="B88">
            <v>57</v>
          </cell>
        </row>
        <row r="89">
          <cell r="A89">
            <v>161</v>
          </cell>
          <cell r="B89">
            <v>52</v>
          </cell>
        </row>
        <row r="90">
          <cell r="A90">
            <v>161</v>
          </cell>
          <cell r="B90">
            <v>59</v>
          </cell>
        </row>
        <row r="91">
          <cell r="A91">
            <v>168</v>
          </cell>
          <cell r="B91">
            <v>71</v>
          </cell>
        </row>
        <row r="92">
          <cell r="A92">
            <v>159</v>
          </cell>
          <cell r="B92">
            <v>55</v>
          </cell>
        </row>
        <row r="93">
          <cell r="A93">
            <v>163</v>
          </cell>
          <cell r="B93">
            <v>63</v>
          </cell>
        </row>
        <row r="94">
          <cell r="A94">
            <v>168</v>
          </cell>
          <cell r="B94">
            <v>50</v>
          </cell>
        </row>
        <row r="95">
          <cell r="A95">
            <v>172</v>
          </cell>
          <cell r="B95">
            <v>70</v>
          </cell>
        </row>
        <row r="96">
          <cell r="A96">
            <v>186</v>
          </cell>
          <cell r="B96">
            <v>72</v>
          </cell>
        </row>
        <row r="97">
          <cell r="A97">
            <v>171</v>
          </cell>
          <cell r="B97">
            <v>67</v>
          </cell>
        </row>
        <row r="98">
          <cell r="A98">
            <v>187</v>
          </cell>
          <cell r="B98">
            <v>84</v>
          </cell>
        </row>
        <row r="99">
          <cell r="A99">
            <v>170</v>
          </cell>
          <cell r="B99">
            <v>68</v>
          </cell>
        </row>
        <row r="100">
          <cell r="A100">
            <v>160</v>
          </cell>
          <cell r="B100">
            <v>61</v>
          </cell>
        </row>
        <row r="101">
          <cell r="A101">
            <v>172</v>
          </cell>
          <cell r="B101">
            <v>73</v>
          </cell>
        </row>
        <row r="102">
          <cell r="A102">
            <v>168</v>
          </cell>
          <cell r="B102">
            <v>50</v>
          </cell>
        </row>
        <row r="103">
          <cell r="A103">
            <v>157</v>
          </cell>
          <cell r="B103">
            <v>59</v>
          </cell>
        </row>
        <row r="104">
          <cell r="A104">
            <v>164</v>
          </cell>
          <cell r="B104">
            <v>66</v>
          </cell>
        </row>
        <row r="105">
          <cell r="A105">
            <v>170</v>
          </cell>
          <cell r="B105">
            <v>63</v>
          </cell>
        </row>
        <row r="106">
          <cell r="A106">
            <v>171</v>
          </cell>
          <cell r="B106">
            <v>60</v>
          </cell>
        </row>
        <row r="107">
          <cell r="A107">
            <v>160</v>
          </cell>
          <cell r="B107">
            <v>62</v>
          </cell>
        </row>
        <row r="108">
          <cell r="A108">
            <v>162</v>
          </cell>
          <cell r="B108">
            <v>55</v>
          </cell>
        </row>
        <row r="109">
          <cell r="A109">
            <v>163</v>
          </cell>
          <cell r="B109">
            <v>65</v>
          </cell>
        </row>
        <row r="110">
          <cell r="A110">
            <v>171</v>
          </cell>
          <cell r="B110">
            <v>72</v>
          </cell>
        </row>
        <row r="111">
          <cell r="A111">
            <v>161</v>
          </cell>
          <cell r="B111">
            <v>55</v>
          </cell>
        </row>
        <row r="112">
          <cell r="A112">
            <v>173</v>
          </cell>
          <cell r="B112">
            <v>69</v>
          </cell>
        </row>
        <row r="113">
          <cell r="A113">
            <v>175</v>
          </cell>
          <cell r="B113">
            <v>80</v>
          </cell>
        </row>
        <row r="114">
          <cell r="A114">
            <v>164</v>
          </cell>
          <cell r="B114">
            <v>65</v>
          </cell>
        </row>
        <row r="115">
          <cell r="A115">
            <v>174</v>
          </cell>
          <cell r="B115">
            <v>67</v>
          </cell>
        </row>
        <row r="116">
          <cell r="A116">
            <v>167</v>
          </cell>
          <cell r="B116">
            <v>59</v>
          </cell>
        </row>
        <row r="117">
          <cell r="A117">
            <v>176</v>
          </cell>
          <cell r="B117">
            <v>81</v>
          </cell>
        </row>
        <row r="118">
          <cell r="A118">
            <v>163</v>
          </cell>
          <cell r="B118">
            <v>68</v>
          </cell>
        </row>
        <row r="119">
          <cell r="A119">
            <v>156</v>
          </cell>
          <cell r="B119">
            <v>59</v>
          </cell>
        </row>
        <row r="120">
          <cell r="A120">
            <v>179</v>
          </cell>
          <cell r="B120">
            <v>71</v>
          </cell>
        </row>
        <row r="121">
          <cell r="A121">
            <v>179</v>
          </cell>
          <cell r="B121">
            <v>69</v>
          </cell>
        </row>
        <row r="122">
          <cell r="A122">
            <v>176</v>
          </cell>
          <cell r="B122">
            <v>77</v>
          </cell>
        </row>
        <row r="123">
          <cell r="A123">
            <v>163</v>
          </cell>
          <cell r="B123">
            <v>65</v>
          </cell>
        </row>
        <row r="124">
          <cell r="A124">
            <v>175</v>
          </cell>
          <cell r="B124">
            <v>78</v>
          </cell>
        </row>
        <row r="125">
          <cell r="A125">
            <v>156</v>
          </cell>
          <cell r="B125">
            <v>52</v>
          </cell>
        </row>
        <row r="126">
          <cell r="A126">
            <v>177</v>
          </cell>
          <cell r="B126">
            <v>72</v>
          </cell>
        </row>
        <row r="127">
          <cell r="A127">
            <v>166</v>
          </cell>
          <cell r="B127">
            <v>67</v>
          </cell>
        </row>
        <row r="128">
          <cell r="A128">
            <v>173</v>
          </cell>
          <cell r="B128">
            <v>77</v>
          </cell>
        </row>
        <row r="129">
          <cell r="A129">
            <v>169</v>
          </cell>
          <cell r="B129">
            <v>61</v>
          </cell>
        </row>
        <row r="130">
          <cell r="A130">
            <v>172</v>
          </cell>
          <cell r="B130">
            <v>64</v>
          </cell>
        </row>
        <row r="131">
          <cell r="A131">
            <v>165</v>
          </cell>
          <cell r="B131">
            <v>56</v>
          </cell>
        </row>
        <row r="132">
          <cell r="A132">
            <v>164</v>
          </cell>
          <cell r="B132">
            <v>62</v>
          </cell>
        </row>
        <row r="133">
          <cell r="A133">
            <v>166</v>
          </cell>
          <cell r="B133">
            <v>63</v>
          </cell>
        </row>
        <row r="134">
          <cell r="A134">
            <v>168</v>
          </cell>
          <cell r="B134">
            <v>63</v>
          </cell>
        </row>
        <row r="135">
          <cell r="A135">
            <v>167</v>
          </cell>
          <cell r="B135">
            <v>63</v>
          </cell>
        </row>
        <row r="136">
          <cell r="A136">
            <v>166</v>
          </cell>
          <cell r="B136">
            <v>67</v>
          </cell>
        </row>
        <row r="137">
          <cell r="A137">
            <v>169</v>
          </cell>
          <cell r="B137">
            <v>71</v>
          </cell>
        </row>
        <row r="138">
          <cell r="A138">
            <v>169</v>
          </cell>
          <cell r="B138">
            <v>66</v>
          </cell>
        </row>
        <row r="139">
          <cell r="A139">
            <v>169</v>
          </cell>
          <cell r="B139">
            <v>62</v>
          </cell>
        </row>
        <row r="140">
          <cell r="A140">
            <v>164</v>
          </cell>
          <cell r="B140">
            <v>65</v>
          </cell>
        </row>
        <row r="141">
          <cell r="A141">
            <v>179</v>
          </cell>
          <cell r="B141">
            <v>80</v>
          </cell>
        </row>
        <row r="142">
          <cell r="A142">
            <v>156</v>
          </cell>
          <cell r="B142">
            <v>59</v>
          </cell>
        </row>
        <row r="143">
          <cell r="A143">
            <v>168</v>
          </cell>
          <cell r="B143">
            <v>64</v>
          </cell>
        </row>
        <row r="144">
          <cell r="A144">
            <v>171</v>
          </cell>
          <cell r="B144">
            <v>66</v>
          </cell>
        </row>
        <row r="145">
          <cell r="A145">
            <v>166</v>
          </cell>
          <cell r="B145">
            <v>78</v>
          </cell>
        </row>
        <row r="146">
          <cell r="A146">
            <v>171</v>
          </cell>
          <cell r="B146">
            <v>70</v>
          </cell>
        </row>
        <row r="147">
          <cell r="A147">
            <v>172</v>
          </cell>
          <cell r="B147">
            <v>67</v>
          </cell>
        </row>
        <row r="148">
          <cell r="A148">
            <v>171</v>
          </cell>
          <cell r="B148">
            <v>67</v>
          </cell>
        </row>
        <row r="149">
          <cell r="A149">
            <v>169</v>
          </cell>
          <cell r="B149">
            <v>62</v>
          </cell>
        </row>
        <row r="150">
          <cell r="A150">
            <v>174</v>
          </cell>
          <cell r="B150">
            <v>74</v>
          </cell>
        </row>
        <row r="151">
          <cell r="A151">
            <v>165</v>
          </cell>
          <cell r="B151">
            <v>60</v>
          </cell>
        </row>
        <row r="152">
          <cell r="A152">
            <v>167</v>
          </cell>
          <cell r="B152">
            <v>61</v>
          </cell>
        </row>
        <row r="153">
          <cell r="A153">
            <v>174</v>
          </cell>
          <cell r="B153">
            <v>66</v>
          </cell>
        </row>
        <row r="154">
          <cell r="A154">
            <v>175</v>
          </cell>
          <cell r="B154">
            <v>80</v>
          </cell>
        </row>
        <row r="155">
          <cell r="A155">
            <v>167</v>
          </cell>
          <cell r="B155">
            <v>64</v>
          </cell>
        </row>
        <row r="156">
          <cell r="A156">
            <v>180</v>
          </cell>
          <cell r="B156">
            <v>75</v>
          </cell>
        </row>
        <row r="157">
          <cell r="A157">
            <v>166</v>
          </cell>
          <cell r="B157">
            <v>63</v>
          </cell>
        </row>
        <row r="158">
          <cell r="A158">
            <v>176</v>
          </cell>
          <cell r="B158">
            <v>71</v>
          </cell>
        </row>
        <row r="159">
          <cell r="A159">
            <v>174</v>
          </cell>
          <cell r="B159">
            <v>69</v>
          </cell>
        </row>
        <row r="160">
          <cell r="A160">
            <v>169</v>
          </cell>
          <cell r="B160">
            <v>71</v>
          </cell>
        </row>
        <row r="161">
          <cell r="A161">
            <v>177</v>
          </cell>
          <cell r="B161">
            <v>78</v>
          </cell>
        </row>
        <row r="162">
          <cell r="A162">
            <v>167</v>
          </cell>
          <cell r="B162">
            <v>65</v>
          </cell>
        </row>
        <row r="163">
          <cell r="A163">
            <v>170</v>
          </cell>
          <cell r="B163">
            <v>69</v>
          </cell>
        </row>
        <row r="164">
          <cell r="A164">
            <v>158</v>
          </cell>
          <cell r="B164">
            <v>61</v>
          </cell>
        </row>
        <row r="165">
          <cell r="A165">
            <v>171</v>
          </cell>
          <cell r="B165">
            <v>62</v>
          </cell>
        </row>
        <row r="166">
          <cell r="A166">
            <v>176</v>
          </cell>
          <cell r="B166">
            <v>60</v>
          </cell>
        </row>
        <row r="167">
          <cell r="A167">
            <v>172</v>
          </cell>
          <cell r="B167">
            <v>64</v>
          </cell>
        </row>
        <row r="168">
          <cell r="A168">
            <v>165</v>
          </cell>
          <cell r="B168">
            <v>60</v>
          </cell>
        </row>
        <row r="169">
          <cell r="A169">
            <v>178</v>
          </cell>
          <cell r="B169">
            <v>71</v>
          </cell>
        </row>
        <row r="170">
          <cell r="A170">
            <v>157</v>
          </cell>
          <cell r="B170">
            <v>60</v>
          </cell>
        </row>
        <row r="171">
          <cell r="A171">
            <v>169</v>
          </cell>
          <cell r="B171">
            <v>65</v>
          </cell>
        </row>
        <row r="172">
          <cell r="A172">
            <v>169</v>
          </cell>
          <cell r="B172">
            <v>62</v>
          </cell>
        </row>
        <row r="173">
          <cell r="A173">
            <v>167</v>
          </cell>
          <cell r="B173">
            <v>63</v>
          </cell>
        </row>
        <row r="174">
          <cell r="A174">
            <v>177</v>
          </cell>
          <cell r="B174">
            <v>67</v>
          </cell>
        </row>
        <row r="175">
          <cell r="A175">
            <v>159</v>
          </cell>
          <cell r="B175">
            <v>61</v>
          </cell>
        </row>
        <row r="176">
          <cell r="A176">
            <v>172</v>
          </cell>
          <cell r="B176">
            <v>69</v>
          </cell>
        </row>
        <row r="177">
          <cell r="A177">
            <v>167</v>
          </cell>
          <cell r="B177">
            <v>65</v>
          </cell>
        </row>
        <row r="178">
          <cell r="A178">
            <v>164</v>
          </cell>
          <cell r="B178">
            <v>70</v>
          </cell>
        </row>
        <row r="179">
          <cell r="A179">
            <v>174</v>
          </cell>
          <cell r="B179">
            <v>74</v>
          </cell>
        </row>
        <row r="180">
          <cell r="A180">
            <v>176</v>
          </cell>
          <cell r="B180">
            <v>75</v>
          </cell>
        </row>
        <row r="181">
          <cell r="A181">
            <v>159</v>
          </cell>
          <cell r="B181">
            <v>48</v>
          </cell>
        </row>
        <row r="182">
          <cell r="A182">
            <v>169</v>
          </cell>
          <cell r="B182">
            <v>67</v>
          </cell>
        </row>
        <row r="183">
          <cell r="A183">
            <v>167</v>
          </cell>
          <cell r="B183">
            <v>57</v>
          </cell>
        </row>
        <row r="184">
          <cell r="A184">
            <v>157</v>
          </cell>
          <cell r="B184">
            <v>53</v>
          </cell>
        </row>
        <row r="185">
          <cell r="A185">
            <v>175</v>
          </cell>
          <cell r="B185">
            <v>66</v>
          </cell>
        </row>
        <row r="186">
          <cell r="A186">
            <v>165</v>
          </cell>
          <cell r="B186">
            <v>60</v>
          </cell>
        </row>
        <row r="187">
          <cell r="A187">
            <v>168</v>
          </cell>
          <cell r="B187">
            <v>62</v>
          </cell>
        </row>
        <row r="188">
          <cell r="A188">
            <v>172</v>
          </cell>
          <cell r="B188">
            <v>67</v>
          </cell>
        </row>
        <row r="189">
          <cell r="A189">
            <v>173</v>
          </cell>
          <cell r="B189">
            <v>66</v>
          </cell>
        </row>
        <row r="190">
          <cell r="A190">
            <v>167</v>
          </cell>
          <cell r="B190">
            <v>68</v>
          </cell>
        </row>
        <row r="191">
          <cell r="A191">
            <v>163</v>
          </cell>
          <cell r="B191">
            <v>54</v>
          </cell>
        </row>
        <row r="192">
          <cell r="A192">
            <v>166</v>
          </cell>
          <cell r="B192">
            <v>63</v>
          </cell>
        </row>
        <row r="193">
          <cell r="A193">
            <v>168</v>
          </cell>
          <cell r="B193">
            <v>67</v>
          </cell>
        </row>
        <row r="194">
          <cell r="A194">
            <v>169</v>
          </cell>
          <cell r="B194">
            <v>64</v>
          </cell>
        </row>
        <row r="195">
          <cell r="A195">
            <v>177</v>
          </cell>
          <cell r="B195">
            <v>67</v>
          </cell>
        </row>
        <row r="196">
          <cell r="A196">
            <v>170</v>
          </cell>
          <cell r="B196">
            <v>61</v>
          </cell>
        </row>
        <row r="197">
          <cell r="A197">
            <v>170</v>
          </cell>
          <cell r="B197">
            <v>69</v>
          </cell>
        </row>
        <row r="198">
          <cell r="A198">
            <v>176</v>
          </cell>
          <cell r="B198">
            <v>62</v>
          </cell>
        </row>
        <row r="199">
          <cell r="A199">
            <v>165</v>
          </cell>
          <cell r="B199">
            <v>72</v>
          </cell>
        </row>
        <row r="200">
          <cell r="A200">
            <v>182</v>
          </cell>
          <cell r="B200">
            <v>66</v>
          </cell>
        </row>
        <row r="201">
          <cell r="A201">
            <v>173</v>
          </cell>
          <cell r="B201">
            <v>65</v>
          </cell>
        </row>
      </sheetData>
      <sheetData sheetId="3"/>
      <sheetData sheetId="4">
        <row r="5">
          <cell r="E5">
            <v>3.6</v>
          </cell>
        </row>
      </sheetData>
      <sheetData sheetId="5"/>
      <sheetData sheetId="6"/>
      <sheetData sheetId="7">
        <row r="2">
          <cell r="A2" t="str">
            <v>Гистограмма</v>
          </cell>
        </row>
      </sheetData>
      <sheetData sheetId="8"/>
      <sheetData sheetId="9"/>
      <sheetData sheetId="10"/>
      <sheetData sheetId="11"/>
      <sheetData sheetId="12"/>
      <sheetData sheetId="13">
        <row r="5">
          <cell r="E5">
            <v>4.2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B99DB-EC19-4063-86ED-5238B509BA97}" name="Таблица1" displayName="Таблица1" ref="E1:F51" totalsRowShown="0">
  <autoFilter ref="E1:F51" xr:uid="{A29B99DB-EC19-4063-86ED-5238B509BA97}"/>
  <tableColumns count="2">
    <tableColumn id="1" xr3:uid="{9572E3A2-9174-4631-B35F-9AF608E9BB5E}" name="№"/>
    <tableColumn id="2" xr3:uid="{1C5E58ED-4E9E-42CD-BA33-EC93074019CA}" name="Прибыль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E5795C-D6E8-4CE9-BCFC-CA4211A045DA}" name="Таблица2" displayName="Таблица2" ref="A1:C51" totalsRowShown="0">
  <autoFilter ref="A1:C51" xr:uid="{20E5795C-D6E8-4CE9-BCFC-CA4211A045DA}"/>
  <tableColumns count="3">
    <tableColumn id="1" xr3:uid="{C884775D-4779-43EE-B173-8F12F705DDE0}" name="№"/>
    <tableColumn id="2" xr3:uid="{F9A19BDA-236A-4D77-9955-CBEE5C3E8BD1}" name="Прибыль" dataDxfId="7"/>
    <tableColumn id="3" xr3:uid="{BFDCE5EC-0865-4166-970C-CB646F5BD7D6}" name="Курс" dataDxfId="6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A212F1-6F46-4560-90AE-8798C6DE7288}" name="Таблица4" displayName="Таблица4" ref="H1:I51" totalsRowShown="0">
  <autoFilter ref="H1:I51" xr:uid="{9EA212F1-6F46-4560-90AE-8798C6DE7288}"/>
  <tableColumns count="2">
    <tableColumn id="1" xr3:uid="{DA09B7AA-EEBE-4FD7-9BF9-5A3D95969061}" name="№" dataDxfId="5"/>
    <tableColumn id="2" xr3:uid="{F3ED81F5-CAB7-4C74-958B-B83021DE4BCA}" name="Курс" dataDxfId="4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82153E-3A21-4E45-AF5E-207F35934077}" name="Таблица24" displayName="Таблица24" ref="A1:E51" totalsRowShown="0">
  <autoFilter ref="A1:E51" xr:uid="{F382153E-3A21-4E45-AF5E-207F35934077}"/>
  <tableColumns count="5">
    <tableColumn id="1" xr3:uid="{2A5A1422-06CD-44B7-8704-17D750ADC8D0}" name="№"/>
    <tableColumn id="2" xr3:uid="{836F19BF-CC0A-4584-9BCA-699F99C6330D}" name="Прибыль" dataDxfId="3"/>
    <tableColumn id="3" xr3:uid="{E8910F45-E6B0-428C-A32B-21A630F98B37}" name="Курс" dataDxfId="2"/>
    <tableColumn id="4" xr3:uid="{984033B0-90F2-4023-87D6-3785AAE5E1BB}" name="Расчёт. Курс" dataDxfId="1">
      <calculatedColumnFormula>$I$16 + $I$14 * Таблица24[[#This Row],[Прибыль]]</calculatedColumnFormula>
    </tableColumn>
    <tableColumn id="5" xr3:uid="{1683E4CB-4AA2-484F-AF30-85795CD172AE}" name="Эксперимент. Ошибки" dataDxfId="0">
      <calculatedColumnFormula>Таблица24[[#This Row],[Курс]]-Таблица24[[#This Row],[Расчёт. Курс]]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2144-AB37-4CEC-AB5D-61D25ACC6EDC}">
  <dimension ref="A1:F33"/>
  <sheetViews>
    <sheetView workbookViewId="0">
      <selection activeCell="J21" sqref="J21"/>
    </sheetView>
  </sheetViews>
  <sheetFormatPr defaultRowHeight="13.5" x14ac:dyDescent="0.35"/>
  <cols>
    <col min="1" max="6" width="12.5625" customWidth="1"/>
  </cols>
  <sheetData>
    <row r="1" spans="1:6" ht="17.25" x14ac:dyDescent="0.45">
      <c r="C1" s="6" t="s">
        <v>44</v>
      </c>
      <c r="D1" s="7">
        <v>3</v>
      </c>
    </row>
    <row r="2" spans="1:6" ht="17.25" x14ac:dyDescent="0.45">
      <c r="C2" s="6"/>
      <c r="D2" s="7"/>
    </row>
    <row r="4" spans="1:6" ht="14.25" customHeight="1" x14ac:dyDescent="0.35">
      <c r="A4" s="42" t="s">
        <v>5</v>
      </c>
      <c r="B4" s="45" t="s">
        <v>9</v>
      </c>
      <c r="C4" s="45" t="s">
        <v>12</v>
      </c>
      <c r="D4" s="42" t="s">
        <v>5</v>
      </c>
      <c r="E4" s="45" t="s">
        <v>9</v>
      </c>
      <c r="F4" s="45" t="s">
        <v>12</v>
      </c>
    </row>
    <row r="5" spans="1:6" x14ac:dyDescent="0.35">
      <c r="A5" s="43"/>
      <c r="B5" s="46"/>
      <c r="C5" s="46"/>
      <c r="D5" s="43"/>
      <c r="E5" s="46"/>
      <c r="F5" s="46"/>
    </row>
    <row r="6" spans="1:6" x14ac:dyDescent="0.35">
      <c r="A6" s="43"/>
      <c r="B6" s="46"/>
      <c r="C6" s="46"/>
      <c r="D6" s="43"/>
      <c r="E6" s="46"/>
      <c r="F6" s="46"/>
    </row>
    <row r="7" spans="1:6" x14ac:dyDescent="0.35">
      <c r="A7" s="43"/>
      <c r="B7" s="46"/>
      <c r="C7" s="46"/>
      <c r="D7" s="43"/>
      <c r="E7" s="46"/>
      <c r="F7" s="46"/>
    </row>
    <row r="8" spans="1:6" x14ac:dyDescent="0.35">
      <c r="A8" s="44"/>
      <c r="B8" s="47"/>
      <c r="C8" s="47"/>
      <c r="D8" s="44"/>
      <c r="E8" s="47"/>
      <c r="F8" s="47"/>
    </row>
    <row r="9" spans="1:6" ht="15" x14ac:dyDescent="0.35">
      <c r="A9" s="12">
        <v>1</v>
      </c>
      <c r="B9" s="12">
        <v>20</v>
      </c>
      <c r="C9" s="12">
        <v>80</v>
      </c>
      <c r="D9" s="12">
        <v>26</v>
      </c>
      <c r="E9" s="12">
        <v>75</v>
      </c>
      <c r="F9" s="12">
        <v>97</v>
      </c>
    </row>
    <row r="10" spans="1:6" ht="15" x14ac:dyDescent="0.35">
      <c r="A10" s="12">
        <v>2</v>
      </c>
      <c r="B10" s="12">
        <v>50</v>
      </c>
      <c r="C10" s="12">
        <v>105</v>
      </c>
      <c r="D10" s="12">
        <v>27</v>
      </c>
      <c r="E10" s="12">
        <v>175</v>
      </c>
      <c r="F10" s="12">
        <v>108</v>
      </c>
    </row>
    <row r="11" spans="1:6" ht="15" x14ac:dyDescent="0.35">
      <c r="A11" s="12">
        <v>3</v>
      </c>
      <c r="B11" s="12">
        <v>80</v>
      </c>
      <c r="C11" s="12">
        <v>100</v>
      </c>
      <c r="D11" s="12">
        <v>28</v>
      </c>
      <c r="E11" s="12">
        <v>100</v>
      </c>
      <c r="F11" s="12">
        <v>102</v>
      </c>
    </row>
    <row r="12" spans="1:6" ht="15" x14ac:dyDescent="0.35">
      <c r="A12" s="12">
        <v>4</v>
      </c>
      <c r="B12" s="12">
        <v>35</v>
      </c>
      <c r="C12" s="12">
        <v>94</v>
      </c>
      <c r="D12" s="12">
        <v>29</v>
      </c>
      <c r="E12" s="12">
        <v>40</v>
      </c>
      <c r="F12" s="12">
        <v>88</v>
      </c>
    </row>
    <row r="13" spans="1:6" ht="15" x14ac:dyDescent="0.35">
      <c r="A13" s="12">
        <v>5</v>
      </c>
      <c r="B13" s="12">
        <v>115</v>
      </c>
      <c r="C13" s="12">
        <v>112</v>
      </c>
      <c r="D13" s="12">
        <v>30</v>
      </c>
      <c r="E13" s="12">
        <v>50</v>
      </c>
      <c r="F13" s="12">
        <v>96</v>
      </c>
    </row>
    <row r="14" spans="1:6" ht="15" x14ac:dyDescent="0.35">
      <c r="A14" s="12">
        <v>6</v>
      </c>
      <c r="B14" s="12">
        <v>40</v>
      </c>
      <c r="C14" s="12">
        <v>108</v>
      </c>
      <c r="D14" s="12">
        <v>31</v>
      </c>
      <c r="E14" s="12">
        <v>75</v>
      </c>
      <c r="F14" s="12">
        <v>92</v>
      </c>
    </row>
    <row r="15" spans="1:6" ht="15" x14ac:dyDescent="0.35">
      <c r="A15" s="12">
        <v>7</v>
      </c>
      <c r="B15" s="12">
        <v>40</v>
      </c>
      <c r="C15" s="12">
        <v>100</v>
      </c>
      <c r="D15" s="12">
        <v>32</v>
      </c>
      <c r="E15" s="12">
        <v>25</v>
      </c>
      <c r="F15" s="12">
        <v>102</v>
      </c>
    </row>
    <row r="16" spans="1:6" ht="15" x14ac:dyDescent="0.35">
      <c r="A16" s="12">
        <v>8</v>
      </c>
      <c r="B16" s="12">
        <v>50</v>
      </c>
      <c r="C16" s="12">
        <v>88</v>
      </c>
      <c r="D16" s="12">
        <v>33</v>
      </c>
      <c r="E16" s="12">
        <v>95</v>
      </c>
      <c r="F16" s="12">
        <v>115</v>
      </c>
    </row>
    <row r="17" spans="1:6" ht="15" x14ac:dyDescent="0.35">
      <c r="A17" s="12">
        <v>9</v>
      </c>
      <c r="B17" s="12">
        <v>30</v>
      </c>
      <c r="C17" s="12">
        <v>92</v>
      </c>
      <c r="D17" s="12">
        <v>34</v>
      </c>
      <c r="E17" s="12">
        <v>60</v>
      </c>
      <c r="F17" s="12">
        <v>90</v>
      </c>
    </row>
    <row r="18" spans="1:6" ht="15" x14ac:dyDescent="0.35">
      <c r="A18" s="12">
        <v>10</v>
      </c>
      <c r="B18" s="12">
        <v>35</v>
      </c>
      <c r="C18" s="12">
        <v>90</v>
      </c>
      <c r="D18" s="12">
        <v>35</v>
      </c>
      <c r="E18" s="12">
        <v>70</v>
      </c>
      <c r="F18" s="12">
        <v>92</v>
      </c>
    </row>
    <row r="19" spans="1:6" ht="15" x14ac:dyDescent="0.35">
      <c r="A19" s="12">
        <v>11</v>
      </c>
      <c r="B19" s="12">
        <v>70</v>
      </c>
      <c r="C19" s="12">
        <v>92</v>
      </c>
      <c r="D19" s="12">
        <v>36</v>
      </c>
      <c r="E19" s="12">
        <v>85</v>
      </c>
      <c r="F19" s="12">
        <v>95</v>
      </c>
    </row>
    <row r="20" spans="1:6" ht="15" x14ac:dyDescent="0.35">
      <c r="A20" s="12">
        <v>12</v>
      </c>
      <c r="B20" s="12">
        <v>120</v>
      </c>
      <c r="C20" s="12">
        <v>101</v>
      </c>
      <c r="D20" s="12">
        <v>37</v>
      </c>
      <c r="E20" s="12">
        <v>170</v>
      </c>
      <c r="F20" s="12">
        <v>108</v>
      </c>
    </row>
    <row r="21" spans="1:6" ht="15" x14ac:dyDescent="0.35">
      <c r="A21" s="12">
        <v>13</v>
      </c>
      <c r="B21" s="12">
        <v>100</v>
      </c>
      <c r="C21" s="12">
        <v>98</v>
      </c>
      <c r="D21" s="12">
        <v>38</v>
      </c>
      <c r="E21" s="12">
        <v>120</v>
      </c>
      <c r="F21" s="12">
        <v>95</v>
      </c>
    </row>
    <row r="22" spans="1:6" ht="15" x14ac:dyDescent="0.35">
      <c r="A22" s="12">
        <v>14</v>
      </c>
      <c r="B22" s="12">
        <v>70</v>
      </c>
      <c r="C22" s="12">
        <v>95</v>
      </c>
      <c r="D22" s="12">
        <v>39</v>
      </c>
      <c r="E22" s="12">
        <v>160</v>
      </c>
      <c r="F22" s="12">
        <v>99</v>
      </c>
    </row>
    <row r="23" spans="1:6" ht="15" x14ac:dyDescent="0.35">
      <c r="A23" s="12">
        <v>15</v>
      </c>
      <c r="B23" s="12">
        <v>65</v>
      </c>
      <c r="C23" s="12">
        <v>90</v>
      </c>
      <c r="D23" s="12">
        <v>40</v>
      </c>
      <c r="E23" s="12">
        <v>50</v>
      </c>
      <c r="F23" s="12">
        <v>97</v>
      </c>
    </row>
    <row r="24" spans="1:6" ht="15" x14ac:dyDescent="0.35">
      <c r="A24" s="12">
        <v>16</v>
      </c>
      <c r="B24" s="12">
        <v>80</v>
      </c>
      <c r="C24" s="12">
        <v>95</v>
      </c>
      <c r="D24" s="12">
        <v>41</v>
      </c>
      <c r="E24" s="12">
        <v>80</v>
      </c>
      <c r="F24" s="12">
        <v>102</v>
      </c>
    </row>
    <row r="25" spans="1:6" ht="15" x14ac:dyDescent="0.35">
      <c r="A25" s="12">
        <v>17</v>
      </c>
      <c r="B25" s="12">
        <v>150</v>
      </c>
      <c r="C25" s="12">
        <v>109</v>
      </c>
      <c r="D25" s="12">
        <v>42</v>
      </c>
      <c r="E25" s="12">
        <v>20</v>
      </c>
      <c r="F25" s="12">
        <v>95</v>
      </c>
    </row>
    <row r="26" spans="1:6" ht="15" x14ac:dyDescent="0.35">
      <c r="A26" s="12">
        <v>18</v>
      </c>
      <c r="B26" s="12">
        <v>50</v>
      </c>
      <c r="C26" s="12">
        <v>90</v>
      </c>
      <c r="D26" s="12">
        <v>43</v>
      </c>
      <c r="E26" s="12">
        <v>55</v>
      </c>
      <c r="F26" s="12">
        <v>90</v>
      </c>
    </row>
    <row r="27" spans="1:6" ht="15" x14ac:dyDescent="0.35">
      <c r="A27" s="12">
        <v>19</v>
      </c>
      <c r="B27" s="12">
        <v>60</v>
      </c>
      <c r="C27" s="12">
        <v>97</v>
      </c>
      <c r="D27" s="12">
        <v>44</v>
      </c>
      <c r="E27" s="12">
        <v>70</v>
      </c>
      <c r="F27" s="12">
        <v>101</v>
      </c>
    </row>
    <row r="28" spans="1:6" ht="15" x14ac:dyDescent="0.35">
      <c r="A28" s="12">
        <v>20</v>
      </c>
      <c r="B28" s="12">
        <v>50</v>
      </c>
      <c r="C28" s="12">
        <v>90</v>
      </c>
      <c r="D28" s="12">
        <v>45</v>
      </c>
      <c r="E28" s="12">
        <v>80</v>
      </c>
      <c r="F28" s="12">
        <v>104</v>
      </c>
    </row>
    <row r="29" spans="1:6" ht="15" x14ac:dyDescent="0.35">
      <c r="A29" s="12">
        <v>21</v>
      </c>
      <c r="B29" s="12">
        <v>60</v>
      </c>
      <c r="C29" s="12">
        <v>87</v>
      </c>
      <c r="D29" s="12">
        <v>46</v>
      </c>
      <c r="E29" s="12">
        <v>100</v>
      </c>
      <c r="F29" s="12">
        <v>120</v>
      </c>
    </row>
    <row r="30" spans="1:6" ht="15" x14ac:dyDescent="0.35">
      <c r="A30" s="12">
        <v>22</v>
      </c>
      <c r="B30" s="12">
        <v>90</v>
      </c>
      <c r="C30" s="12">
        <v>100</v>
      </c>
      <c r="D30" s="12">
        <v>47</v>
      </c>
      <c r="E30" s="12">
        <v>60</v>
      </c>
      <c r="F30" s="12">
        <v>101</v>
      </c>
    </row>
    <row r="31" spans="1:6" ht="15" x14ac:dyDescent="0.35">
      <c r="A31" s="12">
        <v>23</v>
      </c>
      <c r="B31" s="12">
        <v>40</v>
      </c>
      <c r="C31" s="12">
        <v>98</v>
      </c>
      <c r="D31" s="12">
        <v>48</v>
      </c>
      <c r="E31" s="12">
        <v>50</v>
      </c>
      <c r="F31" s="12">
        <v>95</v>
      </c>
    </row>
    <row r="32" spans="1:6" ht="15" x14ac:dyDescent="0.35">
      <c r="A32" s="12">
        <v>24</v>
      </c>
      <c r="B32" s="12">
        <v>25</v>
      </c>
      <c r="C32" s="12">
        <v>89</v>
      </c>
      <c r="D32" s="12">
        <v>49</v>
      </c>
      <c r="E32" s="12">
        <v>70</v>
      </c>
      <c r="F32" s="12">
        <v>98</v>
      </c>
    </row>
    <row r="33" spans="1:6" ht="15" x14ac:dyDescent="0.35">
      <c r="A33" s="12">
        <v>25</v>
      </c>
      <c r="B33" s="12">
        <v>85</v>
      </c>
      <c r="C33" s="12">
        <v>90</v>
      </c>
      <c r="D33" s="12">
        <v>50</v>
      </c>
      <c r="E33" s="12">
        <v>160</v>
      </c>
      <c r="F33" s="12">
        <v>108</v>
      </c>
    </row>
  </sheetData>
  <mergeCells count="6">
    <mergeCell ref="D4:D8"/>
    <mergeCell ref="E4:E8"/>
    <mergeCell ref="F4:F8"/>
    <mergeCell ref="A4:A8"/>
    <mergeCell ref="B4:B8"/>
    <mergeCell ref="C4:C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02D7-884F-494F-BA87-12C81148C4E1}">
  <dimension ref="A1:AE51"/>
  <sheetViews>
    <sheetView zoomScale="103" workbookViewId="0">
      <selection sqref="A1:C1048576"/>
    </sheetView>
  </sheetViews>
  <sheetFormatPr defaultRowHeight="13.5" x14ac:dyDescent="0.35"/>
  <cols>
    <col min="11" max="11" width="21.6875" bestFit="1" customWidth="1"/>
    <col min="13" max="13" width="9.5625" customWidth="1"/>
    <col min="19" max="19" width="11.5" customWidth="1"/>
    <col min="20" max="20" width="11.6875" customWidth="1"/>
    <col min="21" max="21" width="14" customWidth="1"/>
    <col min="22" max="22" width="14.5" customWidth="1"/>
    <col min="27" max="27" width="10.8125" customWidth="1"/>
    <col min="28" max="28" width="12.0625" customWidth="1"/>
    <col min="29" max="29" width="14.75" customWidth="1"/>
    <col min="30" max="30" width="14.9375" customWidth="1"/>
  </cols>
  <sheetData>
    <row r="1" spans="1:30" x14ac:dyDescent="0.35">
      <c r="A1" t="s">
        <v>5</v>
      </c>
      <c r="B1" t="s">
        <v>52</v>
      </c>
      <c r="C1" t="s">
        <v>53</v>
      </c>
      <c r="E1" t="s">
        <v>5</v>
      </c>
      <c r="F1" t="s">
        <v>52</v>
      </c>
      <c r="H1" t="s">
        <v>5</v>
      </c>
      <c r="I1" t="s">
        <v>53</v>
      </c>
    </row>
    <row r="2" spans="1:30" ht="15" x14ac:dyDescent="0.35">
      <c r="A2">
        <v>1</v>
      </c>
      <c r="B2" s="12">
        <v>80</v>
      </c>
      <c r="C2" s="12">
        <v>20</v>
      </c>
      <c r="E2">
        <v>1</v>
      </c>
      <c r="F2" s="12">
        <v>80</v>
      </c>
      <c r="G2" s="21"/>
      <c r="H2" s="21">
        <v>1</v>
      </c>
      <c r="I2" s="12">
        <v>20</v>
      </c>
    </row>
    <row r="3" spans="1:30" ht="15.4" thickBot="1" x14ac:dyDescent="0.4">
      <c r="A3">
        <v>2</v>
      </c>
      <c r="B3" s="12">
        <v>105</v>
      </c>
      <c r="C3" s="12">
        <v>50</v>
      </c>
      <c r="E3">
        <v>2</v>
      </c>
      <c r="F3" s="12">
        <v>87</v>
      </c>
      <c r="G3" s="21"/>
      <c r="H3" s="21">
        <v>2</v>
      </c>
      <c r="I3" s="12">
        <v>20</v>
      </c>
      <c r="L3" t="s">
        <v>52</v>
      </c>
      <c r="M3" t="s">
        <v>53</v>
      </c>
    </row>
    <row r="4" spans="1:30" ht="15.4" thickBot="1" x14ac:dyDescent="0.4">
      <c r="A4">
        <v>3</v>
      </c>
      <c r="B4" s="12">
        <v>100</v>
      </c>
      <c r="C4" s="12">
        <v>80</v>
      </c>
      <c r="E4">
        <v>3</v>
      </c>
      <c r="F4" s="12">
        <v>88</v>
      </c>
      <c r="G4" s="21"/>
      <c r="H4" s="21">
        <v>3</v>
      </c>
      <c r="I4" s="12">
        <v>25</v>
      </c>
      <c r="K4" t="s">
        <v>54</v>
      </c>
      <c r="L4" s="60">
        <v>7</v>
      </c>
      <c r="M4" s="60"/>
      <c r="P4" s="48" t="s">
        <v>52</v>
      </c>
      <c r="Q4" s="49"/>
      <c r="R4" s="49"/>
      <c r="S4" s="49"/>
      <c r="T4" s="49"/>
      <c r="U4" s="49"/>
      <c r="V4" s="50"/>
      <c r="X4" s="48" t="s">
        <v>53</v>
      </c>
      <c r="Y4" s="49"/>
      <c r="Z4" s="49"/>
      <c r="AA4" s="49"/>
      <c r="AB4" s="49"/>
      <c r="AC4" s="49"/>
      <c r="AD4" s="50"/>
    </row>
    <row r="5" spans="1:30" ht="15" x14ac:dyDescent="0.35">
      <c r="A5">
        <v>4</v>
      </c>
      <c r="B5" s="12">
        <v>94</v>
      </c>
      <c r="C5" s="12">
        <v>35</v>
      </c>
      <c r="E5">
        <v>4</v>
      </c>
      <c r="F5" s="12">
        <v>88</v>
      </c>
      <c r="G5" s="21"/>
      <c r="H5" s="21">
        <v>4</v>
      </c>
      <c r="I5" s="12">
        <v>25</v>
      </c>
      <c r="K5" t="s">
        <v>55</v>
      </c>
      <c r="L5">
        <f>ROUNDUP((F51-F2)/L4,2)</f>
        <v>5.72</v>
      </c>
      <c r="M5">
        <f>ROUNDUP((I51-I2)/L4,2)</f>
        <v>22.150000000000002</v>
      </c>
      <c r="P5" s="51"/>
      <c r="Q5" s="54" t="s">
        <v>56</v>
      </c>
      <c r="R5" s="55"/>
      <c r="S5" s="58" t="s">
        <v>58</v>
      </c>
      <c r="T5" s="58" t="s">
        <v>59</v>
      </c>
      <c r="U5" s="58" t="s">
        <v>60</v>
      </c>
      <c r="V5" s="61" t="s">
        <v>61</v>
      </c>
      <c r="X5" s="51"/>
      <c r="Y5" s="54" t="s">
        <v>56</v>
      </c>
      <c r="Z5" s="55"/>
      <c r="AA5" s="58" t="s">
        <v>58</v>
      </c>
      <c r="AB5" s="58" t="s">
        <v>59</v>
      </c>
      <c r="AC5" s="58" t="s">
        <v>60</v>
      </c>
      <c r="AD5" s="61" t="s">
        <v>61</v>
      </c>
    </row>
    <row r="6" spans="1:30" ht="15" x14ac:dyDescent="0.35">
      <c r="A6">
        <v>5</v>
      </c>
      <c r="B6" s="12">
        <v>112</v>
      </c>
      <c r="C6" s="12">
        <v>115</v>
      </c>
      <c r="E6">
        <v>5</v>
      </c>
      <c r="F6" s="12">
        <v>89</v>
      </c>
      <c r="G6" s="21"/>
      <c r="H6" s="21">
        <v>5</v>
      </c>
      <c r="I6" s="12">
        <v>30</v>
      </c>
      <c r="P6" s="52"/>
      <c r="Q6" s="56"/>
      <c r="R6" s="57"/>
      <c r="S6" s="59"/>
      <c r="T6" s="59"/>
      <c r="U6" s="59"/>
      <c r="V6" s="62"/>
      <c r="X6" s="52"/>
      <c r="Y6" s="56"/>
      <c r="Z6" s="57"/>
      <c r="AA6" s="59"/>
      <c r="AB6" s="59"/>
      <c r="AC6" s="59"/>
      <c r="AD6" s="62"/>
    </row>
    <row r="7" spans="1:30" ht="15" x14ac:dyDescent="0.35">
      <c r="A7">
        <v>6</v>
      </c>
      <c r="B7" s="12">
        <v>108</v>
      </c>
      <c r="C7" s="12">
        <v>40</v>
      </c>
      <c r="E7">
        <v>6</v>
      </c>
      <c r="F7" s="12">
        <v>90</v>
      </c>
      <c r="G7" s="21"/>
      <c r="H7" s="21">
        <v>6</v>
      </c>
      <c r="I7" s="12">
        <v>35</v>
      </c>
      <c r="P7" s="53"/>
      <c r="Q7" s="20" t="s">
        <v>45</v>
      </c>
      <c r="R7" s="19" t="s">
        <v>46</v>
      </c>
      <c r="S7" s="19" t="s">
        <v>47</v>
      </c>
      <c r="T7" s="19" t="s">
        <v>48</v>
      </c>
      <c r="U7" s="19" t="s">
        <v>50</v>
      </c>
      <c r="V7" s="23" t="s">
        <v>51</v>
      </c>
      <c r="X7" s="53"/>
      <c r="Y7" s="20" t="s">
        <v>45</v>
      </c>
      <c r="Z7" s="19" t="s">
        <v>46</v>
      </c>
      <c r="AA7" s="19" t="s">
        <v>47</v>
      </c>
      <c r="AB7" s="19" t="s">
        <v>48</v>
      </c>
      <c r="AC7" s="19" t="s">
        <v>50</v>
      </c>
      <c r="AD7" s="23" t="s">
        <v>51</v>
      </c>
    </row>
    <row r="8" spans="1:30" ht="15" x14ac:dyDescent="0.35">
      <c r="A8">
        <v>7</v>
      </c>
      <c r="B8" s="12">
        <v>100</v>
      </c>
      <c r="C8" s="12">
        <v>40</v>
      </c>
      <c r="E8">
        <v>7</v>
      </c>
      <c r="F8" s="12">
        <v>90</v>
      </c>
      <c r="G8" s="21"/>
      <c r="H8" s="21">
        <v>7</v>
      </c>
      <c r="I8" s="12">
        <v>35</v>
      </c>
      <c r="P8" s="18">
        <v>1</v>
      </c>
      <c r="Q8">
        <f>F2</f>
        <v>80</v>
      </c>
      <c r="R8">
        <f t="shared" ref="R8:R14" si="0">Q8+$L$5</f>
        <v>85.72</v>
      </c>
      <c r="S8" cm="1">
        <f t="array" ref="S8:S14">FREQUENCY(Прибыль, R8:R13)</f>
        <v>1</v>
      </c>
      <c r="T8">
        <f>(R8+Q8)/2</f>
        <v>82.86</v>
      </c>
      <c r="U8">
        <f t="shared" ref="U8:U14" si="1">S8/$S$15</f>
        <v>0.02</v>
      </c>
      <c r="V8" s="13">
        <f>U8</f>
        <v>0.02</v>
      </c>
      <c r="X8" s="18">
        <v>1</v>
      </c>
      <c r="Y8">
        <f>I2</f>
        <v>20</v>
      </c>
      <c r="Z8">
        <f>Y8+$M$5</f>
        <v>42.150000000000006</v>
      </c>
      <c r="AA8" cm="1">
        <f t="array" ref="AA8:AA14">FREQUENCY(Курс, Z8:Z13)</f>
        <v>11</v>
      </c>
      <c r="AB8" s="22">
        <f>(Z8+Y8)/2</f>
        <v>31.075000000000003</v>
      </c>
      <c r="AC8">
        <f>AA8/$AA$15</f>
        <v>0.22</v>
      </c>
      <c r="AD8" s="13">
        <f>AC8</f>
        <v>0.22</v>
      </c>
    </row>
    <row r="9" spans="1:30" ht="15" x14ac:dyDescent="0.35">
      <c r="A9">
        <v>8</v>
      </c>
      <c r="B9" s="12">
        <v>88</v>
      </c>
      <c r="C9" s="12">
        <v>50</v>
      </c>
      <c r="E9">
        <v>8</v>
      </c>
      <c r="F9" s="12">
        <v>90</v>
      </c>
      <c r="G9" s="21"/>
      <c r="H9" s="21">
        <v>8</v>
      </c>
      <c r="I9" s="12">
        <v>40</v>
      </c>
      <c r="P9" s="17">
        <v>2</v>
      </c>
      <c r="Q9">
        <f t="shared" ref="Q9:Q14" si="2">R8</f>
        <v>85.72</v>
      </c>
      <c r="R9">
        <f t="shared" si="0"/>
        <v>91.44</v>
      </c>
      <c r="S9">
        <v>11</v>
      </c>
      <c r="T9">
        <f t="shared" ref="T9:T14" si="3">(R9+Q9)/2</f>
        <v>88.58</v>
      </c>
      <c r="U9">
        <f t="shared" si="1"/>
        <v>0.22</v>
      </c>
      <c r="V9" s="13">
        <f>V8+U9</f>
        <v>0.24</v>
      </c>
      <c r="X9" s="17">
        <v>2</v>
      </c>
      <c r="Y9">
        <f>Z8</f>
        <v>42.150000000000006</v>
      </c>
      <c r="Z9">
        <f>Y9+$M$5</f>
        <v>64.300000000000011</v>
      </c>
      <c r="AA9">
        <v>12</v>
      </c>
      <c r="AB9" s="22">
        <f t="shared" ref="AB9:AB14" si="4">(Z9+Y9)/2</f>
        <v>53.225000000000009</v>
      </c>
      <c r="AC9">
        <f t="shared" ref="AC9:AC14" si="5">AA9/$AA$15</f>
        <v>0.24</v>
      </c>
      <c r="AD9" s="13">
        <f>AD8+AC9</f>
        <v>0.45999999999999996</v>
      </c>
    </row>
    <row r="10" spans="1:30" ht="15" x14ac:dyDescent="0.35">
      <c r="A10">
        <v>9</v>
      </c>
      <c r="B10" s="12">
        <v>92</v>
      </c>
      <c r="C10" s="12">
        <v>30</v>
      </c>
      <c r="E10">
        <v>9</v>
      </c>
      <c r="F10" s="12">
        <v>90</v>
      </c>
      <c r="G10" s="21"/>
      <c r="H10" s="21">
        <v>9</v>
      </c>
      <c r="I10" s="12">
        <v>40</v>
      </c>
      <c r="P10" s="17">
        <v>3</v>
      </c>
      <c r="Q10">
        <f t="shared" si="2"/>
        <v>91.44</v>
      </c>
      <c r="R10">
        <f t="shared" si="0"/>
        <v>97.16</v>
      </c>
      <c r="S10">
        <v>15</v>
      </c>
      <c r="T10">
        <f t="shared" si="3"/>
        <v>94.3</v>
      </c>
      <c r="U10">
        <f t="shared" si="1"/>
        <v>0.3</v>
      </c>
      <c r="V10" s="13">
        <f t="shared" ref="V10:V14" si="6">V9+U10</f>
        <v>0.54</v>
      </c>
      <c r="X10" s="17">
        <v>3</v>
      </c>
      <c r="Y10">
        <f t="shared" ref="Y10:Y14" si="7">Z9</f>
        <v>64.300000000000011</v>
      </c>
      <c r="Z10">
        <f t="shared" ref="Z10:Z14" si="8">Y10+$M$5</f>
        <v>86.450000000000017</v>
      </c>
      <c r="AA10">
        <v>14</v>
      </c>
      <c r="AB10" s="22">
        <f t="shared" si="4"/>
        <v>75.375000000000014</v>
      </c>
      <c r="AC10">
        <f t="shared" si="5"/>
        <v>0.28000000000000003</v>
      </c>
      <c r="AD10" s="13">
        <f t="shared" ref="AD10:AD14" si="9">AD9+AC10</f>
        <v>0.74</v>
      </c>
    </row>
    <row r="11" spans="1:30" ht="15" x14ac:dyDescent="0.35">
      <c r="A11">
        <v>10</v>
      </c>
      <c r="B11" s="12">
        <v>90</v>
      </c>
      <c r="C11" s="12">
        <v>35</v>
      </c>
      <c r="E11">
        <v>10</v>
      </c>
      <c r="F11" s="12">
        <v>90</v>
      </c>
      <c r="G11" s="21"/>
      <c r="H11" s="21">
        <v>10</v>
      </c>
      <c r="I11" s="12">
        <v>40</v>
      </c>
      <c r="P11" s="17">
        <v>4</v>
      </c>
      <c r="Q11">
        <f t="shared" si="2"/>
        <v>97.16</v>
      </c>
      <c r="R11">
        <f t="shared" si="0"/>
        <v>102.88</v>
      </c>
      <c r="S11">
        <v>13</v>
      </c>
      <c r="T11">
        <f t="shared" si="3"/>
        <v>100.02</v>
      </c>
      <c r="U11">
        <f t="shared" si="1"/>
        <v>0.26</v>
      </c>
      <c r="V11" s="13">
        <f t="shared" si="6"/>
        <v>0.8</v>
      </c>
      <c r="X11" s="17">
        <v>4</v>
      </c>
      <c r="Y11">
        <f t="shared" si="7"/>
        <v>86.450000000000017</v>
      </c>
      <c r="Z11">
        <f t="shared" si="8"/>
        <v>108.60000000000002</v>
      </c>
      <c r="AA11">
        <v>5</v>
      </c>
      <c r="AB11" s="22">
        <f t="shared" si="4"/>
        <v>97.52500000000002</v>
      </c>
      <c r="AC11">
        <f t="shared" si="5"/>
        <v>0.1</v>
      </c>
      <c r="AD11" s="13">
        <f t="shared" si="9"/>
        <v>0.84</v>
      </c>
    </row>
    <row r="12" spans="1:30" ht="15" x14ac:dyDescent="0.35">
      <c r="A12">
        <v>11</v>
      </c>
      <c r="B12" s="12">
        <v>92</v>
      </c>
      <c r="C12" s="12">
        <v>70</v>
      </c>
      <c r="E12">
        <v>11</v>
      </c>
      <c r="F12" s="12">
        <v>90</v>
      </c>
      <c r="G12" s="21"/>
      <c r="H12" s="21">
        <v>11</v>
      </c>
      <c r="I12" s="12">
        <v>40</v>
      </c>
      <c r="P12" s="17">
        <v>5</v>
      </c>
      <c r="Q12">
        <f t="shared" si="2"/>
        <v>102.88</v>
      </c>
      <c r="R12">
        <f t="shared" si="0"/>
        <v>108.6</v>
      </c>
      <c r="S12">
        <v>6</v>
      </c>
      <c r="T12">
        <f t="shared" si="3"/>
        <v>105.74</v>
      </c>
      <c r="U12">
        <f t="shared" si="1"/>
        <v>0.12</v>
      </c>
      <c r="V12" s="13">
        <f t="shared" si="6"/>
        <v>0.92</v>
      </c>
      <c r="X12" s="17">
        <v>5</v>
      </c>
      <c r="Y12">
        <f t="shared" si="7"/>
        <v>108.60000000000002</v>
      </c>
      <c r="Z12">
        <f t="shared" si="8"/>
        <v>130.75000000000003</v>
      </c>
      <c r="AA12">
        <v>3</v>
      </c>
      <c r="AB12" s="22">
        <f t="shared" si="4"/>
        <v>119.67500000000003</v>
      </c>
      <c r="AC12">
        <f t="shared" si="5"/>
        <v>0.06</v>
      </c>
      <c r="AD12" s="13">
        <f t="shared" si="9"/>
        <v>0.89999999999999991</v>
      </c>
    </row>
    <row r="13" spans="1:30" ht="15" x14ac:dyDescent="0.35">
      <c r="A13">
        <v>12</v>
      </c>
      <c r="B13" s="12">
        <v>101</v>
      </c>
      <c r="C13" s="12">
        <v>120</v>
      </c>
      <c r="E13">
        <v>12</v>
      </c>
      <c r="F13" s="12">
        <v>90</v>
      </c>
      <c r="G13" s="21"/>
      <c r="H13" s="21">
        <v>12</v>
      </c>
      <c r="I13" s="12">
        <v>50</v>
      </c>
      <c r="P13" s="17">
        <v>6</v>
      </c>
      <c r="Q13">
        <f t="shared" si="2"/>
        <v>108.6</v>
      </c>
      <c r="R13">
        <f t="shared" si="0"/>
        <v>114.32</v>
      </c>
      <c r="S13">
        <v>2</v>
      </c>
      <c r="T13">
        <f t="shared" si="3"/>
        <v>111.46</v>
      </c>
      <c r="U13">
        <f t="shared" si="1"/>
        <v>0.04</v>
      </c>
      <c r="V13" s="13">
        <f t="shared" si="6"/>
        <v>0.96000000000000008</v>
      </c>
      <c r="X13" s="17">
        <v>6</v>
      </c>
      <c r="Y13">
        <f t="shared" si="7"/>
        <v>130.75000000000003</v>
      </c>
      <c r="Z13">
        <f t="shared" si="8"/>
        <v>152.90000000000003</v>
      </c>
      <c r="AA13">
        <v>1</v>
      </c>
      <c r="AB13" s="22">
        <f t="shared" si="4"/>
        <v>141.82500000000005</v>
      </c>
      <c r="AC13">
        <f t="shared" si="5"/>
        <v>0.02</v>
      </c>
      <c r="AD13" s="13">
        <f t="shared" si="9"/>
        <v>0.91999999999999993</v>
      </c>
    </row>
    <row r="14" spans="1:30" ht="15" x14ac:dyDescent="0.35">
      <c r="A14">
        <v>13</v>
      </c>
      <c r="B14" s="12">
        <v>98</v>
      </c>
      <c r="C14" s="12">
        <v>100</v>
      </c>
      <c r="E14">
        <v>13</v>
      </c>
      <c r="F14" s="12">
        <v>92</v>
      </c>
      <c r="G14" s="21"/>
      <c r="H14" s="21">
        <v>13</v>
      </c>
      <c r="I14" s="12">
        <v>50</v>
      </c>
      <c r="P14" s="17">
        <v>7</v>
      </c>
      <c r="Q14">
        <f t="shared" si="2"/>
        <v>114.32</v>
      </c>
      <c r="R14">
        <f t="shared" si="0"/>
        <v>120.03999999999999</v>
      </c>
      <c r="S14">
        <v>2</v>
      </c>
      <c r="T14">
        <f t="shared" si="3"/>
        <v>117.17999999999999</v>
      </c>
      <c r="U14">
        <f t="shared" si="1"/>
        <v>0.04</v>
      </c>
      <c r="V14" s="13">
        <f t="shared" si="6"/>
        <v>1</v>
      </c>
      <c r="X14" s="17">
        <v>7</v>
      </c>
      <c r="Y14">
        <f t="shared" si="7"/>
        <v>152.90000000000003</v>
      </c>
      <c r="Z14">
        <f t="shared" si="8"/>
        <v>175.05000000000004</v>
      </c>
      <c r="AA14">
        <v>4</v>
      </c>
      <c r="AB14" s="22">
        <f t="shared" si="4"/>
        <v>163.97500000000002</v>
      </c>
      <c r="AC14">
        <f t="shared" si="5"/>
        <v>0.08</v>
      </c>
      <c r="AD14" s="13">
        <f t="shared" si="9"/>
        <v>0.99999999999999989</v>
      </c>
    </row>
    <row r="15" spans="1:30" ht="15.4" thickBot="1" x14ac:dyDescent="0.5">
      <c r="A15">
        <v>14</v>
      </c>
      <c r="B15" s="12">
        <v>95</v>
      </c>
      <c r="C15" s="12">
        <v>70</v>
      </c>
      <c r="E15">
        <v>14</v>
      </c>
      <c r="F15" s="12">
        <v>92</v>
      </c>
      <c r="G15" s="21"/>
      <c r="H15" s="21">
        <v>14</v>
      </c>
      <c r="I15" s="12">
        <v>50</v>
      </c>
      <c r="P15" s="14" t="s">
        <v>57</v>
      </c>
      <c r="Q15" s="15" t="s">
        <v>49</v>
      </c>
      <c r="R15" s="15" t="s">
        <v>49</v>
      </c>
      <c r="S15" s="15">
        <f>SUM(_xlfn.ANCHORARRAY(S8))</f>
        <v>50</v>
      </c>
      <c r="T15" s="15" t="s">
        <v>49</v>
      </c>
      <c r="U15" s="15">
        <f>SUM(U8:U14)</f>
        <v>1</v>
      </c>
      <c r="V15" s="16" t="s">
        <v>49</v>
      </c>
      <c r="X15" s="14" t="s">
        <v>57</v>
      </c>
      <c r="Y15" s="15" t="s">
        <v>49</v>
      </c>
      <c r="Z15" s="15" t="s">
        <v>49</v>
      </c>
      <c r="AA15" s="15">
        <f>SUM(_xlfn.ANCHORARRAY(AA8))</f>
        <v>50</v>
      </c>
      <c r="AB15" s="15" t="s">
        <v>49</v>
      </c>
      <c r="AC15" s="15">
        <f>SUM(AC8:AC14)</f>
        <v>0.99999999999999989</v>
      </c>
      <c r="AD15" s="16" t="s">
        <v>49</v>
      </c>
    </row>
    <row r="16" spans="1:30" ht="15.4" thickBot="1" x14ac:dyDescent="0.4">
      <c r="A16">
        <v>15</v>
      </c>
      <c r="B16" s="12">
        <v>90</v>
      </c>
      <c r="C16" s="12">
        <v>65</v>
      </c>
      <c r="E16">
        <v>15</v>
      </c>
      <c r="F16" s="12">
        <v>92</v>
      </c>
      <c r="G16" s="21"/>
      <c r="H16" s="21">
        <v>15</v>
      </c>
      <c r="I16" s="12">
        <v>50</v>
      </c>
    </row>
    <row r="17" spans="1:31" ht="15.4" thickBot="1" x14ac:dyDescent="0.4">
      <c r="A17">
        <v>16</v>
      </c>
      <c r="B17" s="12">
        <v>95</v>
      </c>
      <c r="C17" s="12">
        <v>80</v>
      </c>
      <c r="E17">
        <v>16</v>
      </c>
      <c r="F17" s="12">
        <v>92</v>
      </c>
      <c r="G17" s="21"/>
      <c r="H17" s="21">
        <v>16</v>
      </c>
      <c r="I17" s="12">
        <v>50</v>
      </c>
      <c r="K17" s="48" t="s">
        <v>52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50"/>
    </row>
    <row r="18" spans="1:31" ht="15" x14ac:dyDescent="0.35">
      <c r="A18">
        <v>17</v>
      </c>
      <c r="B18" s="12">
        <v>109</v>
      </c>
      <c r="C18" s="12">
        <v>150</v>
      </c>
      <c r="E18">
        <v>17</v>
      </c>
      <c r="F18" s="12">
        <v>94</v>
      </c>
      <c r="G18" s="21"/>
      <c r="H18" s="21">
        <v>17</v>
      </c>
      <c r="I18" s="12">
        <v>50</v>
      </c>
    </row>
    <row r="19" spans="1:31" ht="15" x14ac:dyDescent="0.35">
      <c r="A19">
        <v>18</v>
      </c>
      <c r="B19" s="12">
        <v>90</v>
      </c>
      <c r="C19" s="12">
        <v>50</v>
      </c>
      <c r="E19">
        <v>18</v>
      </c>
      <c r="F19" s="12">
        <v>95</v>
      </c>
      <c r="G19" s="21"/>
      <c r="H19" s="21">
        <v>18</v>
      </c>
      <c r="I19" s="12">
        <v>50</v>
      </c>
    </row>
    <row r="20" spans="1:31" ht="15" x14ac:dyDescent="0.35">
      <c r="A20">
        <v>19</v>
      </c>
      <c r="B20" s="12">
        <v>97</v>
      </c>
      <c r="C20" s="12">
        <v>60</v>
      </c>
      <c r="E20">
        <v>19</v>
      </c>
      <c r="F20" s="12">
        <v>95</v>
      </c>
      <c r="G20" s="21"/>
      <c r="H20" s="21">
        <v>19</v>
      </c>
      <c r="I20" s="12">
        <v>55</v>
      </c>
    </row>
    <row r="21" spans="1:31" ht="15" x14ac:dyDescent="0.35">
      <c r="A21">
        <v>20</v>
      </c>
      <c r="B21" s="12">
        <v>90</v>
      </c>
      <c r="C21" s="12">
        <v>50</v>
      </c>
      <c r="E21">
        <v>20</v>
      </c>
      <c r="F21" s="12">
        <v>95</v>
      </c>
      <c r="G21" s="21"/>
      <c r="H21" s="21">
        <v>20</v>
      </c>
      <c r="I21" s="12">
        <v>60</v>
      </c>
    </row>
    <row r="22" spans="1:31" ht="15" x14ac:dyDescent="0.35">
      <c r="A22">
        <v>21</v>
      </c>
      <c r="B22" s="12">
        <v>87</v>
      </c>
      <c r="C22" s="12">
        <v>60</v>
      </c>
      <c r="E22">
        <v>21</v>
      </c>
      <c r="F22" s="12">
        <v>95</v>
      </c>
      <c r="G22" s="21"/>
      <c r="H22" s="21">
        <v>21</v>
      </c>
      <c r="I22" s="12">
        <v>60</v>
      </c>
    </row>
    <row r="23" spans="1:31" ht="15" x14ac:dyDescent="0.35">
      <c r="A23">
        <v>22</v>
      </c>
      <c r="B23" s="12">
        <v>100</v>
      </c>
      <c r="C23" s="12">
        <v>90</v>
      </c>
      <c r="E23">
        <v>22</v>
      </c>
      <c r="F23" s="12">
        <v>95</v>
      </c>
      <c r="G23" s="21"/>
      <c r="H23" s="21">
        <v>22</v>
      </c>
      <c r="I23" s="12">
        <v>60</v>
      </c>
    </row>
    <row r="24" spans="1:31" ht="15" x14ac:dyDescent="0.35">
      <c r="A24">
        <v>23</v>
      </c>
      <c r="B24" s="12">
        <v>98</v>
      </c>
      <c r="C24" s="12">
        <v>40</v>
      </c>
      <c r="E24">
        <v>23</v>
      </c>
      <c r="F24" s="12">
        <v>95</v>
      </c>
      <c r="G24" s="21"/>
      <c r="H24" s="21">
        <v>23</v>
      </c>
      <c r="I24" s="12">
        <v>60</v>
      </c>
    </row>
    <row r="25" spans="1:31" ht="15" x14ac:dyDescent="0.35">
      <c r="A25">
        <v>24</v>
      </c>
      <c r="B25" s="12">
        <v>89</v>
      </c>
      <c r="C25" s="12">
        <v>25</v>
      </c>
      <c r="E25">
        <v>24</v>
      </c>
      <c r="F25" s="12">
        <v>96</v>
      </c>
      <c r="G25" s="21"/>
      <c r="H25" s="21">
        <v>24</v>
      </c>
      <c r="I25" s="12">
        <v>65</v>
      </c>
    </row>
    <row r="26" spans="1:31" ht="15" x14ac:dyDescent="0.35">
      <c r="A26">
        <v>25</v>
      </c>
      <c r="B26" s="12">
        <v>90</v>
      </c>
      <c r="C26" s="12">
        <v>85</v>
      </c>
      <c r="E26">
        <v>25</v>
      </c>
      <c r="F26" s="12">
        <v>97</v>
      </c>
      <c r="G26" s="21"/>
      <c r="H26" s="21">
        <v>25</v>
      </c>
      <c r="I26" s="12">
        <v>70</v>
      </c>
    </row>
    <row r="27" spans="1:31" ht="15" x14ac:dyDescent="0.35">
      <c r="A27">
        <v>26</v>
      </c>
      <c r="B27" s="12">
        <v>97</v>
      </c>
      <c r="C27" s="12">
        <v>75</v>
      </c>
      <c r="E27">
        <v>26</v>
      </c>
      <c r="F27" s="12">
        <v>97</v>
      </c>
      <c r="G27" s="21"/>
      <c r="H27" s="21">
        <v>26</v>
      </c>
      <c r="I27" s="12">
        <v>70</v>
      </c>
    </row>
    <row r="28" spans="1:31" ht="15" x14ac:dyDescent="0.35">
      <c r="A28">
        <v>27</v>
      </c>
      <c r="B28" s="12">
        <v>108</v>
      </c>
      <c r="C28" s="12">
        <v>175</v>
      </c>
      <c r="E28">
        <v>27</v>
      </c>
      <c r="F28" s="12">
        <v>97</v>
      </c>
      <c r="G28" s="21"/>
      <c r="H28" s="21">
        <v>27</v>
      </c>
      <c r="I28" s="12">
        <v>70</v>
      </c>
    </row>
    <row r="29" spans="1:31" ht="15" x14ac:dyDescent="0.35">
      <c r="A29">
        <v>28</v>
      </c>
      <c r="B29" s="12">
        <v>102</v>
      </c>
      <c r="C29" s="12">
        <v>100</v>
      </c>
      <c r="E29">
        <v>28</v>
      </c>
      <c r="F29" s="12">
        <v>98</v>
      </c>
      <c r="G29" s="21"/>
      <c r="H29" s="21">
        <v>28</v>
      </c>
      <c r="I29" s="12">
        <v>70</v>
      </c>
    </row>
    <row r="30" spans="1:31" ht="15" x14ac:dyDescent="0.35">
      <c r="A30">
        <v>29</v>
      </c>
      <c r="B30" s="12">
        <v>88</v>
      </c>
      <c r="C30" s="12">
        <v>40</v>
      </c>
      <c r="E30">
        <v>29</v>
      </c>
      <c r="F30" s="12">
        <v>98</v>
      </c>
      <c r="G30" s="21"/>
      <c r="H30" s="21">
        <v>29</v>
      </c>
      <c r="I30" s="12">
        <v>70</v>
      </c>
    </row>
    <row r="31" spans="1:31" ht="15" x14ac:dyDescent="0.35">
      <c r="A31">
        <v>30</v>
      </c>
      <c r="B31" s="12">
        <v>96</v>
      </c>
      <c r="C31" s="12">
        <v>50</v>
      </c>
      <c r="E31">
        <v>30</v>
      </c>
      <c r="F31" s="12">
        <v>98</v>
      </c>
      <c r="G31" s="21"/>
      <c r="H31" s="21">
        <v>30</v>
      </c>
      <c r="I31" s="12">
        <v>75</v>
      </c>
    </row>
    <row r="32" spans="1:31" ht="15" x14ac:dyDescent="0.35">
      <c r="A32">
        <v>31</v>
      </c>
      <c r="B32" s="12">
        <v>92</v>
      </c>
      <c r="C32" s="12">
        <v>75</v>
      </c>
      <c r="E32">
        <v>31</v>
      </c>
      <c r="F32" s="12">
        <v>99</v>
      </c>
      <c r="G32" s="21"/>
      <c r="H32" s="21">
        <v>31</v>
      </c>
      <c r="I32" s="12">
        <v>75</v>
      </c>
    </row>
    <row r="33" spans="1:31" ht="15" x14ac:dyDescent="0.35">
      <c r="A33">
        <v>32</v>
      </c>
      <c r="B33" s="12">
        <v>102</v>
      </c>
      <c r="C33" s="12">
        <v>25</v>
      </c>
      <c r="E33">
        <v>32</v>
      </c>
      <c r="F33" s="12">
        <v>100</v>
      </c>
      <c r="G33" s="21"/>
      <c r="H33" s="21">
        <v>32</v>
      </c>
      <c r="I33" s="12">
        <v>80</v>
      </c>
    </row>
    <row r="34" spans="1:31" ht="15.4" thickBot="1" x14ac:dyDescent="0.4">
      <c r="A34">
        <v>33</v>
      </c>
      <c r="B34" s="12">
        <v>115</v>
      </c>
      <c r="C34" s="12">
        <v>95</v>
      </c>
      <c r="E34">
        <v>33</v>
      </c>
      <c r="F34" s="12">
        <v>100</v>
      </c>
      <c r="G34" s="21"/>
      <c r="H34" s="21">
        <v>33</v>
      </c>
      <c r="I34" s="12">
        <v>80</v>
      </c>
    </row>
    <row r="35" spans="1:31" ht="15.4" thickBot="1" x14ac:dyDescent="0.4">
      <c r="A35">
        <v>34</v>
      </c>
      <c r="B35" s="12">
        <v>90</v>
      </c>
      <c r="C35" s="12">
        <v>60</v>
      </c>
      <c r="E35">
        <v>34</v>
      </c>
      <c r="F35" s="12">
        <v>100</v>
      </c>
      <c r="G35" s="21"/>
      <c r="H35" s="21">
        <v>34</v>
      </c>
      <c r="I35" s="12">
        <v>80</v>
      </c>
      <c r="K35" s="48" t="s">
        <v>53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50"/>
    </row>
    <row r="36" spans="1:31" ht="15" x14ac:dyDescent="0.35">
      <c r="A36">
        <v>35</v>
      </c>
      <c r="B36" s="12">
        <v>92</v>
      </c>
      <c r="C36" s="12">
        <v>70</v>
      </c>
      <c r="E36">
        <v>35</v>
      </c>
      <c r="F36" s="12">
        <v>101</v>
      </c>
      <c r="G36" s="21"/>
      <c r="H36" s="21">
        <v>35</v>
      </c>
      <c r="I36" s="12">
        <v>80</v>
      </c>
    </row>
    <row r="37" spans="1:31" ht="15" x14ac:dyDescent="0.35">
      <c r="A37">
        <v>36</v>
      </c>
      <c r="B37" s="12">
        <v>95</v>
      </c>
      <c r="C37" s="12">
        <v>85</v>
      </c>
      <c r="E37">
        <v>36</v>
      </c>
      <c r="F37" s="12">
        <v>101</v>
      </c>
      <c r="G37" s="21"/>
      <c r="H37" s="21">
        <v>36</v>
      </c>
      <c r="I37" s="12">
        <v>85</v>
      </c>
    </row>
    <row r="38" spans="1:31" ht="15" x14ac:dyDescent="0.35">
      <c r="A38">
        <v>37</v>
      </c>
      <c r="B38" s="12">
        <v>108</v>
      </c>
      <c r="C38" s="12">
        <v>170</v>
      </c>
      <c r="E38">
        <v>37</v>
      </c>
      <c r="F38" s="12">
        <v>101</v>
      </c>
      <c r="G38" s="21"/>
      <c r="H38" s="21">
        <v>37</v>
      </c>
      <c r="I38" s="12">
        <v>85</v>
      </c>
    </row>
    <row r="39" spans="1:31" ht="15" x14ac:dyDescent="0.35">
      <c r="A39">
        <v>38</v>
      </c>
      <c r="B39" s="12">
        <v>95</v>
      </c>
      <c r="C39" s="12">
        <v>120</v>
      </c>
      <c r="E39">
        <v>38</v>
      </c>
      <c r="F39" s="12">
        <v>102</v>
      </c>
      <c r="G39" s="21"/>
      <c r="H39" s="21">
        <v>38</v>
      </c>
      <c r="I39" s="12">
        <v>90</v>
      </c>
    </row>
    <row r="40" spans="1:31" ht="15" x14ac:dyDescent="0.35">
      <c r="A40">
        <v>39</v>
      </c>
      <c r="B40" s="12">
        <v>99</v>
      </c>
      <c r="C40" s="12">
        <v>160</v>
      </c>
      <c r="E40">
        <v>39</v>
      </c>
      <c r="F40" s="12">
        <v>102</v>
      </c>
      <c r="G40" s="21"/>
      <c r="H40" s="21">
        <v>39</v>
      </c>
      <c r="I40" s="12">
        <v>95</v>
      </c>
    </row>
    <row r="41" spans="1:31" ht="15" x14ac:dyDescent="0.35">
      <c r="A41">
        <v>40</v>
      </c>
      <c r="B41" s="12">
        <v>97</v>
      </c>
      <c r="C41" s="12">
        <v>50</v>
      </c>
      <c r="E41">
        <v>40</v>
      </c>
      <c r="F41" s="12">
        <v>102</v>
      </c>
      <c r="G41" s="21"/>
      <c r="H41" s="21">
        <v>40</v>
      </c>
      <c r="I41" s="12">
        <v>100</v>
      </c>
    </row>
    <row r="42" spans="1:31" ht="15" x14ac:dyDescent="0.35">
      <c r="A42">
        <v>41</v>
      </c>
      <c r="B42" s="12">
        <v>102</v>
      </c>
      <c r="C42" s="12">
        <v>80</v>
      </c>
      <c r="E42">
        <v>41</v>
      </c>
      <c r="F42" s="12">
        <v>104</v>
      </c>
      <c r="G42" s="21"/>
      <c r="H42" s="21">
        <v>41</v>
      </c>
      <c r="I42" s="12">
        <v>100</v>
      </c>
    </row>
    <row r="43" spans="1:31" ht="15" x14ac:dyDescent="0.35">
      <c r="A43">
        <v>42</v>
      </c>
      <c r="B43" s="12">
        <v>95</v>
      </c>
      <c r="C43" s="12">
        <v>20</v>
      </c>
      <c r="E43">
        <v>42</v>
      </c>
      <c r="F43" s="12">
        <v>105</v>
      </c>
      <c r="G43" s="21"/>
      <c r="H43" s="21">
        <v>42</v>
      </c>
      <c r="I43" s="12">
        <v>100</v>
      </c>
    </row>
    <row r="44" spans="1:31" ht="15" x14ac:dyDescent="0.35">
      <c r="A44">
        <v>43</v>
      </c>
      <c r="B44" s="12">
        <v>90</v>
      </c>
      <c r="C44" s="12">
        <v>55</v>
      </c>
      <c r="E44">
        <v>43</v>
      </c>
      <c r="F44" s="12">
        <v>108</v>
      </c>
      <c r="G44" s="21"/>
      <c r="H44" s="21">
        <v>43</v>
      </c>
      <c r="I44" s="12">
        <v>115</v>
      </c>
    </row>
    <row r="45" spans="1:31" ht="15" x14ac:dyDescent="0.35">
      <c r="A45">
        <v>44</v>
      </c>
      <c r="B45" s="12">
        <v>101</v>
      </c>
      <c r="C45" s="12">
        <v>70</v>
      </c>
      <c r="E45">
        <v>44</v>
      </c>
      <c r="F45" s="12">
        <v>108</v>
      </c>
      <c r="G45" s="21"/>
      <c r="H45" s="21">
        <v>44</v>
      </c>
      <c r="I45" s="12">
        <v>120</v>
      </c>
    </row>
    <row r="46" spans="1:31" ht="15" x14ac:dyDescent="0.35">
      <c r="A46">
        <v>45</v>
      </c>
      <c r="B46" s="12">
        <v>104</v>
      </c>
      <c r="C46" s="12">
        <v>80</v>
      </c>
      <c r="E46">
        <v>45</v>
      </c>
      <c r="F46" s="12">
        <v>108</v>
      </c>
      <c r="G46" s="21"/>
      <c r="H46" s="21">
        <v>45</v>
      </c>
      <c r="I46" s="12">
        <v>120</v>
      </c>
    </row>
    <row r="47" spans="1:31" ht="15" x14ac:dyDescent="0.35">
      <c r="A47">
        <v>46</v>
      </c>
      <c r="B47" s="12">
        <v>120</v>
      </c>
      <c r="C47" s="12">
        <v>100</v>
      </c>
      <c r="E47">
        <v>46</v>
      </c>
      <c r="F47" s="12">
        <v>108</v>
      </c>
      <c r="G47" s="21"/>
      <c r="H47" s="21">
        <v>46</v>
      </c>
      <c r="I47" s="12">
        <v>150</v>
      </c>
    </row>
    <row r="48" spans="1:31" ht="15" x14ac:dyDescent="0.35">
      <c r="A48">
        <v>47</v>
      </c>
      <c r="B48" s="12">
        <v>101</v>
      </c>
      <c r="C48" s="12">
        <v>60</v>
      </c>
      <c r="E48">
        <v>47</v>
      </c>
      <c r="F48" s="12">
        <v>109</v>
      </c>
      <c r="G48" s="21"/>
      <c r="H48" s="21">
        <v>47</v>
      </c>
      <c r="I48" s="12">
        <v>160</v>
      </c>
    </row>
    <row r="49" spans="1:9" ht="15" x14ac:dyDescent="0.35">
      <c r="A49">
        <v>48</v>
      </c>
      <c r="B49" s="12">
        <v>95</v>
      </c>
      <c r="C49" s="12">
        <v>50</v>
      </c>
      <c r="E49">
        <v>48</v>
      </c>
      <c r="F49" s="12">
        <v>112</v>
      </c>
      <c r="G49" s="21"/>
      <c r="H49" s="21">
        <v>48</v>
      </c>
      <c r="I49" s="12">
        <v>160</v>
      </c>
    </row>
    <row r="50" spans="1:9" ht="15" x14ac:dyDescent="0.35">
      <c r="A50">
        <v>49</v>
      </c>
      <c r="B50" s="12">
        <v>98</v>
      </c>
      <c r="C50" s="12">
        <v>70</v>
      </c>
      <c r="E50">
        <v>49</v>
      </c>
      <c r="F50" s="12">
        <v>115</v>
      </c>
      <c r="G50" s="21"/>
      <c r="H50" s="21">
        <v>49</v>
      </c>
      <c r="I50" s="12">
        <v>170</v>
      </c>
    </row>
    <row r="51" spans="1:9" ht="15" x14ac:dyDescent="0.35">
      <c r="A51">
        <v>50</v>
      </c>
      <c r="B51" s="12">
        <v>108</v>
      </c>
      <c r="C51" s="12">
        <v>160</v>
      </c>
      <c r="E51">
        <v>50</v>
      </c>
      <c r="F51" s="12">
        <v>120</v>
      </c>
      <c r="G51" s="21"/>
      <c r="H51" s="21">
        <v>50</v>
      </c>
      <c r="I51" s="12">
        <v>175</v>
      </c>
    </row>
  </sheetData>
  <sortState xmlns:xlrd2="http://schemas.microsoft.com/office/spreadsheetml/2017/richdata2" ref="I2:I51">
    <sortCondition ref="I2:I51"/>
  </sortState>
  <mergeCells count="17">
    <mergeCell ref="K17:AE17"/>
    <mergeCell ref="K35:AE35"/>
    <mergeCell ref="X4:AD4"/>
    <mergeCell ref="X5:X7"/>
    <mergeCell ref="Y5:Z6"/>
    <mergeCell ref="AA5:AA6"/>
    <mergeCell ref="L4:M4"/>
    <mergeCell ref="P4:V4"/>
    <mergeCell ref="Q5:R6"/>
    <mergeCell ref="S5:S6"/>
    <mergeCell ref="T5:T6"/>
    <mergeCell ref="U5:U6"/>
    <mergeCell ref="V5:V6"/>
    <mergeCell ref="P5:P7"/>
    <mergeCell ref="AB5:AB6"/>
    <mergeCell ref="AC5:AC6"/>
    <mergeCell ref="AD5:AD6"/>
  </mergeCells>
  <pageMargins left="0.7" right="0.7" top="0.75" bottom="0.75" header="0.3" footer="0.3"/>
  <pageSetup paperSize="9" orientation="portrait" verticalDpi="0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866A-FDA5-4C13-AC52-0D45E2E830F4}">
  <dimension ref="A6:P36"/>
  <sheetViews>
    <sheetView topLeftCell="G9" zoomScale="113" workbookViewId="0">
      <selection activeCell="M27" sqref="L27:M27"/>
    </sheetView>
  </sheetViews>
  <sheetFormatPr defaultRowHeight="13.5" x14ac:dyDescent="0.35"/>
  <cols>
    <col min="7" max="7" width="21.5" bestFit="1" customWidth="1"/>
    <col min="10" max="10" width="48.9375" bestFit="1" customWidth="1"/>
    <col min="11" max="11" width="23.75" customWidth="1"/>
    <col min="12" max="12" width="22.5" customWidth="1"/>
  </cols>
  <sheetData>
    <row r="6" spans="1:16" ht="13.9" thickBot="1" x14ac:dyDescent="0.4">
      <c r="J6" t="s">
        <v>62</v>
      </c>
    </row>
    <row r="7" spans="1:16" ht="13.9" thickBot="1" x14ac:dyDescent="0.4">
      <c r="A7" s="48" t="str">
        <f>'Практика 1'!P4</f>
        <v>Прибыль</v>
      </c>
      <c r="B7" s="49">
        <f>'Практика 1'!Q4</f>
        <v>0</v>
      </c>
      <c r="C7" s="49">
        <f>'Практика 1'!R4</f>
        <v>0</v>
      </c>
      <c r="D7" s="49">
        <f>'Практика 1'!S4</f>
        <v>0</v>
      </c>
      <c r="E7" s="49">
        <f>'Практика 1'!T4</f>
        <v>0</v>
      </c>
      <c r="F7" s="49">
        <f>'Практика 1'!U4</f>
        <v>0</v>
      </c>
      <c r="G7" s="50">
        <f>'Практика 1'!V4</f>
        <v>0</v>
      </c>
    </row>
    <row r="8" spans="1:16" ht="13.5" customHeight="1" x14ac:dyDescent="0.35">
      <c r="A8" s="51">
        <f>'Практика 1'!P5</f>
        <v>0</v>
      </c>
      <c r="B8" s="54" t="str">
        <f>'Практика 1'!Q5</f>
        <v>Интервалы</v>
      </c>
      <c r="C8" s="55">
        <f>'Практика 1'!R5</f>
        <v>0</v>
      </c>
      <c r="D8" s="58" t="str">
        <f>'Практика 1'!S5</f>
        <v>Частоты попадания</v>
      </c>
      <c r="E8" s="58" t="str">
        <f>'Практика 1'!T5</f>
        <v>Середины интервалов</v>
      </c>
      <c r="F8" s="58" t="str">
        <f>'Практика 1'!U5</f>
        <v>Относительные частоты</v>
      </c>
      <c r="G8" s="61" t="str">
        <f>'Практика 1'!V5</f>
        <v>Функция распределения</v>
      </c>
    </row>
    <row r="9" spans="1:16" x14ac:dyDescent="0.35">
      <c r="A9" s="52">
        <f>'Практика 1'!P6</f>
        <v>0</v>
      </c>
      <c r="B9" s="56">
        <f>'Практика 1'!Q6</f>
        <v>0</v>
      </c>
      <c r="C9" s="57">
        <f>'Практика 1'!R6</f>
        <v>0</v>
      </c>
      <c r="D9" s="59">
        <f>'Практика 1'!S6</f>
        <v>0</v>
      </c>
      <c r="E9" s="59">
        <f>'Практика 1'!T6</f>
        <v>0</v>
      </c>
      <c r="F9" s="59">
        <f>'Практика 1'!U6</f>
        <v>0</v>
      </c>
      <c r="G9" s="62">
        <f>'Практика 1'!V6</f>
        <v>0</v>
      </c>
    </row>
    <row r="10" spans="1:16" ht="13.9" x14ac:dyDescent="0.4">
      <c r="A10" s="53">
        <f>'Практика 1'!P7</f>
        <v>0</v>
      </c>
      <c r="B10" s="20" t="str">
        <f>'Практика 1'!Q7</f>
        <v>ai</v>
      </c>
      <c r="C10" s="19" t="str">
        <f>'Практика 1'!R7</f>
        <v>ai+1</v>
      </c>
      <c r="D10" s="19" t="str">
        <f>'Практика 1'!S7</f>
        <v>n</v>
      </c>
      <c r="E10" s="19" t="str">
        <f>'Практика 1'!T7</f>
        <v>c_i</v>
      </c>
      <c r="F10" s="19" t="str">
        <f>'Практика 1'!U7</f>
        <v>vi</v>
      </c>
      <c r="G10" s="23" t="str">
        <f>'Практика 1'!V7</f>
        <v>F*(x)</v>
      </c>
      <c r="H10" t="s">
        <v>63</v>
      </c>
      <c r="I10" t="s">
        <v>64</v>
      </c>
      <c r="L10" s="25" t="s">
        <v>52</v>
      </c>
      <c r="O10" t="s">
        <v>74</v>
      </c>
    </row>
    <row r="11" spans="1:16" ht="15" x14ac:dyDescent="0.35">
      <c r="A11" s="18">
        <f>'Практика 1'!P8</f>
        <v>1</v>
      </c>
      <c r="B11">
        <f>'Практика 1'!Q8</f>
        <v>80</v>
      </c>
      <c r="C11">
        <f>'Практика 1'!R8</f>
        <v>85.72</v>
      </c>
      <c r="D11">
        <f>'Практика 1'!S8</f>
        <v>1</v>
      </c>
      <c r="E11">
        <f>'Практика 1'!T8</f>
        <v>82.86</v>
      </c>
      <c r="F11">
        <f>'Практика 1'!U8</f>
        <v>0.02</v>
      </c>
      <c r="G11" s="13">
        <f>'Практика 1'!V8</f>
        <v>0.02</v>
      </c>
      <c r="H11">
        <f>D11*E11</f>
        <v>82.86</v>
      </c>
      <c r="I11">
        <f>H11*E11</f>
        <v>6865.7795999999998</v>
      </c>
      <c r="K11" s="24"/>
      <c r="L11" t="s">
        <v>65</v>
      </c>
      <c r="M11">
        <f>1/D18*SUM(H11:H17)</f>
        <v>97.274399999999986</v>
      </c>
      <c r="O11" t="s">
        <v>65</v>
      </c>
      <c r="P11">
        <f>AVERAGE(Прибыль)</f>
        <v>97.6</v>
      </c>
    </row>
    <row r="12" spans="1:16" ht="15" x14ac:dyDescent="0.35">
      <c r="A12" s="17">
        <f>'Практика 1'!P9</f>
        <v>2</v>
      </c>
      <c r="B12">
        <f>'Практика 1'!Q9</f>
        <v>85.72</v>
      </c>
      <c r="C12">
        <f>'Практика 1'!R9</f>
        <v>91.44</v>
      </c>
      <c r="D12">
        <f>'Практика 1'!S9</f>
        <v>11</v>
      </c>
      <c r="E12">
        <f>'Практика 1'!T9</f>
        <v>88.58</v>
      </c>
      <c r="F12">
        <f>'Практика 1'!U9</f>
        <v>0.22</v>
      </c>
      <c r="G12" s="13">
        <f>'Практика 1'!V9</f>
        <v>0.24</v>
      </c>
      <c r="H12">
        <f t="shared" ref="H12:H17" si="0">D12*E12</f>
        <v>974.38</v>
      </c>
      <c r="I12">
        <f t="shared" ref="I12:I17" si="1">H12*E12</f>
        <v>86310.580399999992</v>
      </c>
      <c r="K12" s="24"/>
      <c r="L12" t="s">
        <v>66</v>
      </c>
      <c r="M12">
        <f>1/D18*SUM(I11:I17)</f>
        <v>9520.2073759999985</v>
      </c>
      <c r="O12" t="s">
        <v>66</v>
      </c>
    </row>
    <row r="13" spans="1:16" ht="15" x14ac:dyDescent="0.35">
      <c r="A13" s="17">
        <f>'Практика 1'!P10</f>
        <v>3</v>
      </c>
      <c r="B13">
        <f>'Практика 1'!Q10</f>
        <v>91.44</v>
      </c>
      <c r="C13">
        <f>'Практика 1'!R10</f>
        <v>97.16</v>
      </c>
      <c r="D13">
        <f>'Практика 1'!S10</f>
        <v>15</v>
      </c>
      <c r="E13">
        <f>'Практика 1'!T10</f>
        <v>94.3</v>
      </c>
      <c r="F13">
        <f>'Практика 1'!U10</f>
        <v>0.3</v>
      </c>
      <c r="G13" s="13">
        <f>'Практика 1'!V10</f>
        <v>0.54</v>
      </c>
      <c r="H13">
        <f t="shared" si="0"/>
        <v>1414.5</v>
      </c>
      <c r="I13">
        <f t="shared" si="1"/>
        <v>133387.35</v>
      </c>
      <c r="K13" s="24"/>
      <c r="L13" t="s">
        <v>67</v>
      </c>
      <c r="M13">
        <f>M12-M11*M11</f>
        <v>57.898480640000344</v>
      </c>
      <c r="O13" t="s">
        <v>67</v>
      </c>
      <c r="P13">
        <f>_xlfn.VAR.P(Прибыль)</f>
        <v>60.999999999999979</v>
      </c>
    </row>
    <row r="14" spans="1:16" ht="15" x14ac:dyDescent="0.35">
      <c r="A14" s="17">
        <f>'Практика 1'!P11</f>
        <v>4</v>
      </c>
      <c r="B14">
        <f>'Практика 1'!Q11</f>
        <v>97.16</v>
      </c>
      <c r="C14">
        <f>'Практика 1'!R11</f>
        <v>102.88</v>
      </c>
      <c r="D14">
        <f>'Практика 1'!S11</f>
        <v>13</v>
      </c>
      <c r="E14">
        <f>'Практика 1'!T11</f>
        <v>100.02</v>
      </c>
      <c r="F14">
        <f>'Практика 1'!U11</f>
        <v>0.26</v>
      </c>
      <c r="G14" s="13">
        <f>'Практика 1'!V11</f>
        <v>0.8</v>
      </c>
      <c r="H14">
        <f t="shared" si="0"/>
        <v>1300.26</v>
      </c>
      <c r="I14">
        <f t="shared" si="1"/>
        <v>130052.0052</v>
      </c>
      <c r="K14" s="24" t="s">
        <v>71</v>
      </c>
      <c r="L14" t="s">
        <v>68</v>
      </c>
      <c r="M14">
        <f>D18/(D18- 1) * M13</f>
        <v>59.080082285714639</v>
      </c>
      <c r="O14" t="s">
        <v>68</v>
      </c>
      <c r="P14">
        <f>_xlfn.VAR.S(Прибыль)</f>
        <v>62.244897959183653</v>
      </c>
    </row>
    <row r="15" spans="1:16" ht="15" x14ac:dyDescent="0.35">
      <c r="A15" s="17">
        <f>'Практика 1'!P12</f>
        <v>5</v>
      </c>
      <c r="B15">
        <f>'Практика 1'!Q12</f>
        <v>102.88</v>
      </c>
      <c r="C15">
        <f>'Практика 1'!R12</f>
        <v>108.6</v>
      </c>
      <c r="D15">
        <f>'Практика 1'!S12</f>
        <v>6</v>
      </c>
      <c r="E15">
        <f>'Практика 1'!T12</f>
        <v>105.74</v>
      </c>
      <c r="F15">
        <f>'Практика 1'!U12</f>
        <v>0.12</v>
      </c>
      <c r="G15" s="13">
        <f>'Практика 1'!V12</f>
        <v>0.92</v>
      </c>
      <c r="H15">
        <f t="shared" si="0"/>
        <v>634.43999999999994</v>
      </c>
      <c r="I15">
        <f t="shared" si="1"/>
        <v>67085.685599999997</v>
      </c>
      <c r="K15" s="24"/>
      <c r="L15" t="s">
        <v>69</v>
      </c>
      <c r="M15">
        <f>SQRT(M13)</f>
        <v>7.609105114269374</v>
      </c>
      <c r="O15" t="s">
        <v>69</v>
      </c>
      <c r="P15">
        <f>_xlfn.STDEV.P(Прибыль)</f>
        <v>7.8102496759066531</v>
      </c>
    </row>
    <row r="16" spans="1:16" ht="15" x14ac:dyDescent="0.35">
      <c r="A16" s="17">
        <f>'Практика 1'!P13</f>
        <v>6</v>
      </c>
      <c r="B16">
        <f>'Практика 1'!Q13</f>
        <v>108.6</v>
      </c>
      <c r="C16">
        <f>'Практика 1'!R13</f>
        <v>114.32</v>
      </c>
      <c r="D16">
        <f>'Практика 1'!S13</f>
        <v>2</v>
      </c>
      <c r="E16">
        <f>'Практика 1'!T13</f>
        <v>111.46</v>
      </c>
      <c r="F16">
        <f>'Практика 1'!U13</f>
        <v>0.04</v>
      </c>
      <c r="G16" s="13">
        <f>'Практика 1'!V13</f>
        <v>0.96000000000000008</v>
      </c>
      <c r="H16">
        <f t="shared" si="0"/>
        <v>222.92</v>
      </c>
      <c r="I16">
        <f t="shared" si="1"/>
        <v>24846.663199999995</v>
      </c>
      <c r="K16" s="24"/>
      <c r="L16" t="s">
        <v>70</v>
      </c>
      <c r="M16">
        <f>SQRT(M14)</f>
        <v>7.686356892944449</v>
      </c>
      <c r="O16" t="s">
        <v>70</v>
      </c>
      <c r="P16">
        <f>_xlfn.STDEV.S(Прибыль)</f>
        <v>7.8895435837051853</v>
      </c>
    </row>
    <row r="17" spans="1:16" ht="27" x14ac:dyDescent="0.35">
      <c r="A17" s="17">
        <f>'Практика 1'!P14</f>
        <v>7</v>
      </c>
      <c r="B17">
        <f>'Практика 1'!Q14</f>
        <v>114.32</v>
      </c>
      <c r="C17">
        <f>'Практика 1'!R14</f>
        <v>120.03999999999999</v>
      </c>
      <c r="D17">
        <f>'Практика 1'!S14</f>
        <v>2</v>
      </c>
      <c r="E17">
        <f>'Практика 1'!T14</f>
        <v>117.17999999999999</v>
      </c>
      <c r="F17">
        <f>'Практика 1'!U14</f>
        <v>0.04</v>
      </c>
      <c r="G17" s="13">
        <f>'Практика 1'!V14</f>
        <v>1</v>
      </c>
      <c r="H17">
        <f t="shared" si="0"/>
        <v>234.35999999999999</v>
      </c>
      <c r="I17">
        <f t="shared" si="1"/>
        <v>27462.304799999998</v>
      </c>
      <c r="K17" s="24" t="s">
        <v>73</v>
      </c>
      <c r="L17" t="s">
        <v>72</v>
      </c>
      <c r="M17">
        <f>E13</f>
        <v>94.3</v>
      </c>
      <c r="O17" t="s">
        <v>75</v>
      </c>
      <c r="P17">
        <f>MEDIAN(Прибыль)</f>
        <v>97</v>
      </c>
    </row>
    <row r="18" spans="1:16" ht="14.65" thickBot="1" x14ac:dyDescent="0.5">
      <c r="A18" s="14" t="str">
        <f>'Практика 1'!P15</f>
        <v>∑</v>
      </c>
      <c r="B18" s="15" t="str">
        <f>'Практика 1'!Q15</f>
        <v>-</v>
      </c>
      <c r="C18" s="15" t="str">
        <f>'Практика 1'!R15</f>
        <v>-</v>
      </c>
      <c r="D18" s="15">
        <f>'Практика 1'!S15</f>
        <v>50</v>
      </c>
      <c r="E18" s="15" t="str">
        <f>'Практика 1'!T15</f>
        <v>-</v>
      </c>
      <c r="F18" s="15">
        <f>'Практика 1'!U15</f>
        <v>1</v>
      </c>
      <c r="G18" s="16" t="str">
        <f>'Практика 1'!V15</f>
        <v>-</v>
      </c>
    </row>
    <row r="24" spans="1:16" ht="13.9" thickBot="1" x14ac:dyDescent="0.4"/>
    <row r="25" spans="1:16" ht="13.9" thickBot="1" x14ac:dyDescent="0.4">
      <c r="A25" s="48" t="str">
        <f>'Практика 1'!X4</f>
        <v>Курс</v>
      </c>
      <c r="B25" s="49">
        <f>'Практика 1'!Y4</f>
        <v>0</v>
      </c>
      <c r="C25" s="49">
        <f>'Практика 1'!Z4</f>
        <v>0</v>
      </c>
      <c r="D25" s="49">
        <f>'Практика 1'!AA4</f>
        <v>0</v>
      </c>
      <c r="E25" s="49">
        <f>'Практика 1'!AB4</f>
        <v>0</v>
      </c>
      <c r="F25" s="49">
        <f>'Практика 1'!AC4</f>
        <v>0</v>
      </c>
      <c r="G25" s="50">
        <f>'Практика 1'!AD4</f>
        <v>0</v>
      </c>
    </row>
    <row r="26" spans="1:16" ht="27" customHeight="1" x14ac:dyDescent="0.4">
      <c r="A26" s="51">
        <f>'Практика 1'!X5</f>
        <v>0</v>
      </c>
      <c r="B26" s="54" t="str">
        <f>'Практика 1'!Y5</f>
        <v>Интервалы</v>
      </c>
      <c r="C26" s="55">
        <f>'Практика 1'!Z5</f>
        <v>0</v>
      </c>
      <c r="D26" s="58" t="str">
        <f>'Практика 1'!AA5</f>
        <v>Частоты попадания</v>
      </c>
      <c r="E26" s="58" t="str">
        <f>'Практика 1'!AB5</f>
        <v>Середины интервалов</v>
      </c>
      <c r="F26" s="58" t="str">
        <f>'Практика 1'!AC5</f>
        <v>Относительные частоты</v>
      </c>
      <c r="G26" s="61" t="str">
        <f>'Практика 1'!AD5</f>
        <v>Функция распределения</v>
      </c>
      <c r="K26" s="24"/>
      <c r="L26" s="25" t="s">
        <v>53</v>
      </c>
      <c r="O26" t="s">
        <v>74</v>
      </c>
    </row>
    <row r="27" spans="1:16" x14ac:dyDescent="0.35">
      <c r="A27" s="52">
        <f>'Практика 1'!X6</f>
        <v>0</v>
      </c>
      <c r="B27" s="56">
        <f>'Практика 1'!Y6</f>
        <v>0</v>
      </c>
      <c r="C27" s="57">
        <f>'Практика 1'!Z6</f>
        <v>0</v>
      </c>
      <c r="D27" s="59">
        <f>'Практика 1'!AA6</f>
        <v>0</v>
      </c>
      <c r="E27" s="59">
        <f>'Практика 1'!AB6</f>
        <v>0</v>
      </c>
      <c r="F27" s="59">
        <f>'Практика 1'!AC6</f>
        <v>0</v>
      </c>
      <c r="G27" s="62">
        <f>'Практика 1'!AD6</f>
        <v>0</v>
      </c>
      <c r="K27" s="24"/>
      <c r="L27" t="s">
        <v>65</v>
      </c>
      <c r="M27">
        <f>1/D36*SUM(H29:H35)</f>
        <v>73.603000000000023</v>
      </c>
      <c r="O27" t="s">
        <v>65</v>
      </c>
      <c r="P27">
        <f>AVERAGE(Курс)</f>
        <v>74.099999999999994</v>
      </c>
    </row>
    <row r="28" spans="1:16" x14ac:dyDescent="0.35">
      <c r="A28" s="53">
        <f>'Практика 1'!X7</f>
        <v>0</v>
      </c>
      <c r="B28" s="20" t="str">
        <f>'Практика 1'!Y7</f>
        <v>ai</v>
      </c>
      <c r="C28" s="19" t="str">
        <f>'Практика 1'!Z7</f>
        <v>ai+1</v>
      </c>
      <c r="D28" s="19" t="str">
        <f>'Практика 1'!AA7</f>
        <v>n</v>
      </c>
      <c r="E28" s="19" t="str">
        <f>'Практика 1'!AB7</f>
        <v>c_i</v>
      </c>
      <c r="F28" s="19" t="str">
        <f>'Практика 1'!AC7</f>
        <v>vi</v>
      </c>
      <c r="G28" s="23" t="str">
        <f>'Практика 1'!AD7</f>
        <v>F*(x)</v>
      </c>
      <c r="H28" t="s">
        <v>63</v>
      </c>
      <c r="I28" t="s">
        <v>64</v>
      </c>
      <c r="K28" s="24"/>
      <c r="L28" t="s">
        <v>66</v>
      </c>
      <c r="M28">
        <f>1/D36*SUM(I29:I35)</f>
        <v>6846.8793250000026</v>
      </c>
      <c r="O28" t="s">
        <v>66</v>
      </c>
    </row>
    <row r="29" spans="1:16" ht="15" x14ac:dyDescent="0.35">
      <c r="A29" s="18">
        <f>'Практика 1'!X8</f>
        <v>1</v>
      </c>
      <c r="B29">
        <f>'Практика 1'!Y8</f>
        <v>20</v>
      </c>
      <c r="C29">
        <f>'Практика 1'!Z8</f>
        <v>42.150000000000006</v>
      </c>
      <c r="D29">
        <f>'Практика 1'!AA8</f>
        <v>11</v>
      </c>
      <c r="E29" s="22">
        <f>'Практика 1'!AB8</f>
        <v>31.075000000000003</v>
      </c>
      <c r="F29">
        <f>'Практика 1'!AC8</f>
        <v>0.22</v>
      </c>
      <c r="G29" s="13">
        <f>'Практика 1'!AD8</f>
        <v>0.22</v>
      </c>
      <c r="H29">
        <f>D29*E29</f>
        <v>341.82500000000005</v>
      </c>
      <c r="I29">
        <f>H29*E29</f>
        <v>10622.211875000003</v>
      </c>
      <c r="K29" s="24"/>
      <c r="L29" t="s">
        <v>67</v>
      </c>
      <c r="M29">
        <f>M28-M27*M27</f>
        <v>1429.4777159999994</v>
      </c>
      <c r="O29" t="s">
        <v>67</v>
      </c>
      <c r="P29">
        <f>_xlfn.VAR.P(Курс)</f>
        <v>1491.69</v>
      </c>
    </row>
    <row r="30" spans="1:16" ht="15" x14ac:dyDescent="0.35">
      <c r="A30" s="17">
        <f>'Практика 1'!X9</f>
        <v>2</v>
      </c>
      <c r="B30">
        <f>'Практика 1'!Y9</f>
        <v>42.150000000000006</v>
      </c>
      <c r="C30">
        <f>'Практика 1'!Z9</f>
        <v>64.300000000000011</v>
      </c>
      <c r="D30">
        <f>'Практика 1'!AA9</f>
        <v>12</v>
      </c>
      <c r="E30" s="22">
        <f>'Практика 1'!AB9</f>
        <v>53.225000000000009</v>
      </c>
      <c r="F30">
        <f>'Практика 1'!AC9</f>
        <v>0.24</v>
      </c>
      <c r="G30" s="13">
        <f>'Практика 1'!AD9</f>
        <v>0.45999999999999996</v>
      </c>
      <c r="H30">
        <f t="shared" ref="H30:H35" si="2">D30*E30</f>
        <v>638.70000000000005</v>
      </c>
      <c r="I30">
        <f t="shared" ref="I30:I35" si="3">H30*E30</f>
        <v>33994.80750000001</v>
      </c>
      <c r="K30" s="24" t="s">
        <v>71</v>
      </c>
      <c r="L30" t="s">
        <v>68</v>
      </c>
      <c r="M30">
        <f>D36/(D36- 1) * M29</f>
        <v>1458.6507306122444</v>
      </c>
      <c r="O30" t="s">
        <v>68</v>
      </c>
      <c r="P30">
        <f>_xlfn.VAR.S(Курс)</f>
        <v>1522.1326530612246</v>
      </c>
    </row>
    <row r="31" spans="1:16" ht="15" x14ac:dyDescent="0.35">
      <c r="A31" s="17">
        <f>'Практика 1'!X10</f>
        <v>3</v>
      </c>
      <c r="B31">
        <f>'Практика 1'!Y10</f>
        <v>64.300000000000011</v>
      </c>
      <c r="C31">
        <f>'Практика 1'!Z10</f>
        <v>86.450000000000017</v>
      </c>
      <c r="D31">
        <f>'Практика 1'!AA10</f>
        <v>14</v>
      </c>
      <c r="E31" s="22">
        <f>'Практика 1'!AB10</f>
        <v>75.375000000000014</v>
      </c>
      <c r="F31">
        <f>'Практика 1'!AC10</f>
        <v>0.28000000000000003</v>
      </c>
      <c r="G31" s="13">
        <f>'Практика 1'!AD10</f>
        <v>0.74</v>
      </c>
      <c r="H31">
        <f t="shared" si="2"/>
        <v>1055.2500000000002</v>
      </c>
      <c r="I31">
        <f t="shared" si="3"/>
        <v>79539.468750000029</v>
      </c>
      <c r="K31" s="24"/>
      <c r="L31" t="s">
        <v>69</v>
      </c>
      <c r="M31">
        <f>SQRT(M29)</f>
        <v>37.808434455819501</v>
      </c>
      <c r="O31" t="s">
        <v>69</v>
      </c>
      <c r="P31">
        <f>_xlfn.STDEV.P(Курс)</f>
        <v>38.622402825303347</v>
      </c>
    </row>
    <row r="32" spans="1:16" ht="15" x14ac:dyDescent="0.35">
      <c r="A32" s="17">
        <f>'Практика 1'!X11</f>
        <v>4</v>
      </c>
      <c r="B32">
        <f>'Практика 1'!Y11</f>
        <v>86.450000000000017</v>
      </c>
      <c r="C32">
        <f>'Практика 1'!Z11</f>
        <v>108.60000000000002</v>
      </c>
      <c r="D32">
        <f>'Практика 1'!AA11</f>
        <v>5</v>
      </c>
      <c r="E32" s="22">
        <f>'Практика 1'!AB11</f>
        <v>97.52500000000002</v>
      </c>
      <c r="F32">
        <f>'Практика 1'!AC11</f>
        <v>0.1</v>
      </c>
      <c r="G32" s="13">
        <f>'Практика 1'!AD11</f>
        <v>0.84</v>
      </c>
      <c r="H32">
        <f t="shared" si="2"/>
        <v>487.62500000000011</v>
      </c>
      <c r="I32">
        <f t="shared" si="3"/>
        <v>47555.628125000017</v>
      </c>
      <c r="K32" s="24"/>
      <c r="L32" t="s">
        <v>70</v>
      </c>
      <c r="M32">
        <f>SQRT(M30)</f>
        <v>38.192286271081549</v>
      </c>
      <c r="O32" t="s">
        <v>70</v>
      </c>
      <c r="P32">
        <f>_xlfn.STDEV.S(Курс)</f>
        <v>39.014518490700674</v>
      </c>
    </row>
    <row r="33" spans="1:16" ht="27" x14ac:dyDescent="0.35">
      <c r="A33" s="17">
        <f>'Практика 1'!X12</f>
        <v>5</v>
      </c>
      <c r="B33">
        <f>'Практика 1'!Y12</f>
        <v>108.60000000000002</v>
      </c>
      <c r="C33">
        <f>'Практика 1'!Z12</f>
        <v>130.75000000000003</v>
      </c>
      <c r="D33">
        <f>'Практика 1'!AA12</f>
        <v>3</v>
      </c>
      <c r="E33" s="22">
        <f>'Практика 1'!AB12</f>
        <v>119.67500000000003</v>
      </c>
      <c r="F33">
        <f>'Практика 1'!AC12</f>
        <v>0.06</v>
      </c>
      <c r="G33" s="13">
        <f>'Практика 1'!AD12</f>
        <v>0.89999999999999991</v>
      </c>
      <c r="H33">
        <f t="shared" si="2"/>
        <v>359.02500000000009</v>
      </c>
      <c r="I33">
        <f t="shared" si="3"/>
        <v>42966.316875000019</v>
      </c>
      <c r="K33" s="24" t="s">
        <v>73</v>
      </c>
      <c r="L33" t="s">
        <v>72</v>
      </c>
      <c r="M33">
        <f>E31</f>
        <v>75.375000000000014</v>
      </c>
      <c r="O33" t="s">
        <v>75</v>
      </c>
      <c r="P33">
        <f>MEDIAN(Курс)</f>
        <v>70</v>
      </c>
    </row>
    <row r="34" spans="1:16" ht="15" x14ac:dyDescent="0.35">
      <c r="A34" s="17">
        <f>'Практика 1'!X13</f>
        <v>6</v>
      </c>
      <c r="B34">
        <f>'Практика 1'!Y13</f>
        <v>130.75000000000003</v>
      </c>
      <c r="C34">
        <f>'Практика 1'!Z13</f>
        <v>152.90000000000003</v>
      </c>
      <c r="D34">
        <f>'Практика 1'!AA13</f>
        <v>1</v>
      </c>
      <c r="E34" s="22">
        <f>'Практика 1'!AB13</f>
        <v>141.82500000000005</v>
      </c>
      <c r="F34">
        <f>'Практика 1'!AC13</f>
        <v>0.02</v>
      </c>
      <c r="G34" s="13">
        <f>'Практика 1'!AD13</f>
        <v>0.91999999999999993</v>
      </c>
      <c r="H34">
        <f t="shared" si="2"/>
        <v>141.82500000000005</v>
      </c>
      <c r="I34">
        <f t="shared" si="3"/>
        <v>20114.330625000013</v>
      </c>
    </row>
    <row r="35" spans="1:16" ht="15" x14ac:dyDescent="0.35">
      <c r="A35" s="17">
        <f>'Практика 1'!X14</f>
        <v>7</v>
      </c>
      <c r="B35">
        <f>'Практика 1'!Y14</f>
        <v>152.90000000000003</v>
      </c>
      <c r="C35">
        <f>'Практика 1'!Z14</f>
        <v>175.05000000000004</v>
      </c>
      <c r="D35">
        <f>'Практика 1'!AA14</f>
        <v>4</v>
      </c>
      <c r="E35" s="22">
        <f>'Практика 1'!AB14</f>
        <v>163.97500000000002</v>
      </c>
      <c r="F35">
        <f>'Практика 1'!AC14</f>
        <v>0.08</v>
      </c>
      <c r="G35" s="13">
        <f>'Практика 1'!AD14</f>
        <v>0.99999999999999989</v>
      </c>
      <c r="H35">
        <f t="shared" si="2"/>
        <v>655.90000000000009</v>
      </c>
      <c r="I35">
        <f t="shared" si="3"/>
        <v>107551.20250000003</v>
      </c>
    </row>
    <row r="36" spans="1:16" ht="14.65" thickBot="1" x14ac:dyDescent="0.5">
      <c r="A36" s="14" t="str">
        <f>'Практика 1'!X15</f>
        <v>∑</v>
      </c>
      <c r="B36" s="15" t="str">
        <f>'Практика 1'!Y15</f>
        <v>-</v>
      </c>
      <c r="C36" s="15" t="str">
        <f>'Практика 1'!Z15</f>
        <v>-</v>
      </c>
      <c r="D36" s="15">
        <f>'Практика 1'!AA15</f>
        <v>50</v>
      </c>
      <c r="E36" s="15" t="str">
        <f>'Практика 1'!AB15</f>
        <v>-</v>
      </c>
      <c r="F36" s="15">
        <f>'Практика 1'!AC15</f>
        <v>0.99999999999999989</v>
      </c>
      <c r="G36" s="16" t="str">
        <f>'Практика 1'!AD15</f>
        <v>-</v>
      </c>
    </row>
  </sheetData>
  <mergeCells count="14">
    <mergeCell ref="A7:G7"/>
    <mergeCell ref="A8:A10"/>
    <mergeCell ref="B8:C9"/>
    <mergeCell ref="D8:D9"/>
    <mergeCell ref="E8:E9"/>
    <mergeCell ref="F8:F9"/>
    <mergeCell ref="G8:G9"/>
    <mergeCell ref="A25:G25"/>
    <mergeCell ref="A26:A28"/>
    <mergeCell ref="B26:C27"/>
    <mergeCell ref="D26:D27"/>
    <mergeCell ref="E26:E27"/>
    <mergeCell ref="F26:F27"/>
    <mergeCell ref="G26:G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085E-5876-46CA-89AC-7886FB4A9B21}">
  <dimension ref="A1:S23"/>
  <sheetViews>
    <sheetView workbookViewId="0">
      <selection activeCell="G19" sqref="G19"/>
    </sheetView>
  </sheetViews>
  <sheetFormatPr defaultRowHeight="13.5" x14ac:dyDescent="0.35"/>
  <sheetData>
    <row r="1" spans="1:19" x14ac:dyDescent="0.35">
      <c r="A1" t="s">
        <v>76</v>
      </c>
    </row>
    <row r="2" spans="1:19" x14ac:dyDescent="0.35">
      <c r="A2" t="s">
        <v>77</v>
      </c>
    </row>
    <row r="7" spans="1:19" ht="13.9" thickBot="1" x14ac:dyDescent="0.4"/>
    <row r="8" spans="1:19" ht="13.9" thickBot="1" x14ac:dyDescent="0.4">
      <c r="B8" s="48" t="str">
        <f>'Практика 1'!P4</f>
        <v>Прибыль</v>
      </c>
      <c r="C8" s="49">
        <f>'Практика 1'!Q4</f>
        <v>0</v>
      </c>
      <c r="D8" s="49">
        <f>'Практика 1'!R4</f>
        <v>0</v>
      </c>
      <c r="E8" s="49">
        <f>'Практика 1'!S4</f>
        <v>0</v>
      </c>
      <c r="F8" s="49">
        <f>'Практика 1'!T4</f>
        <v>0</v>
      </c>
      <c r="G8" s="49">
        <f>'Практика 1'!U4</f>
        <v>0</v>
      </c>
      <c r="H8" s="50">
        <f>'Практика 1'!V4</f>
        <v>0</v>
      </c>
    </row>
    <row r="9" spans="1:19" ht="13.5" customHeight="1" x14ac:dyDescent="0.35">
      <c r="B9" s="51">
        <f>'Практика 1'!P5</f>
        <v>0</v>
      </c>
      <c r="C9" s="54" t="str">
        <f>'Практика 1'!Q5</f>
        <v>Интервалы</v>
      </c>
      <c r="D9" s="55">
        <f>'Практика 1'!R5</f>
        <v>0</v>
      </c>
      <c r="E9" s="58" t="str">
        <f>'Практика 1'!S5</f>
        <v>Частоты попадания</v>
      </c>
      <c r="F9" s="58" t="str">
        <f>'Практика 1'!T5</f>
        <v>Середины интервалов</v>
      </c>
      <c r="G9" s="58" t="str">
        <f>'Практика 1'!U5</f>
        <v>Относительные частоты</v>
      </c>
      <c r="H9" s="61" t="str">
        <f>'Практика 1'!V5</f>
        <v>Функция распределения</v>
      </c>
      <c r="K9" s="26" t="s">
        <v>78</v>
      </c>
      <c r="L9" s="27"/>
      <c r="M9" s="27"/>
      <c r="N9" s="27"/>
      <c r="O9" s="27"/>
      <c r="P9" s="27"/>
      <c r="Q9" s="27"/>
      <c r="R9" s="27"/>
      <c r="S9" s="28"/>
    </row>
    <row r="10" spans="1:19" x14ac:dyDescent="0.35">
      <c r="B10" s="52">
        <f>'Практика 1'!P6</f>
        <v>0</v>
      </c>
      <c r="C10" s="56">
        <f>'Практика 1'!Q6</f>
        <v>0</v>
      </c>
      <c r="D10" s="57">
        <f>'Практика 1'!R6</f>
        <v>0</v>
      </c>
      <c r="E10" s="59">
        <f>'Практика 1'!S6</f>
        <v>0</v>
      </c>
      <c r="F10" s="59">
        <f>'Практика 1'!T6</f>
        <v>0</v>
      </c>
      <c r="G10" s="59">
        <f>'Практика 1'!U6</f>
        <v>0</v>
      </c>
      <c r="H10" s="62">
        <f>'Практика 1'!V6</f>
        <v>0</v>
      </c>
      <c r="K10" s="29" t="s">
        <v>80</v>
      </c>
      <c r="L10">
        <v>60</v>
      </c>
      <c r="S10" s="30"/>
    </row>
    <row r="11" spans="1:19" x14ac:dyDescent="0.35">
      <c r="B11" s="53">
        <f>'Практика 1'!P7</f>
        <v>0</v>
      </c>
      <c r="C11" s="20" t="str">
        <f>'Практика 1'!Q7</f>
        <v>ai</v>
      </c>
      <c r="D11" s="19" t="str">
        <f>'Практика 1'!R7</f>
        <v>ai+1</v>
      </c>
      <c r="E11" s="19" t="str">
        <f>'Практика 1'!S7</f>
        <v>n</v>
      </c>
      <c r="F11" s="19" t="str">
        <f>'Практика 1'!T7</f>
        <v>c_i</v>
      </c>
      <c r="G11" s="19" t="str">
        <f>'Практика 1'!U7</f>
        <v>vi</v>
      </c>
      <c r="H11" s="23" t="str">
        <f>'Практика 1'!V7</f>
        <v>F*(x)</v>
      </c>
      <c r="K11" s="29" t="str">
        <f>'Практика 2'!L11</f>
        <v>x сред</v>
      </c>
      <c r="L11">
        <f>'Практика 2'!M11</f>
        <v>97.274399999999986</v>
      </c>
      <c r="O11" t="s">
        <v>79</v>
      </c>
      <c r="P11">
        <v>2.6779999999999999</v>
      </c>
      <c r="S11" s="30"/>
    </row>
    <row r="12" spans="1:19" ht="15" x14ac:dyDescent="0.35">
      <c r="B12" s="18">
        <f>'Практика 1'!P8</f>
        <v>1</v>
      </c>
      <c r="C12">
        <f>'Практика 1'!Q8</f>
        <v>80</v>
      </c>
      <c r="D12">
        <f>'Практика 1'!R8</f>
        <v>85.72</v>
      </c>
      <c r="E12">
        <f>'Практика 1'!S8</f>
        <v>1</v>
      </c>
      <c r="F12">
        <f>'Практика 1'!T8</f>
        <v>82.86</v>
      </c>
      <c r="G12">
        <f>'Практика 1'!U8</f>
        <v>0.02</v>
      </c>
      <c r="H12" s="13">
        <f>'Практика 1'!V8</f>
        <v>0.02</v>
      </c>
      <c r="K12" s="29" t="s">
        <v>81</v>
      </c>
      <c r="L12">
        <f>SQRT(60)</f>
        <v>7.745966692414834</v>
      </c>
      <c r="O12" t="s">
        <v>86</v>
      </c>
      <c r="P12">
        <v>0.9</v>
      </c>
      <c r="S12" s="30"/>
    </row>
    <row r="13" spans="1:19" ht="15" x14ac:dyDescent="0.35">
      <c r="B13" s="17">
        <f>'Практика 1'!P9</f>
        <v>2</v>
      </c>
      <c r="C13">
        <f>'Практика 1'!Q9</f>
        <v>85.72</v>
      </c>
      <c r="D13">
        <f>'Практика 1'!R9</f>
        <v>91.44</v>
      </c>
      <c r="E13">
        <f>'Практика 1'!S9</f>
        <v>11</v>
      </c>
      <c r="F13">
        <f>'Практика 1'!T9</f>
        <v>88.58</v>
      </c>
      <c r="G13">
        <f>'Практика 1'!U9</f>
        <v>0.22</v>
      </c>
      <c r="H13" s="13">
        <f>'Практика 1'!V9</f>
        <v>0.24</v>
      </c>
      <c r="K13" s="29" t="s">
        <v>84</v>
      </c>
      <c r="L13">
        <f>_xlfn.NORM.S.INV((1 + P12)/2)</f>
        <v>1.6448536269514715</v>
      </c>
      <c r="N13" t="s">
        <v>85</v>
      </c>
      <c r="S13" s="30"/>
    </row>
    <row r="14" spans="1:19" ht="15" x14ac:dyDescent="0.35">
      <c r="B14" s="17">
        <f>'Практика 1'!P10</f>
        <v>3</v>
      </c>
      <c r="C14">
        <f>'Практика 1'!Q10</f>
        <v>91.44</v>
      </c>
      <c r="D14">
        <f>'Практика 1'!R10</f>
        <v>97.16</v>
      </c>
      <c r="E14">
        <f>'Практика 1'!S10</f>
        <v>15</v>
      </c>
      <c r="F14">
        <f>'Практика 1'!T10</f>
        <v>94.3</v>
      </c>
      <c r="G14">
        <f>'Практика 1'!U10</f>
        <v>0.3</v>
      </c>
      <c r="H14" s="13">
        <f>'Практика 1'!V10</f>
        <v>0.54</v>
      </c>
      <c r="K14" s="29" t="s">
        <v>83</v>
      </c>
      <c r="L14">
        <f>L11-(L13*(L12/SQRT(E19)))</f>
        <v>95.472553129448968</v>
      </c>
      <c r="M14" t="s">
        <v>82</v>
      </c>
      <c r="N14">
        <f>L11+(L13*(L12/SQRT(E19)))</f>
        <v>99.076246870551003</v>
      </c>
      <c r="S14" s="30"/>
    </row>
    <row r="15" spans="1:19" ht="15" x14ac:dyDescent="0.35">
      <c r="B15" s="17">
        <f>'Практика 1'!P11</f>
        <v>4</v>
      </c>
      <c r="C15">
        <f>'Практика 1'!Q11</f>
        <v>97.16</v>
      </c>
      <c r="D15">
        <f>'Практика 1'!R11</f>
        <v>102.88</v>
      </c>
      <c r="E15">
        <f>'Практика 1'!S11</f>
        <v>13</v>
      </c>
      <c r="F15">
        <f>'Практика 1'!T11</f>
        <v>100.02</v>
      </c>
      <c r="G15">
        <f>'Практика 1'!U11</f>
        <v>0.26</v>
      </c>
      <c r="H15" s="13">
        <f>'Практика 1'!V11</f>
        <v>0.8</v>
      </c>
      <c r="K15" s="20" t="s">
        <v>55</v>
      </c>
      <c r="L15" s="19"/>
      <c r="M15" s="19">
        <f>N14-L14</f>
        <v>3.6036937411020347</v>
      </c>
      <c r="N15" s="19"/>
      <c r="O15" s="19"/>
      <c r="P15" s="19"/>
      <c r="Q15" s="19"/>
      <c r="R15" s="19"/>
      <c r="S15" s="31"/>
    </row>
    <row r="16" spans="1:19" ht="15" x14ac:dyDescent="0.35">
      <c r="B16" s="17">
        <f>'Практика 1'!P12</f>
        <v>5</v>
      </c>
      <c r="C16">
        <f>'Практика 1'!Q12</f>
        <v>102.88</v>
      </c>
      <c r="D16">
        <f>'Практика 1'!R12</f>
        <v>108.6</v>
      </c>
      <c r="E16">
        <f>'Практика 1'!S12</f>
        <v>6</v>
      </c>
      <c r="F16">
        <f>'Практика 1'!T12</f>
        <v>105.74</v>
      </c>
      <c r="G16">
        <f>'Практика 1'!U12</f>
        <v>0.12</v>
      </c>
      <c r="H16" s="13">
        <f>'Практика 1'!V12</f>
        <v>0.92</v>
      </c>
    </row>
    <row r="17" spans="2:8" ht="15" x14ac:dyDescent="0.35">
      <c r="B17" s="17">
        <f>'Практика 1'!P13</f>
        <v>6</v>
      </c>
      <c r="C17">
        <f>'Практика 1'!Q13</f>
        <v>108.6</v>
      </c>
      <c r="D17">
        <f>'Практика 1'!R13</f>
        <v>114.32</v>
      </c>
      <c r="E17">
        <f>'Практика 1'!S13</f>
        <v>2</v>
      </c>
      <c r="F17">
        <f>'Практика 1'!T13</f>
        <v>111.46</v>
      </c>
      <c r="G17">
        <f>'Практика 1'!U13</f>
        <v>0.04</v>
      </c>
      <c r="H17" s="13">
        <f>'Практика 1'!V13</f>
        <v>0.96000000000000008</v>
      </c>
    </row>
    <row r="18" spans="2:8" ht="15" x14ac:dyDescent="0.35">
      <c r="B18" s="17">
        <f>'Практика 1'!P14</f>
        <v>7</v>
      </c>
      <c r="C18">
        <f>'Практика 1'!Q14</f>
        <v>114.32</v>
      </c>
      <c r="D18">
        <f>'Практика 1'!R14</f>
        <v>120.03999999999999</v>
      </c>
      <c r="E18">
        <f>'Практика 1'!S14</f>
        <v>2</v>
      </c>
      <c r="F18">
        <f>'Практика 1'!T14</f>
        <v>117.17999999999999</v>
      </c>
      <c r="G18">
        <f>'Практика 1'!U14</f>
        <v>0.04</v>
      </c>
      <c r="H18" s="13">
        <f>'Практика 1'!V14</f>
        <v>1</v>
      </c>
    </row>
    <row r="19" spans="2:8" ht="14.65" thickBot="1" x14ac:dyDescent="0.5">
      <c r="B19" s="14" t="str">
        <f>'Практика 1'!P15</f>
        <v>∑</v>
      </c>
      <c r="C19" s="15" t="str">
        <f>'Практика 1'!Q15</f>
        <v>-</v>
      </c>
      <c r="D19" s="15" t="str">
        <f>'Практика 1'!R15</f>
        <v>-</v>
      </c>
      <c r="E19" s="15">
        <f>'Практика 1'!S15</f>
        <v>50</v>
      </c>
      <c r="F19" s="15" t="str">
        <f>'Практика 1'!T15</f>
        <v>-</v>
      </c>
      <c r="G19" s="15">
        <f>'Практика 1'!U15</f>
        <v>1</v>
      </c>
      <c r="H19" s="16" t="str">
        <f>'Практика 1'!V15</f>
        <v>-</v>
      </c>
    </row>
    <row r="23" spans="2:8" x14ac:dyDescent="0.35">
      <c r="B23" t="s">
        <v>87</v>
      </c>
    </row>
  </sheetData>
  <mergeCells count="7">
    <mergeCell ref="B8:H8"/>
    <mergeCell ref="B9:B11"/>
    <mergeCell ref="C9:D10"/>
    <mergeCell ref="E9:E10"/>
    <mergeCell ref="F9:F10"/>
    <mergeCell ref="G9:G10"/>
    <mergeCell ref="H9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51D8-1A27-4F07-8A85-4EF15687F78D}">
  <dimension ref="B2:I26"/>
  <sheetViews>
    <sheetView workbookViewId="0">
      <selection activeCell="C30" sqref="C30"/>
    </sheetView>
  </sheetViews>
  <sheetFormatPr defaultRowHeight="13.5" x14ac:dyDescent="0.35"/>
  <sheetData>
    <row r="2" spans="2:9" x14ac:dyDescent="0.35">
      <c r="B2" t="s">
        <v>102</v>
      </c>
    </row>
    <row r="5" spans="2:9" x14ac:dyDescent="0.35">
      <c r="D5" t="s">
        <v>88</v>
      </c>
      <c r="F5" t="s">
        <v>99</v>
      </c>
      <c r="G5" t="s">
        <v>89</v>
      </c>
    </row>
    <row r="6" spans="2:9" x14ac:dyDescent="0.35">
      <c r="B6" t="s">
        <v>90</v>
      </c>
      <c r="C6">
        <v>50</v>
      </c>
      <c r="D6">
        <f>SQRT(C6)*(C7 - C8)/C9</f>
        <v>-2.5070149514795812</v>
      </c>
      <c r="G6">
        <f>_xlfn.T.INV.2T(C12, C11)</f>
        <v>1.6765508926168529</v>
      </c>
      <c r="I6">
        <f>_xlfn.NORM.INV(C12,C7,C9)</f>
        <v>87.402052945306565</v>
      </c>
    </row>
    <row r="7" spans="2:9" x14ac:dyDescent="0.35">
      <c r="B7" t="s">
        <v>91</v>
      </c>
      <c r="C7">
        <v>97.27</v>
      </c>
    </row>
    <row r="8" spans="2:9" x14ac:dyDescent="0.35">
      <c r="B8" t="s">
        <v>92</v>
      </c>
      <c r="C8">
        <v>100</v>
      </c>
      <c r="F8" t="s">
        <v>93</v>
      </c>
    </row>
    <row r="9" spans="2:9" x14ac:dyDescent="0.35">
      <c r="B9" t="s">
        <v>94</v>
      </c>
      <c r="C9">
        <v>7.7</v>
      </c>
      <c r="F9" t="s">
        <v>95</v>
      </c>
    </row>
    <row r="11" spans="2:9" x14ac:dyDescent="0.35">
      <c r="B11" t="s">
        <v>96</v>
      </c>
      <c r="C11">
        <f>C6-1</f>
        <v>49</v>
      </c>
    </row>
    <row r="12" spans="2:9" x14ac:dyDescent="0.35">
      <c r="B12" t="s">
        <v>97</v>
      </c>
      <c r="C12">
        <v>0.1</v>
      </c>
    </row>
    <row r="18" spans="2:7" x14ac:dyDescent="0.35">
      <c r="B18" t="s">
        <v>103</v>
      </c>
    </row>
    <row r="19" spans="2:7" x14ac:dyDescent="0.35">
      <c r="D19" t="s">
        <v>88</v>
      </c>
      <c r="F19" t="s">
        <v>100</v>
      </c>
      <c r="G19" t="s">
        <v>101</v>
      </c>
    </row>
    <row r="20" spans="2:7" x14ac:dyDescent="0.35">
      <c r="B20" t="s">
        <v>90</v>
      </c>
      <c r="C20">
        <v>50</v>
      </c>
      <c r="D20">
        <f>SQRT(C20)*(C21 - C22)/C23</f>
        <v>-2.5070149514795812</v>
      </c>
      <c r="G20">
        <f>_xlfn.NORM.S.INV((1-C26)/2 +0.5)</f>
        <v>1.6448536269514715</v>
      </c>
    </row>
    <row r="21" spans="2:7" x14ac:dyDescent="0.35">
      <c r="B21" t="s">
        <v>91</v>
      </c>
      <c r="C21">
        <v>97.27</v>
      </c>
    </row>
    <row r="22" spans="2:7" x14ac:dyDescent="0.35">
      <c r="B22" t="s">
        <v>92</v>
      </c>
      <c r="C22">
        <v>100</v>
      </c>
    </row>
    <row r="23" spans="2:7" x14ac:dyDescent="0.35">
      <c r="B23" t="s">
        <v>98</v>
      </c>
      <c r="C23">
        <v>7.7</v>
      </c>
    </row>
    <row r="24" spans="2:7" x14ac:dyDescent="0.35">
      <c r="F24" t="s">
        <v>104</v>
      </c>
    </row>
    <row r="25" spans="2:7" x14ac:dyDescent="0.35">
      <c r="B25" t="s">
        <v>96</v>
      </c>
      <c r="C25">
        <f>C20-1</f>
        <v>49</v>
      </c>
      <c r="F25" t="s">
        <v>105</v>
      </c>
    </row>
    <row r="26" spans="2:7" x14ac:dyDescent="0.35">
      <c r="B26" t="s">
        <v>97</v>
      </c>
      <c r="C2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1D00-BB4F-4A2E-BBFA-046A277CF985}">
  <dimension ref="C1:Q47"/>
  <sheetViews>
    <sheetView topLeftCell="A15" zoomScale="105" workbookViewId="0">
      <selection activeCell="B34" sqref="B34"/>
    </sheetView>
  </sheetViews>
  <sheetFormatPr defaultRowHeight="13.5" x14ac:dyDescent="0.35"/>
  <cols>
    <col min="3" max="3" width="30.375" bestFit="1" customWidth="1"/>
    <col min="8" max="8" width="11.1875" bestFit="1" customWidth="1"/>
  </cols>
  <sheetData>
    <row r="1" spans="3:17" ht="13.9" thickBot="1" x14ac:dyDescent="0.4">
      <c r="C1" t="s">
        <v>120</v>
      </c>
    </row>
    <row r="2" spans="3:17" ht="27.4" thickBot="1" x14ac:dyDescent="0.4">
      <c r="C2" s="24" t="s">
        <v>121</v>
      </c>
      <c r="E2" s="48" t="str">
        <f>'Практика 5'!B8</f>
        <v>Прибыль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3:17" x14ac:dyDescent="0.35">
      <c r="E3" s="52">
        <f>'Практика 5'!B9</f>
        <v>0</v>
      </c>
      <c r="F3" s="56" t="str">
        <f>'Практика 5'!C9</f>
        <v>Интервалы</v>
      </c>
      <c r="G3" s="57">
        <f>'Практика 5'!D9</f>
        <v>0</v>
      </c>
      <c r="H3" s="59" t="str">
        <f>'Практика 5'!E9</f>
        <v>Частоты попадания</v>
      </c>
      <c r="I3" s="59" t="str">
        <f>'Практика 5'!F9</f>
        <v>Середины интервалов</v>
      </c>
      <c r="J3" s="59" t="str">
        <f>'Практика 5'!G9</f>
        <v>Относительные частоты</v>
      </c>
      <c r="K3" s="62" t="str">
        <f>'Практика 5'!H9</f>
        <v>Функция распределения</v>
      </c>
      <c r="L3" s="35"/>
      <c r="M3" s="58" t="s">
        <v>106</v>
      </c>
      <c r="N3" s="58" t="s">
        <v>108</v>
      </c>
      <c r="O3" s="64" t="s">
        <v>109</v>
      </c>
      <c r="P3" s="58" t="s">
        <v>110</v>
      </c>
      <c r="Q3" s="61" t="s">
        <v>111</v>
      </c>
    </row>
    <row r="4" spans="3:17" x14ac:dyDescent="0.35">
      <c r="E4" s="52">
        <f>'Практика 5'!B10</f>
        <v>0</v>
      </c>
      <c r="F4" s="56">
        <f>'Практика 5'!C10</f>
        <v>0</v>
      </c>
      <c r="G4" s="57">
        <f>'Практика 5'!D10</f>
        <v>0</v>
      </c>
      <c r="H4" s="59">
        <f>'Практика 5'!E10</f>
        <v>0</v>
      </c>
      <c r="I4" s="59">
        <f>'Практика 5'!F10</f>
        <v>0</v>
      </c>
      <c r="J4" s="59">
        <f>'Практика 5'!G10</f>
        <v>0</v>
      </c>
      <c r="K4" s="62">
        <f>'Практика 5'!H10</f>
        <v>0</v>
      </c>
      <c r="L4" s="36"/>
      <c r="M4" s="59"/>
      <c r="N4" s="59"/>
      <c r="O4" s="60"/>
      <c r="P4" s="59"/>
      <c r="Q4" s="62"/>
    </row>
    <row r="5" spans="3:17" ht="13.9" thickBot="1" x14ac:dyDescent="0.4">
      <c r="E5" s="53">
        <f>'Практика 5'!B11</f>
        <v>0</v>
      </c>
      <c r="F5" s="20" t="str">
        <f>'Практика 5'!C11</f>
        <v>ai</v>
      </c>
      <c r="G5" s="19" t="str">
        <f>'Практика 5'!D11</f>
        <v>ai+1</v>
      </c>
      <c r="H5" s="19" t="str">
        <f>'Практика 5'!E11</f>
        <v>n</v>
      </c>
      <c r="I5" s="19" t="str">
        <f>'Практика 5'!F11</f>
        <v>c_i</v>
      </c>
      <c r="J5" s="19" t="str">
        <f>'Практика 5'!G11</f>
        <v>vi</v>
      </c>
      <c r="K5" s="23" t="str">
        <f>'Практика 5'!H11</f>
        <v>F*(x)</v>
      </c>
      <c r="L5" s="37"/>
      <c r="M5" s="63"/>
      <c r="N5" s="63"/>
      <c r="O5" s="65"/>
      <c r="P5" s="63"/>
      <c r="Q5" s="66"/>
    </row>
    <row r="6" spans="3:17" ht="15" x14ac:dyDescent="0.35">
      <c r="E6" s="18">
        <f>'Практика 5'!B12</f>
        <v>1</v>
      </c>
      <c r="F6" t="s">
        <v>107</v>
      </c>
      <c r="G6">
        <f>'Практика 5'!D13</f>
        <v>91.44</v>
      </c>
      <c r="H6" cm="1">
        <f t="array" ref="H6:H9">FREQUENCY(Прибыль, G6:G8)</f>
        <v>12</v>
      </c>
      <c r="I6" t="e">
        <f>(F6+G6 )/ 2</f>
        <v>#VALUE!</v>
      </c>
      <c r="J6">
        <f>H6/$H$10</f>
        <v>0.24</v>
      </c>
      <c r="K6" s="13">
        <f>J6</f>
        <v>0.24</v>
      </c>
      <c r="M6" t="s">
        <v>107</v>
      </c>
      <c r="N6">
        <v>0</v>
      </c>
      <c r="O6">
        <f>N7-N6</f>
        <v>0.22390856875855536</v>
      </c>
      <c r="P6">
        <f>$H$10*O6</f>
        <v>11.195428437927768</v>
      </c>
      <c r="Q6" s="13">
        <f>POWER(H6-P6, 2)/P6</f>
        <v>5.7821404699646327E-2</v>
      </c>
    </row>
    <row r="7" spans="3:17" ht="15" x14ac:dyDescent="0.35">
      <c r="C7" t="str">
        <f>'Практика 2'!L11</f>
        <v>x сред</v>
      </c>
      <c r="D7">
        <f>'Практика 2'!M11</f>
        <v>97.274399999999986</v>
      </c>
      <c r="E7" s="17">
        <f>'Практика 5'!B13</f>
        <v>2</v>
      </c>
      <c r="F7">
        <f>'Практика 5'!C14</f>
        <v>91.44</v>
      </c>
      <c r="G7">
        <f>'Практика 5'!D14</f>
        <v>97.16</v>
      </c>
      <c r="H7">
        <v>15</v>
      </c>
      <c r="I7">
        <f t="shared" ref="I7:I9" si="0">(F7+G7 )/ 2</f>
        <v>94.3</v>
      </c>
      <c r="J7">
        <f t="shared" ref="J7:J9" si="1">H7/$H$10</f>
        <v>0.3</v>
      </c>
      <c r="K7" s="13">
        <f>K6+J7</f>
        <v>0.54</v>
      </c>
      <c r="M7">
        <f>(F7-$D$7)/$D$8</f>
        <v>-0.75905921117916986</v>
      </c>
      <c r="N7">
        <f>_xlfn.NORM.S.DIST(M7, 1)</f>
        <v>0.22390856875855536</v>
      </c>
      <c r="O7">
        <f t="shared" ref="O7:O9" si="2">N8-N7</f>
        <v>0.27015398745819585</v>
      </c>
      <c r="P7">
        <f t="shared" ref="P7:P9" si="3">$H$10*O7</f>
        <v>13.507699372909793</v>
      </c>
      <c r="Q7" s="13">
        <f t="shared" ref="Q7:Q9" si="4">POWER(H7-P7, 2)/P7</f>
        <v>0.164866058988556</v>
      </c>
    </row>
    <row r="8" spans="3:17" ht="15" x14ac:dyDescent="0.35">
      <c r="C8" t="str">
        <f>'Практика 2'!L16</f>
        <v>S_x</v>
      </c>
      <c r="D8">
        <f>'Практика 2'!M16</f>
        <v>7.686356892944449</v>
      </c>
      <c r="E8" s="17">
        <f>'Практика 5'!B14</f>
        <v>3</v>
      </c>
      <c r="F8">
        <f>'Практика 5'!C15</f>
        <v>97.16</v>
      </c>
      <c r="G8">
        <f>'Практика 5'!D15</f>
        <v>102.88</v>
      </c>
      <c r="H8">
        <v>13</v>
      </c>
      <c r="I8">
        <f t="shared" si="0"/>
        <v>100.02</v>
      </c>
      <c r="J8">
        <f t="shared" si="1"/>
        <v>0.26</v>
      </c>
      <c r="K8" s="13">
        <f t="shared" ref="K8:K9" si="5">K7+J8</f>
        <v>0.8</v>
      </c>
      <c r="M8">
        <f t="shared" ref="M8:M9" si="6">(F8-$D$7)/$D$8</f>
        <v>-1.4883513944688226E-2</v>
      </c>
      <c r="N8">
        <f t="shared" ref="N8:N9" si="7">_xlfn.NORM.S.DIST(M8, 1)</f>
        <v>0.49406255621675121</v>
      </c>
      <c r="O8">
        <f t="shared" si="2"/>
        <v>0.27302596741382024</v>
      </c>
      <c r="P8">
        <f t="shared" si="3"/>
        <v>13.651298370691013</v>
      </c>
      <c r="Q8" s="13">
        <f t="shared" si="4"/>
        <v>3.1073203159597763E-2</v>
      </c>
    </row>
    <row r="9" spans="3:17" ht="15.4" thickBot="1" x14ac:dyDescent="0.4">
      <c r="C9" t="s">
        <v>115</v>
      </c>
      <c r="D9">
        <v>0.05</v>
      </c>
      <c r="E9" s="17">
        <f>'Практика 5'!B15</f>
        <v>4</v>
      </c>
      <c r="F9">
        <f>'Практика 5'!C16</f>
        <v>102.88</v>
      </c>
      <c r="G9" t="s">
        <v>107</v>
      </c>
      <c r="H9">
        <v>10</v>
      </c>
      <c r="I9" t="e">
        <f t="shared" si="0"/>
        <v>#VALUE!</v>
      </c>
      <c r="J9">
        <f t="shared" si="1"/>
        <v>0.2</v>
      </c>
      <c r="K9" s="13">
        <f t="shared" si="5"/>
        <v>1</v>
      </c>
      <c r="M9">
        <f t="shared" si="6"/>
        <v>0.72929218328979339</v>
      </c>
      <c r="N9">
        <f t="shared" si="7"/>
        <v>0.76708852363057145</v>
      </c>
      <c r="O9">
        <f t="shared" si="2"/>
        <v>0.23291147636942855</v>
      </c>
      <c r="P9">
        <f t="shared" si="3"/>
        <v>11.645573818471428</v>
      </c>
      <c r="Q9" s="13">
        <f t="shared" si="4"/>
        <v>0.23252724462091565</v>
      </c>
    </row>
    <row r="10" spans="3:17" ht="14.65" thickBot="1" x14ac:dyDescent="0.5">
      <c r="C10" t="s">
        <v>117</v>
      </c>
      <c r="D10">
        <v>2</v>
      </c>
      <c r="E10" s="14" t="str">
        <f>'Практика 5'!B19</f>
        <v>∑</v>
      </c>
      <c r="F10" s="15" t="str">
        <f>'Практика 5'!C19</f>
        <v>-</v>
      </c>
      <c r="G10" s="15" t="str">
        <f>'Практика 5'!D19</f>
        <v>-</v>
      </c>
      <c r="H10" s="15">
        <f>SUM(_xlfn.ANCHORARRAY(H6))</f>
        <v>50</v>
      </c>
      <c r="I10" s="15" t="str">
        <f>'Практика 5'!F19</f>
        <v>-</v>
      </c>
      <c r="J10" s="15">
        <f>SUM(J6:J9)</f>
        <v>1</v>
      </c>
      <c r="K10" s="16" t="str">
        <f>'Практика 5'!H19</f>
        <v>-</v>
      </c>
      <c r="L10" s="32"/>
      <c r="M10" s="33" t="s">
        <v>107</v>
      </c>
      <c r="N10" s="33">
        <v>1</v>
      </c>
      <c r="O10" s="33">
        <f>SUM(O6:O9)</f>
        <v>1</v>
      </c>
      <c r="P10" s="33">
        <f>SUM(P6:P9)</f>
        <v>50</v>
      </c>
      <c r="Q10" s="34">
        <f>SUM(Q6:Q9)</f>
        <v>0.48628791146871575</v>
      </c>
    </row>
    <row r="13" spans="3:17" x14ac:dyDescent="0.35">
      <c r="C13" t="s">
        <v>112</v>
      </c>
    </row>
    <row r="14" spans="3:17" x14ac:dyDescent="0.35">
      <c r="C14" t="s">
        <v>113</v>
      </c>
      <c r="D14">
        <f>E9-D10-1</f>
        <v>1</v>
      </c>
    </row>
    <row r="15" spans="3:17" x14ac:dyDescent="0.35">
      <c r="C15" s="24" t="s">
        <v>114</v>
      </c>
      <c r="D15">
        <f>_xlfn.CHISQ.INV.RT(D9,D14)</f>
        <v>3.8414588206941236</v>
      </c>
    </row>
    <row r="18" spans="3:15" x14ac:dyDescent="0.35">
      <c r="D18" t="s">
        <v>116</v>
      </c>
    </row>
    <row r="23" spans="3:15" x14ac:dyDescent="0.35">
      <c r="C23" t="s">
        <v>118</v>
      </c>
    </row>
    <row r="24" spans="3:15" x14ac:dyDescent="0.35">
      <c r="C24" t="s">
        <v>119</v>
      </c>
    </row>
    <row r="29" spans="3:15" ht="13.9" thickBot="1" x14ac:dyDescent="0.4"/>
    <row r="30" spans="3:15" ht="13.9" thickBot="1" x14ac:dyDescent="0.4">
      <c r="D30" s="67" t="s">
        <v>53</v>
      </c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8"/>
    </row>
    <row r="31" spans="3:15" ht="15" customHeight="1" x14ac:dyDescent="0.35">
      <c r="D31" s="51"/>
      <c r="E31" s="54" t="s">
        <v>56</v>
      </c>
      <c r="F31" s="55"/>
      <c r="G31" s="58" t="s">
        <v>58</v>
      </c>
      <c r="H31" s="58" t="s">
        <v>59</v>
      </c>
      <c r="I31" s="58" t="s">
        <v>60</v>
      </c>
      <c r="J31" s="61" t="s">
        <v>61</v>
      </c>
      <c r="K31" s="35"/>
      <c r="L31" s="58" t="s">
        <v>122</v>
      </c>
      <c r="M31" s="64" t="s">
        <v>109</v>
      </c>
      <c r="N31" s="58" t="s">
        <v>110</v>
      </c>
      <c r="O31" s="61" t="s">
        <v>111</v>
      </c>
    </row>
    <row r="32" spans="3:15" x14ac:dyDescent="0.35">
      <c r="D32" s="52"/>
      <c r="E32" s="56"/>
      <c r="F32" s="57"/>
      <c r="G32" s="59"/>
      <c r="H32" s="59"/>
      <c r="I32" s="59"/>
      <c r="J32" s="62"/>
      <c r="K32" s="36"/>
      <c r="L32" s="59"/>
      <c r="M32" s="60"/>
      <c r="N32" s="59"/>
      <c r="O32" s="62"/>
    </row>
    <row r="33" spans="4:15" ht="13.9" thickBot="1" x14ac:dyDescent="0.4">
      <c r="D33" s="53"/>
      <c r="E33" s="20" t="s">
        <v>45</v>
      </c>
      <c r="F33" s="19" t="s">
        <v>46</v>
      </c>
      <c r="G33" s="19" t="s">
        <v>47</v>
      </c>
      <c r="H33" s="19" t="s">
        <v>48</v>
      </c>
      <c r="I33" s="19" t="s">
        <v>50</v>
      </c>
      <c r="J33" s="23" t="s">
        <v>51</v>
      </c>
      <c r="K33" s="37"/>
      <c r="L33" s="63"/>
      <c r="M33" s="65"/>
      <c r="N33" s="63"/>
      <c r="O33" s="66"/>
    </row>
    <row r="34" spans="4:15" ht="15" x14ac:dyDescent="0.35">
      <c r="D34" s="18">
        <v>1</v>
      </c>
      <c r="E34">
        <v>0</v>
      </c>
      <c r="F34">
        <f>'Практика 1'!Z8</f>
        <v>42.150000000000006</v>
      </c>
      <c r="G34" cm="1">
        <f t="array" ref="G34:G38">FREQUENCY(Курс, F34:F37)</f>
        <v>11</v>
      </c>
      <c r="H34" s="22">
        <f>(F34+E34)/2</f>
        <v>21.075000000000003</v>
      </c>
      <c r="I34">
        <f>G34/$G$39</f>
        <v>0.22</v>
      </c>
      <c r="J34" s="13">
        <f>I34</f>
        <v>0.22</v>
      </c>
      <c r="L34">
        <v>1</v>
      </c>
      <c r="M34">
        <f>L34-L35</f>
        <v>0.43598073766526413</v>
      </c>
      <c r="N34">
        <f>M34*$G$39</f>
        <v>21.799036883263206</v>
      </c>
      <c r="O34" s="13">
        <f>POWER(G34-N34,2)/N34</f>
        <v>5.3497408271104216</v>
      </c>
    </row>
    <row r="35" spans="4:15" ht="15" x14ac:dyDescent="0.35">
      <c r="D35" s="17">
        <v>2</v>
      </c>
      <c r="E35">
        <f>'Практика 1'!Y9</f>
        <v>42.150000000000006</v>
      </c>
      <c r="F35">
        <f>'Практика 1'!Z9</f>
        <v>64.300000000000011</v>
      </c>
      <c r="G35">
        <v>12</v>
      </c>
      <c r="H35" s="22">
        <f t="shared" ref="H35:H38" si="8">(F35+E35)/2</f>
        <v>53.225000000000009</v>
      </c>
      <c r="I35">
        <f t="shared" ref="I35:I39" si="9">G35/$G$39</f>
        <v>0.24</v>
      </c>
      <c r="J35" s="13">
        <f>J34+I35</f>
        <v>0.45999999999999996</v>
      </c>
      <c r="L35">
        <f>EXP(-E35*$F$42)</f>
        <v>0.56401926233473587</v>
      </c>
      <c r="M35">
        <f t="shared" ref="M35:M38" si="10">L35-L36</f>
        <v>0.14657560463692387</v>
      </c>
      <c r="N35">
        <f t="shared" ref="N35:N38" si="11">M35*$G$39</f>
        <v>7.3287802318461939</v>
      </c>
      <c r="O35" s="13">
        <f>POWER(G35-N35,2)/N35</f>
        <v>2.9773432183944948</v>
      </c>
    </row>
    <row r="36" spans="4:15" ht="15" x14ac:dyDescent="0.35">
      <c r="D36" s="17">
        <v>3</v>
      </c>
      <c r="E36">
        <f>'Практика 1'!Y10</f>
        <v>64.300000000000011</v>
      </c>
      <c r="F36">
        <f>'Практика 1'!Z10</f>
        <v>86.450000000000017</v>
      </c>
      <c r="G36">
        <v>14</v>
      </c>
      <c r="H36" s="22">
        <f t="shared" si="8"/>
        <v>75.375000000000014</v>
      </c>
      <c r="I36">
        <f t="shared" si="9"/>
        <v>0.28000000000000003</v>
      </c>
      <c r="J36" s="13">
        <f t="shared" ref="J36:J38" si="12">J35+I36</f>
        <v>0.74</v>
      </c>
      <c r="L36">
        <f>EXP(-E36*$F$42)</f>
        <v>0.417443657697812</v>
      </c>
      <c r="M36">
        <f t="shared" si="10"/>
        <v>0.10848398381931923</v>
      </c>
      <c r="N36">
        <f t="shared" si="11"/>
        <v>5.424199190965961</v>
      </c>
      <c r="O36" s="13">
        <f>POWER(G36-N36,2)/N36</f>
        <v>13.558565407907123</v>
      </c>
    </row>
    <row r="37" spans="4:15" ht="15.4" thickBot="1" x14ac:dyDescent="0.4">
      <c r="D37" s="17">
        <v>4</v>
      </c>
      <c r="E37">
        <f t="shared" ref="E37:E38" si="13">F36</f>
        <v>86.450000000000017</v>
      </c>
      <c r="F37">
        <f>'Практика 1'!$Z$12</f>
        <v>130.75000000000003</v>
      </c>
      <c r="G37">
        <v>8</v>
      </c>
      <c r="H37" s="22">
        <f t="shared" si="8"/>
        <v>108.60000000000002</v>
      </c>
      <c r="I37">
        <f t="shared" si="9"/>
        <v>0.16</v>
      </c>
      <c r="J37" s="13">
        <f t="shared" si="12"/>
        <v>0.9</v>
      </c>
      <c r="L37">
        <f>EXP(-E37*$F$42)</f>
        <v>0.30895967387849277</v>
      </c>
      <c r="M37">
        <f t="shared" si="10"/>
        <v>0.13971708509177677</v>
      </c>
      <c r="N37">
        <f t="shared" si="11"/>
        <v>6.9858542545888387</v>
      </c>
      <c r="O37" s="13">
        <f>POWER(G37-N37,2)/N37</f>
        <v>0.1472248855263433</v>
      </c>
    </row>
    <row r="38" spans="4:15" ht="15" x14ac:dyDescent="0.35">
      <c r="D38" s="39">
        <v>5</v>
      </c>
      <c r="E38">
        <f t="shared" si="13"/>
        <v>130.75000000000003</v>
      </c>
      <c r="F38" s="38" t="s">
        <v>107</v>
      </c>
      <c r="G38">
        <v>5</v>
      </c>
      <c r="H38" s="22" t="e">
        <f t="shared" si="8"/>
        <v>#VALUE!</v>
      </c>
      <c r="I38">
        <f t="shared" si="9"/>
        <v>0.1</v>
      </c>
      <c r="J38" s="13">
        <f t="shared" si="12"/>
        <v>1</v>
      </c>
      <c r="L38">
        <f>EXP(-E38*$F$42)</f>
        <v>0.169242588786716</v>
      </c>
      <c r="M38">
        <f t="shared" si="10"/>
        <v>0.169242588786716</v>
      </c>
      <c r="N38">
        <f t="shared" si="11"/>
        <v>8.4621294393358006</v>
      </c>
      <c r="O38" s="13">
        <f>POWER(G38-N38,2)/N38</f>
        <v>1.4164685544749174</v>
      </c>
    </row>
    <row r="39" spans="4:15" ht="14.65" thickBot="1" x14ac:dyDescent="0.5">
      <c r="D39" s="14" t="s">
        <v>57</v>
      </c>
      <c r="E39" s="15" t="s">
        <v>49</v>
      </c>
      <c r="F39" s="15" t="s">
        <v>49</v>
      </c>
      <c r="G39" s="15">
        <f>SUM(_xlfn.ANCHORARRAY(G34))</f>
        <v>50</v>
      </c>
      <c r="H39" s="15" t="s">
        <v>49</v>
      </c>
      <c r="I39" s="15">
        <f t="shared" si="9"/>
        <v>1</v>
      </c>
      <c r="J39" s="16" t="s">
        <v>49</v>
      </c>
      <c r="K39" s="40"/>
      <c r="L39" s="40">
        <v>0</v>
      </c>
      <c r="M39" s="40">
        <f>SUM(M34:M38)</f>
        <v>1</v>
      </c>
      <c r="N39" s="40">
        <f>SUM(N34:N38)</f>
        <v>50</v>
      </c>
      <c r="O39" s="41">
        <f>SUM(O34:O38)</f>
        <v>23.449342893413299</v>
      </c>
    </row>
    <row r="41" spans="4:15" x14ac:dyDescent="0.35">
      <c r="E41" t="s">
        <v>97</v>
      </c>
      <c r="F41">
        <v>0.05</v>
      </c>
    </row>
    <row r="42" spans="4:15" x14ac:dyDescent="0.35">
      <c r="E42" t="s">
        <v>123</v>
      </c>
      <c r="F42">
        <f>1/F43</f>
        <v>1.3586402728149663E-2</v>
      </c>
    </row>
    <row r="43" spans="4:15" x14ac:dyDescent="0.35">
      <c r="E43" t="str">
        <f>'Практика 2'!L27</f>
        <v>x сред</v>
      </c>
      <c r="F43">
        <f>'Практика 2'!M27</f>
        <v>73.603000000000023</v>
      </c>
    </row>
    <row r="46" spans="4:15" x14ac:dyDescent="0.35">
      <c r="E46" t="s">
        <v>126</v>
      </c>
      <c r="F46">
        <f>_xlfn.CHISQ.INV.RT(F41,D38-1-1)</f>
        <v>7.8147279032511792</v>
      </c>
    </row>
    <row r="47" spans="4:15" x14ac:dyDescent="0.35">
      <c r="E47" t="s">
        <v>124</v>
      </c>
      <c r="J47" t="s">
        <v>125</v>
      </c>
    </row>
  </sheetData>
  <mergeCells count="23">
    <mergeCell ref="L31:L33"/>
    <mergeCell ref="M31:M33"/>
    <mergeCell ref="N31:N33"/>
    <mergeCell ref="O31:O33"/>
    <mergeCell ref="D30:O30"/>
    <mergeCell ref="D31:D33"/>
    <mergeCell ref="E31:F32"/>
    <mergeCell ref="G31:G32"/>
    <mergeCell ref="H31:H32"/>
    <mergeCell ref="I31:I32"/>
    <mergeCell ref="J31:J32"/>
    <mergeCell ref="E2:Q2"/>
    <mergeCell ref="M3:M5"/>
    <mergeCell ref="N3:N5"/>
    <mergeCell ref="O3:O5"/>
    <mergeCell ref="P3:P5"/>
    <mergeCell ref="Q3:Q5"/>
    <mergeCell ref="E3:E5"/>
    <mergeCell ref="F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7464-C883-49F0-A811-A2DC94118F78}">
  <dimension ref="A1:K71"/>
  <sheetViews>
    <sheetView tabSelected="1" topLeftCell="A36" workbookViewId="0">
      <selection activeCell="G73" sqref="G73"/>
    </sheetView>
  </sheetViews>
  <sheetFormatPr defaultRowHeight="13.5" x14ac:dyDescent="0.35"/>
  <cols>
    <col min="4" max="4" width="14.125" bestFit="1" customWidth="1"/>
    <col min="5" max="5" width="23.0625" bestFit="1" customWidth="1"/>
    <col min="9" max="9" width="12.5625" bestFit="1" customWidth="1"/>
    <col min="10" max="10" width="11.75" bestFit="1" customWidth="1"/>
  </cols>
  <sheetData>
    <row r="1" spans="1:9" x14ac:dyDescent="0.35">
      <c r="A1" t="s">
        <v>5</v>
      </c>
      <c r="B1" t="s">
        <v>52</v>
      </c>
      <c r="C1" t="s">
        <v>53</v>
      </c>
      <c r="D1" t="s">
        <v>137</v>
      </c>
      <c r="E1" t="s">
        <v>139</v>
      </c>
    </row>
    <row r="2" spans="1:9" ht="15" x14ac:dyDescent="0.35">
      <c r="A2">
        <v>1</v>
      </c>
      <c r="B2" s="12">
        <v>80</v>
      </c>
      <c r="C2" s="12">
        <v>20</v>
      </c>
      <c r="D2">
        <f>$I$16 + $I$14 * Таблица24[[#This Row],[Прибыль]]</f>
        <v>25.212393442622556</v>
      </c>
      <c r="E2">
        <f>Таблица24[[#This Row],[Курс]]-Таблица24[[#This Row],[Расчёт. Курс]]</f>
        <v>-5.212393442622556</v>
      </c>
    </row>
    <row r="3" spans="1:9" ht="15" x14ac:dyDescent="0.35">
      <c r="A3">
        <v>2</v>
      </c>
      <c r="B3" s="12">
        <v>105</v>
      </c>
      <c r="C3" s="12">
        <v>50</v>
      </c>
      <c r="D3">
        <f>$I$16 + $I$14 * Таблица24[[#This Row],[Прибыль]]</f>
        <v>94.655016393442821</v>
      </c>
      <c r="E3">
        <f>Таблица24[[#This Row],[Курс]]-Таблица24[[#This Row],[Расчёт. Курс]]</f>
        <v>-44.655016393442821</v>
      </c>
      <c r="H3" t="s">
        <v>127</v>
      </c>
      <c r="I3">
        <f>AVERAGE(Прибыль)</f>
        <v>97.6</v>
      </c>
    </row>
    <row r="4" spans="1:9" ht="15" x14ac:dyDescent="0.35">
      <c r="A4">
        <v>3</v>
      </c>
      <c r="B4" s="12">
        <v>100</v>
      </c>
      <c r="C4" s="12">
        <v>80</v>
      </c>
      <c r="D4">
        <f>$I$16 + $I$14 * Таблица24[[#This Row],[Прибыль]]</f>
        <v>80.766491803278797</v>
      </c>
      <c r="E4">
        <f>Таблица24[[#This Row],[Курс]]-Таблица24[[#This Row],[Расчёт. Курс]]</f>
        <v>-0.76649180327879662</v>
      </c>
      <c r="H4" t="s">
        <v>128</v>
      </c>
      <c r="I4">
        <f>AVERAGE(Курс)</f>
        <v>74.099999999999994</v>
      </c>
    </row>
    <row r="5" spans="1:9" ht="15" x14ac:dyDescent="0.35">
      <c r="A5">
        <v>4</v>
      </c>
      <c r="B5" s="12">
        <v>94</v>
      </c>
      <c r="C5" s="12">
        <v>35</v>
      </c>
      <c r="D5">
        <f>$I$16 + $I$14 * Таблица24[[#This Row],[Прибыль]]</f>
        <v>64.100262295081933</v>
      </c>
      <c r="E5">
        <f>Таблица24[[#This Row],[Курс]]-Таблица24[[#This Row],[Расчёт. Курс]]</f>
        <v>-29.100262295081933</v>
      </c>
      <c r="H5" t="s">
        <v>129</v>
      </c>
      <c r="I5">
        <f>_xlfn.VAR.P(Прибыль)</f>
        <v>60.999999999999979</v>
      </c>
    </row>
    <row r="6" spans="1:9" ht="15" x14ac:dyDescent="0.35">
      <c r="A6">
        <v>5</v>
      </c>
      <c r="B6" s="12">
        <v>112</v>
      </c>
      <c r="C6" s="12">
        <v>115</v>
      </c>
      <c r="D6">
        <f>$I$16 + $I$14 * Таблица24[[#This Row],[Прибыль]]</f>
        <v>114.09895081967252</v>
      </c>
      <c r="E6">
        <f>Таблица24[[#This Row],[Курс]]-Таблица24[[#This Row],[Расчёт. Курс]]</f>
        <v>0.90104918032747605</v>
      </c>
      <c r="H6" t="s">
        <v>130</v>
      </c>
      <c r="I6">
        <f>_xlfn.VAR.P(Курс)</f>
        <v>1491.69</v>
      </c>
    </row>
    <row r="7" spans="1:9" ht="15" x14ac:dyDescent="0.35">
      <c r="A7">
        <v>6</v>
      </c>
      <c r="B7" s="12">
        <v>108</v>
      </c>
      <c r="C7" s="12">
        <v>40</v>
      </c>
      <c r="D7">
        <f>$I$16 + $I$14 * Таблица24[[#This Row],[Прибыль]]</f>
        <v>102.98813114754128</v>
      </c>
      <c r="E7">
        <f>Таблица24[[#This Row],[Курс]]-Таблица24[[#This Row],[Расчёт. Курс]]</f>
        <v>-62.988131147541282</v>
      </c>
      <c r="H7" t="s">
        <v>131</v>
      </c>
      <c r="I7">
        <f>SQRT(I5)</f>
        <v>7.8102496759066531</v>
      </c>
    </row>
    <row r="8" spans="1:9" ht="15" x14ac:dyDescent="0.35">
      <c r="A8">
        <v>7</v>
      </c>
      <c r="B8" s="12">
        <v>100</v>
      </c>
      <c r="C8" s="12">
        <v>40</v>
      </c>
      <c r="D8">
        <f>$I$16 + $I$14 * Таблица24[[#This Row],[Прибыль]]</f>
        <v>80.766491803278797</v>
      </c>
      <c r="E8">
        <f>Таблица24[[#This Row],[Курс]]-Таблица24[[#This Row],[Расчёт. Курс]]</f>
        <v>-40.766491803278797</v>
      </c>
      <c r="H8" t="s">
        <v>132</v>
      </c>
      <c r="I8">
        <f>SQRT(I6)</f>
        <v>38.622402825303347</v>
      </c>
    </row>
    <row r="9" spans="1:9" ht="15" x14ac:dyDescent="0.35">
      <c r="A9">
        <v>8</v>
      </c>
      <c r="B9" s="12">
        <v>88</v>
      </c>
      <c r="C9" s="12">
        <v>50</v>
      </c>
      <c r="D9">
        <f>$I$16 + $I$14 * Таблица24[[#This Row],[Прибыль]]</f>
        <v>47.434032786885041</v>
      </c>
      <c r="E9">
        <f>Таблица24[[#This Row],[Курс]]-Таблица24[[#This Row],[Расчёт. Курс]]</f>
        <v>2.5659672131149591</v>
      </c>
    </row>
    <row r="10" spans="1:9" ht="15" x14ac:dyDescent="0.35">
      <c r="A10">
        <v>9</v>
      </c>
      <c r="B10" s="12">
        <v>92</v>
      </c>
      <c r="C10" s="12">
        <v>30</v>
      </c>
      <c r="D10">
        <f>$I$16 + $I$14 * Таблица24[[#This Row],[Прибыль]]</f>
        <v>58.544852459016283</v>
      </c>
      <c r="E10">
        <f>Таблица24[[#This Row],[Курс]]-Таблица24[[#This Row],[Расчёт. Курс]]</f>
        <v>-28.544852459016283</v>
      </c>
      <c r="H10" t="s">
        <v>133</v>
      </c>
      <c r="I10">
        <f>1/50 * SUMPRODUCT(Прибыль, Курс)</f>
        <v>7401.6</v>
      </c>
    </row>
    <row r="11" spans="1:9" ht="15" x14ac:dyDescent="0.35">
      <c r="A11">
        <v>10</v>
      </c>
      <c r="B11" s="12">
        <v>90</v>
      </c>
      <c r="C11" s="12">
        <v>35</v>
      </c>
      <c r="D11">
        <f>$I$16 + $I$14 * Таблица24[[#This Row],[Прибыль]]</f>
        <v>52.989442622950662</v>
      </c>
      <c r="E11">
        <f>Таблица24[[#This Row],[Курс]]-Таблица24[[#This Row],[Расчёт. Курс]]</f>
        <v>-17.989442622950662</v>
      </c>
    </row>
    <row r="12" spans="1:9" ht="15" x14ac:dyDescent="0.35">
      <c r="A12">
        <v>11</v>
      </c>
      <c r="B12" s="12">
        <v>92</v>
      </c>
      <c r="C12" s="12">
        <v>70</v>
      </c>
      <c r="D12">
        <f>$I$16 + $I$14 * Таблица24[[#This Row],[Прибыль]]</f>
        <v>58.544852459016283</v>
      </c>
      <c r="E12">
        <f>Таблица24[[#This Row],[Курс]]-Таблица24[[#This Row],[Расчёт. Курс]]</f>
        <v>11.455147540983717</v>
      </c>
      <c r="H12" t="s">
        <v>134</v>
      </c>
      <c r="I12">
        <f>(I10-(I3*I4))/(I7*I8)</f>
        <v>0.56170945743481682</v>
      </c>
    </row>
    <row r="13" spans="1:9" ht="15" x14ac:dyDescent="0.35">
      <c r="A13">
        <v>12</v>
      </c>
      <c r="B13" s="12">
        <v>101</v>
      </c>
      <c r="C13" s="12">
        <v>120</v>
      </c>
      <c r="D13">
        <f>$I$16 + $I$14 * Таблица24[[#This Row],[Прибыль]]</f>
        <v>83.544196721311579</v>
      </c>
      <c r="E13">
        <f>Таблица24[[#This Row],[Курс]]-Таблица24[[#This Row],[Расчёт. Курс]]</f>
        <v>36.455803278688421</v>
      </c>
    </row>
    <row r="14" spans="1:9" ht="15" x14ac:dyDescent="0.35">
      <c r="A14">
        <v>13</v>
      </c>
      <c r="B14" s="12">
        <v>98</v>
      </c>
      <c r="C14" s="12">
        <v>100</v>
      </c>
      <c r="D14">
        <f>$I$16 + $I$14 * Таблица24[[#This Row],[Прибыль]]</f>
        <v>75.211081967213175</v>
      </c>
      <c r="E14">
        <f>Таблица24[[#This Row],[Курс]]-Таблица24[[#This Row],[Расчёт. Курс]]</f>
        <v>24.788918032786825</v>
      </c>
      <c r="H14" t="s">
        <v>135</v>
      </c>
      <c r="I14">
        <f>(I10-I3*I4)/(I5)</f>
        <v>2.7777049180328111</v>
      </c>
    </row>
    <row r="15" spans="1:9" ht="15" x14ac:dyDescent="0.35">
      <c r="A15">
        <v>14</v>
      </c>
      <c r="B15" s="12">
        <v>95</v>
      </c>
      <c r="C15" s="12">
        <v>70</v>
      </c>
      <c r="D15">
        <f>$I$16 + $I$14 * Таблица24[[#This Row],[Прибыль]]</f>
        <v>66.877967213114715</v>
      </c>
      <c r="E15">
        <f>Таблица24[[#This Row],[Курс]]-Таблица24[[#This Row],[Расчёт. Курс]]</f>
        <v>3.1220327868852848</v>
      </c>
    </row>
    <row r="16" spans="1:9" ht="15" x14ac:dyDescent="0.35">
      <c r="A16">
        <v>15</v>
      </c>
      <c r="B16" s="12">
        <v>90</v>
      </c>
      <c r="C16" s="12">
        <v>65</v>
      </c>
      <c r="D16">
        <f>$I$16 + $I$14 * Таблица24[[#This Row],[Прибыль]]</f>
        <v>52.989442622950662</v>
      </c>
      <c r="E16">
        <f>Таблица24[[#This Row],[Курс]]-Таблица24[[#This Row],[Расчёт. Курс]]</f>
        <v>12.010557377049338</v>
      </c>
      <c r="H16" t="s">
        <v>136</v>
      </c>
      <c r="I16">
        <f>I4-I14*I3</f>
        <v>-197.00400000000232</v>
      </c>
    </row>
    <row r="17" spans="1:11" ht="15" x14ac:dyDescent="0.35">
      <c r="A17">
        <v>16</v>
      </c>
      <c r="B17" s="12">
        <v>95</v>
      </c>
      <c r="C17" s="12">
        <v>80</v>
      </c>
      <c r="D17">
        <f>$I$16 + $I$14 * Таблица24[[#This Row],[Прибыль]]</f>
        <v>66.877967213114715</v>
      </c>
      <c r="E17">
        <f>Таблица24[[#This Row],[Курс]]-Таблица24[[#This Row],[Расчёт. Курс]]</f>
        <v>13.122032786885285</v>
      </c>
    </row>
    <row r="18" spans="1:11" ht="15" x14ac:dyDescent="0.35">
      <c r="A18">
        <v>17</v>
      </c>
      <c r="B18" s="12">
        <v>109</v>
      </c>
      <c r="C18" s="12">
        <v>150</v>
      </c>
      <c r="D18">
        <f>$I$16 + $I$14 * Таблица24[[#This Row],[Прибыль]]</f>
        <v>105.76583606557406</v>
      </c>
      <c r="E18">
        <f>Таблица24[[#This Row],[Курс]]-Таблица24[[#This Row],[Расчёт. Курс]]</f>
        <v>44.234163934425936</v>
      </c>
      <c r="H18" t="s">
        <v>141</v>
      </c>
      <c r="I18">
        <f>D54+E54</f>
        <v>1491.6900000000096</v>
      </c>
      <c r="J18" t="s">
        <v>142</v>
      </c>
      <c r="K18" t="s">
        <v>130</v>
      </c>
    </row>
    <row r="19" spans="1:11" ht="15" x14ac:dyDescent="0.35">
      <c r="A19">
        <v>18</v>
      </c>
      <c r="B19" s="12">
        <v>90</v>
      </c>
      <c r="C19" s="12">
        <v>50</v>
      </c>
      <c r="D19">
        <f>$I$16 + $I$14 * Таблица24[[#This Row],[Прибыль]]</f>
        <v>52.989442622950662</v>
      </c>
      <c r="E19">
        <f>Таблица24[[#This Row],[Курс]]-Таблица24[[#This Row],[Расчёт. Курс]]</f>
        <v>-2.9894426229506621</v>
      </c>
    </row>
    <row r="20" spans="1:11" ht="15" x14ac:dyDescent="0.35">
      <c r="A20">
        <v>19</v>
      </c>
      <c r="B20" s="12">
        <v>97</v>
      </c>
      <c r="C20" s="12">
        <v>60</v>
      </c>
      <c r="D20">
        <f>$I$16 + $I$14 * Таблица24[[#This Row],[Прибыль]]</f>
        <v>72.433377049180336</v>
      </c>
      <c r="E20">
        <f>Таблица24[[#This Row],[Курс]]-Таблица24[[#This Row],[Расчёт. Курс]]</f>
        <v>-12.433377049180336</v>
      </c>
      <c r="H20" t="s">
        <v>143</v>
      </c>
      <c r="I20">
        <f>D54/C54</f>
        <v>0.31551751457171734</v>
      </c>
      <c r="J20" t="s">
        <v>144</v>
      </c>
    </row>
    <row r="21" spans="1:11" ht="15" x14ac:dyDescent="0.35">
      <c r="A21">
        <v>20</v>
      </c>
      <c r="B21" s="12">
        <v>90</v>
      </c>
      <c r="C21" s="12">
        <v>50</v>
      </c>
      <c r="D21">
        <f>$I$16 + $I$14 * Таблица24[[#This Row],[Прибыль]]</f>
        <v>52.989442622950662</v>
      </c>
      <c r="E21">
        <f>Таблица24[[#This Row],[Курс]]-Таблица24[[#This Row],[Расчёт. Курс]]</f>
        <v>-2.9894426229506621</v>
      </c>
    </row>
    <row r="22" spans="1:11" ht="15" x14ac:dyDescent="0.35">
      <c r="A22">
        <v>21</v>
      </c>
      <c r="B22" s="12">
        <v>87</v>
      </c>
      <c r="C22" s="12">
        <v>60</v>
      </c>
      <c r="D22">
        <f>$I$16 + $I$14 * Таблица24[[#This Row],[Прибыль]]</f>
        <v>44.65632786885223</v>
      </c>
      <c r="E22">
        <f>Таблица24[[#This Row],[Курс]]-Таблица24[[#This Row],[Расчёт. Курс]]</f>
        <v>15.34367213114777</v>
      </c>
      <c r="H22" t="s">
        <v>145</v>
      </c>
    </row>
    <row r="23" spans="1:11" ht="15" x14ac:dyDescent="0.35">
      <c r="A23">
        <v>22</v>
      </c>
      <c r="B23" s="12">
        <v>100</v>
      </c>
      <c r="C23" s="12">
        <v>90</v>
      </c>
      <c r="D23">
        <f>$I$16 + $I$14 * Таблица24[[#This Row],[Прибыль]]</f>
        <v>80.766491803278797</v>
      </c>
      <c r="E23">
        <f>Таблица24[[#This Row],[Курс]]-Таблица24[[#This Row],[Расчёт. Курс]]</f>
        <v>9.2335081967212034</v>
      </c>
      <c r="H23" t="s">
        <v>151</v>
      </c>
      <c r="K23">
        <v>0.05</v>
      </c>
    </row>
    <row r="24" spans="1:11" ht="15" x14ac:dyDescent="0.35">
      <c r="A24">
        <v>23</v>
      </c>
      <c r="B24" s="12">
        <v>98</v>
      </c>
      <c r="C24" s="12">
        <v>40</v>
      </c>
      <c r="D24">
        <f>$I$16 + $I$14 * Таблица24[[#This Row],[Прибыль]]</f>
        <v>75.211081967213175</v>
      </c>
      <c r="E24">
        <f>Таблица24[[#This Row],[Курс]]-Таблица24[[#This Row],[Расчёт. Курс]]</f>
        <v>-35.211081967213175</v>
      </c>
      <c r="H24" t="s">
        <v>146</v>
      </c>
      <c r="I24" t="s">
        <v>147</v>
      </c>
    </row>
    <row r="25" spans="1:11" ht="15" x14ac:dyDescent="0.35">
      <c r="A25">
        <v>24</v>
      </c>
      <c r="B25" s="12">
        <v>89</v>
      </c>
      <c r="C25" s="12">
        <v>25</v>
      </c>
      <c r="D25">
        <f>$I$16 + $I$14 * Таблица24[[#This Row],[Прибыль]]</f>
        <v>50.211737704917851</v>
      </c>
      <c r="E25">
        <f>Таблица24[[#This Row],[Курс]]-Таблица24[[#This Row],[Расчёт. Курс]]</f>
        <v>-25.211737704917851</v>
      </c>
      <c r="H25" t="s">
        <v>148</v>
      </c>
      <c r="I25" t="s">
        <v>149</v>
      </c>
    </row>
    <row r="26" spans="1:11" ht="15" x14ac:dyDescent="0.35">
      <c r="A26">
        <v>25</v>
      </c>
      <c r="B26" s="12">
        <v>90</v>
      </c>
      <c r="C26" s="12">
        <v>85</v>
      </c>
      <c r="D26">
        <f>$I$16 + $I$14 * Таблица24[[#This Row],[Прибыль]]</f>
        <v>52.989442622950662</v>
      </c>
      <c r="E26">
        <f>Таблица24[[#This Row],[Курс]]-Таблица24[[#This Row],[Расчёт. Курс]]</f>
        <v>32.010557377049338</v>
      </c>
      <c r="H26" t="s">
        <v>150</v>
      </c>
      <c r="I26">
        <f>I20*48 / (1-I20)</f>
        <v>22.125972573229923</v>
      </c>
    </row>
    <row r="27" spans="1:11" ht="15" x14ac:dyDescent="0.35">
      <c r="A27">
        <v>26</v>
      </c>
      <c r="B27" s="12">
        <v>97</v>
      </c>
      <c r="C27" s="12">
        <v>75</v>
      </c>
      <c r="D27">
        <f>$I$16 + $I$14 * Таблица24[[#This Row],[Прибыль]]</f>
        <v>72.433377049180336</v>
      </c>
      <c r="E27">
        <f>Таблица24[[#This Row],[Курс]]-Таблица24[[#This Row],[Расчёт. Курс]]</f>
        <v>2.5666229508196636</v>
      </c>
      <c r="H27" t="s">
        <v>152</v>
      </c>
      <c r="I27">
        <f>_xlfn.F.INV.RT(K23, 1, 48)</f>
        <v>4.0426521285666537</v>
      </c>
    </row>
    <row r="28" spans="1:11" ht="15" x14ac:dyDescent="0.35">
      <c r="A28">
        <v>27</v>
      </c>
      <c r="B28" s="12">
        <v>108</v>
      </c>
      <c r="C28" s="12">
        <v>175</v>
      </c>
      <c r="D28">
        <f>$I$16 + $I$14 * Таблица24[[#This Row],[Прибыль]]</f>
        <v>102.98813114754128</v>
      </c>
      <c r="E28">
        <f>Таблица24[[#This Row],[Курс]]-Таблица24[[#This Row],[Расчёт. Курс]]</f>
        <v>72.011868852458718</v>
      </c>
      <c r="H28" t="s">
        <v>153</v>
      </c>
    </row>
    <row r="29" spans="1:11" ht="15" x14ac:dyDescent="0.35">
      <c r="A29">
        <v>28</v>
      </c>
      <c r="B29" s="12">
        <v>102</v>
      </c>
      <c r="C29" s="12">
        <v>100</v>
      </c>
      <c r="D29">
        <f>$I$16 + $I$14 * Таблица24[[#This Row],[Прибыль]]</f>
        <v>86.321901639344418</v>
      </c>
      <c r="E29">
        <f>Таблица24[[#This Row],[Курс]]-Таблица24[[#This Row],[Расчёт. Курс]]</f>
        <v>13.678098360655582</v>
      </c>
    </row>
    <row r="30" spans="1:11" ht="15" x14ac:dyDescent="0.35">
      <c r="A30">
        <v>29</v>
      </c>
      <c r="B30" s="12">
        <v>88</v>
      </c>
      <c r="C30" s="12">
        <v>40</v>
      </c>
      <c r="D30">
        <f>$I$16 + $I$14 * Таблица24[[#This Row],[Прибыль]]</f>
        <v>47.434032786885041</v>
      </c>
      <c r="E30">
        <f>Таблица24[[#This Row],[Курс]]-Таблица24[[#This Row],[Расчёт. Курс]]</f>
        <v>-7.4340327868850409</v>
      </c>
    </row>
    <row r="31" spans="1:11" ht="15" x14ac:dyDescent="0.35">
      <c r="A31">
        <v>30</v>
      </c>
      <c r="B31" s="12">
        <v>96</v>
      </c>
      <c r="C31" s="12">
        <v>50</v>
      </c>
      <c r="D31">
        <f>$I$16 + $I$14 * Таблица24[[#This Row],[Прибыль]]</f>
        <v>69.655672131147554</v>
      </c>
      <c r="E31">
        <f>Таблица24[[#This Row],[Курс]]-Таблица24[[#This Row],[Расчёт. Курс]]</f>
        <v>-19.655672131147554</v>
      </c>
      <c r="H31" t="s">
        <v>154</v>
      </c>
    </row>
    <row r="32" spans="1:11" ht="15" x14ac:dyDescent="0.35">
      <c r="A32">
        <v>31</v>
      </c>
      <c r="B32" s="12">
        <v>92</v>
      </c>
      <c r="C32" s="12">
        <v>75</v>
      </c>
      <c r="D32">
        <f>$I$16 + $I$14 * Таблица24[[#This Row],[Прибыль]]</f>
        <v>58.544852459016283</v>
      </c>
      <c r="E32">
        <f>Таблица24[[#This Row],[Курс]]-Таблица24[[#This Row],[Расчёт. Курс]]</f>
        <v>16.455147540983717</v>
      </c>
      <c r="H32" t="s">
        <v>155</v>
      </c>
      <c r="I32">
        <f>50/48 *E54</f>
        <v>1063.5788319672133</v>
      </c>
    </row>
    <row r="33" spans="1:11" ht="15" x14ac:dyDescent="0.35">
      <c r="A33">
        <v>32</v>
      </c>
      <c r="B33" s="12">
        <v>102</v>
      </c>
      <c r="C33" s="12">
        <v>25</v>
      </c>
      <c r="D33">
        <f>$I$16 + $I$14 * Таблица24[[#This Row],[Прибыль]]</f>
        <v>86.321901639344418</v>
      </c>
      <c r="E33">
        <f>Таблица24[[#This Row],[Курс]]-Таблица24[[#This Row],[Расчёт. Курс]]</f>
        <v>-61.321901639344418</v>
      </c>
      <c r="H33" t="s">
        <v>156</v>
      </c>
      <c r="I33">
        <f>SQRT(I32)</f>
        <v>32.612556354373901</v>
      </c>
    </row>
    <row r="34" spans="1:11" ht="15" x14ac:dyDescent="0.35">
      <c r="A34">
        <v>33</v>
      </c>
      <c r="B34" s="12">
        <v>115</v>
      </c>
      <c r="C34" s="12">
        <v>95</v>
      </c>
      <c r="D34">
        <f>$I$16 + $I$14 * Таблица24[[#This Row],[Прибыль]]</f>
        <v>122.43206557377093</v>
      </c>
      <c r="E34">
        <f>Таблица24[[#This Row],[Курс]]-Таблица24[[#This Row],[Расчёт. Курс]]</f>
        <v>-27.432065573770927</v>
      </c>
      <c r="H34" t="s">
        <v>159</v>
      </c>
      <c r="I34">
        <f>I32/(50*B54)</f>
        <v>0.34871437113679138</v>
      </c>
      <c r="J34" t="s">
        <v>160</v>
      </c>
      <c r="K34">
        <f>SQRT(I34)</f>
        <v>0.59052042397938398</v>
      </c>
    </row>
    <row r="35" spans="1:11" ht="15" x14ac:dyDescent="0.35">
      <c r="A35">
        <v>34</v>
      </c>
      <c r="B35" s="12">
        <v>90</v>
      </c>
      <c r="C35" s="12">
        <v>60</v>
      </c>
      <c r="D35">
        <f>$I$16 + $I$14 * Таблица24[[#This Row],[Прибыль]]</f>
        <v>52.989442622950662</v>
      </c>
      <c r="E35">
        <f>Таблица24[[#This Row],[Курс]]-Таблица24[[#This Row],[Расчёт. Курс]]</f>
        <v>7.0105573770493379</v>
      </c>
      <c r="H35" t="s">
        <v>158</v>
      </c>
      <c r="I35">
        <f>I36*I32/(50*B54)</f>
        <v>3343.0409846393463</v>
      </c>
      <c r="J35" t="s">
        <v>161</v>
      </c>
      <c r="K35">
        <f>SQRT(I35)</f>
        <v>57.819036524654635</v>
      </c>
    </row>
    <row r="36" spans="1:11" ht="15" x14ac:dyDescent="0.35">
      <c r="A36">
        <v>35</v>
      </c>
      <c r="B36" s="12">
        <v>92</v>
      </c>
      <c r="C36" s="12">
        <v>70</v>
      </c>
      <c r="D36">
        <f>$I$16 + $I$14 * Таблица24[[#This Row],[Прибыль]]</f>
        <v>58.544852459016283</v>
      </c>
      <c r="E36">
        <f>Таблица24[[#This Row],[Курс]]-Таблица24[[#This Row],[Расчёт. Курс]]</f>
        <v>11.455147540983717</v>
      </c>
      <c r="H36" t="s">
        <v>157</v>
      </c>
      <c r="I36">
        <f>1/50 * SUMPRODUCT(Прибыль, Прибыль)</f>
        <v>9586.76</v>
      </c>
    </row>
    <row r="37" spans="1:11" ht="15" x14ac:dyDescent="0.35">
      <c r="A37">
        <v>36</v>
      </c>
      <c r="B37" s="12">
        <v>95</v>
      </c>
      <c r="C37" s="12">
        <v>85</v>
      </c>
      <c r="D37">
        <f>$I$16 + $I$14 * Таблица24[[#This Row],[Прибыль]]</f>
        <v>66.877967213114715</v>
      </c>
      <c r="E37">
        <f>Таблица24[[#This Row],[Курс]]-Таблица24[[#This Row],[Расчёт. Курс]]</f>
        <v>18.122032786885285</v>
      </c>
    </row>
    <row r="38" spans="1:11" ht="15" x14ac:dyDescent="0.35">
      <c r="A38">
        <v>37</v>
      </c>
      <c r="B38" s="12">
        <v>108</v>
      </c>
      <c r="C38" s="12">
        <v>170</v>
      </c>
      <c r="D38">
        <f>$I$16 + $I$14 * Таблица24[[#This Row],[Прибыль]]</f>
        <v>102.98813114754128</v>
      </c>
      <c r="E38">
        <f>Таблица24[[#This Row],[Курс]]-Таблица24[[#This Row],[Расчёт. Курс]]</f>
        <v>67.011868852458718</v>
      </c>
    </row>
    <row r="39" spans="1:11" ht="15" x14ac:dyDescent="0.35">
      <c r="A39">
        <v>38</v>
      </c>
      <c r="B39" s="12">
        <v>95</v>
      </c>
      <c r="C39" s="12">
        <v>120</v>
      </c>
      <c r="D39">
        <f>$I$16 + $I$14 * Таблица24[[#This Row],[Прибыль]]</f>
        <v>66.877967213114715</v>
      </c>
      <c r="E39">
        <f>Таблица24[[#This Row],[Курс]]-Таблица24[[#This Row],[Расчёт. Курс]]</f>
        <v>53.122032786885285</v>
      </c>
      <c r="H39" t="s">
        <v>163</v>
      </c>
      <c r="J39">
        <v>90</v>
      </c>
    </row>
    <row r="40" spans="1:11" ht="15" x14ac:dyDescent="0.35">
      <c r="A40">
        <v>39</v>
      </c>
      <c r="B40" s="12">
        <v>99</v>
      </c>
      <c r="C40" s="12">
        <v>160</v>
      </c>
      <c r="D40">
        <f>$I$16 + $I$14 * Таблица24[[#This Row],[Прибыль]]</f>
        <v>77.988786885245958</v>
      </c>
      <c r="E40">
        <f>Таблица24[[#This Row],[Курс]]-Таблица24[[#This Row],[Расчёт. Курс]]</f>
        <v>82.011213114754042</v>
      </c>
      <c r="H40" t="s">
        <v>162</v>
      </c>
      <c r="I40">
        <f>I16+I14*J39</f>
        <v>52.989442622950662</v>
      </c>
    </row>
    <row r="41" spans="1:11" ht="15" x14ac:dyDescent="0.35">
      <c r="A41">
        <v>40</v>
      </c>
      <c r="B41" s="12">
        <v>97</v>
      </c>
      <c r="C41" s="12">
        <v>50</v>
      </c>
      <c r="D41">
        <f>$I$16 + $I$14 * Таблица24[[#This Row],[Прибыль]]</f>
        <v>72.433377049180336</v>
      </c>
      <c r="E41">
        <f>Таблица24[[#This Row],[Курс]]-Таблица24[[#This Row],[Расчёт. Курс]]</f>
        <v>-22.433377049180336</v>
      </c>
    </row>
    <row r="42" spans="1:11" ht="15" x14ac:dyDescent="0.35">
      <c r="A42">
        <v>41</v>
      </c>
      <c r="B42" s="12">
        <v>102</v>
      </c>
      <c r="C42" s="12">
        <v>80</v>
      </c>
      <c r="D42">
        <f>$I$16 + $I$14 * Таблица24[[#This Row],[Прибыль]]</f>
        <v>86.321901639344418</v>
      </c>
      <c r="E42">
        <f>Таблица24[[#This Row],[Курс]]-Таблица24[[#This Row],[Расчёт. Курс]]</f>
        <v>-6.3219016393444178</v>
      </c>
    </row>
    <row r="43" spans="1:11" ht="15" x14ac:dyDescent="0.35">
      <c r="A43">
        <v>42</v>
      </c>
      <c r="B43" s="12">
        <v>95</v>
      </c>
      <c r="C43" s="12">
        <v>20</v>
      </c>
      <c r="D43">
        <f>$I$16 + $I$14 * Таблица24[[#This Row],[Прибыль]]</f>
        <v>66.877967213114715</v>
      </c>
      <c r="E43">
        <f>Таблица24[[#This Row],[Курс]]-Таблица24[[#This Row],[Расчёт. Курс]]</f>
        <v>-46.877967213114715</v>
      </c>
      <c r="H43" t="s">
        <v>164</v>
      </c>
    </row>
    <row r="44" spans="1:11" ht="15" x14ac:dyDescent="0.35">
      <c r="A44">
        <v>43</v>
      </c>
      <c r="B44" s="12">
        <v>90</v>
      </c>
      <c r="C44" s="12">
        <v>55</v>
      </c>
      <c r="D44">
        <f>$I$16 + $I$14 * Таблица24[[#This Row],[Прибыль]]</f>
        <v>52.989442622950662</v>
      </c>
      <c r="E44">
        <f>Таблица24[[#This Row],[Курс]]-Таблица24[[#This Row],[Расчёт. Курс]]</f>
        <v>2.0105573770493379</v>
      </c>
      <c r="H44" t="s">
        <v>165</v>
      </c>
      <c r="I44">
        <f>I33* SQRT(1 + (1/50) + (J39-I3) * (J39-I3)/(50*I5))</f>
        <v>33.241422212104872</v>
      </c>
    </row>
    <row r="45" spans="1:11" ht="15" x14ac:dyDescent="0.35">
      <c r="A45">
        <v>44</v>
      </c>
      <c r="B45" s="12">
        <v>101</v>
      </c>
      <c r="C45" s="12">
        <v>70</v>
      </c>
      <c r="D45">
        <f>$I$16 + $I$14 * Таблица24[[#This Row],[Прибыль]]</f>
        <v>83.544196721311579</v>
      </c>
      <c r="E45">
        <f>Таблица24[[#This Row],[Курс]]-Таблица24[[#This Row],[Расчёт. Курс]]</f>
        <v>-13.544196721311579</v>
      </c>
    </row>
    <row r="46" spans="1:11" ht="15" x14ac:dyDescent="0.35">
      <c r="A46">
        <v>45</v>
      </c>
      <c r="B46" s="12">
        <v>104</v>
      </c>
      <c r="C46" s="12">
        <v>80</v>
      </c>
      <c r="D46">
        <f>$I$16 + $I$14 * Таблица24[[#This Row],[Прибыль]]</f>
        <v>91.877311475410039</v>
      </c>
      <c r="E46">
        <f>Таблица24[[#This Row],[Курс]]-Таблица24[[#This Row],[Расчёт. Курс]]</f>
        <v>-11.877311475410039</v>
      </c>
      <c r="H46" t="s">
        <v>166</v>
      </c>
    </row>
    <row r="47" spans="1:11" ht="15" x14ac:dyDescent="0.35">
      <c r="A47">
        <v>46</v>
      </c>
      <c r="B47" s="12">
        <v>120</v>
      </c>
      <c r="C47" s="12">
        <v>100</v>
      </c>
      <c r="D47">
        <f>$I$16 + $I$14 * Таблица24[[#This Row],[Прибыль]]</f>
        <v>136.32059016393501</v>
      </c>
      <c r="E47">
        <f>Таблица24[[#This Row],[Курс]]-Таблица24[[#This Row],[Расчёт. Курс]]</f>
        <v>-36.320590163935009</v>
      </c>
      <c r="H47" t="s">
        <v>168</v>
      </c>
      <c r="I47">
        <v>0.95</v>
      </c>
    </row>
    <row r="48" spans="1:11" ht="15" x14ac:dyDescent="0.35">
      <c r="A48">
        <v>47</v>
      </c>
      <c r="B48" s="12">
        <v>101</v>
      </c>
      <c r="C48" s="12">
        <v>60</v>
      </c>
      <c r="D48">
        <f>$I$16 + $I$14 * Таблица24[[#This Row],[Прибыль]]</f>
        <v>83.544196721311579</v>
      </c>
      <c r="E48">
        <f>Таблица24[[#This Row],[Курс]]-Таблица24[[#This Row],[Расчёт. Курс]]</f>
        <v>-23.544196721311579</v>
      </c>
      <c r="H48" t="s">
        <v>84</v>
      </c>
      <c r="I48" t="s">
        <v>167</v>
      </c>
    </row>
    <row r="49" spans="1:10" ht="15" x14ac:dyDescent="0.35">
      <c r="A49">
        <v>48</v>
      </c>
      <c r="B49" s="12">
        <v>95</v>
      </c>
      <c r="C49" s="12">
        <v>50</v>
      </c>
      <c r="D49">
        <f>$I$16 + $I$14 * Таблица24[[#This Row],[Прибыль]]</f>
        <v>66.877967213114715</v>
      </c>
      <c r="E49">
        <f>Таблица24[[#This Row],[Курс]]-Таблица24[[#This Row],[Расчёт. Курс]]</f>
        <v>-16.877967213114715</v>
      </c>
      <c r="H49" t="s">
        <v>84</v>
      </c>
      <c r="I49">
        <f>_xlfn.T.INV.2T(1-I47, 48)</f>
        <v>2.0106347576242314</v>
      </c>
    </row>
    <row r="50" spans="1:10" ht="15" x14ac:dyDescent="0.35">
      <c r="A50">
        <v>49</v>
      </c>
      <c r="B50" s="12">
        <v>98</v>
      </c>
      <c r="C50" s="12">
        <v>70</v>
      </c>
      <c r="D50">
        <f>$I$16 + $I$14 * Таблица24[[#This Row],[Прибыль]]</f>
        <v>75.211081967213175</v>
      </c>
      <c r="E50">
        <f>Таблица24[[#This Row],[Курс]]-Таблица24[[#This Row],[Расчёт. Курс]]</f>
        <v>-5.2110819672131754</v>
      </c>
      <c r="H50" t="s">
        <v>169</v>
      </c>
    </row>
    <row r="51" spans="1:10" ht="15" x14ac:dyDescent="0.35">
      <c r="A51">
        <v>50</v>
      </c>
      <c r="B51" s="12">
        <v>108</v>
      </c>
      <c r="C51" s="12">
        <v>160</v>
      </c>
      <c r="D51">
        <f>$I$16 + $I$14 * Таблица24[[#This Row],[Прибыль]]</f>
        <v>102.98813114754128</v>
      </c>
      <c r="E51">
        <f>Таблица24[[#This Row],[Курс]]-Таблица24[[#This Row],[Расчёт. Курс]]</f>
        <v>57.011868852458718</v>
      </c>
      <c r="H51" t="s">
        <v>170</v>
      </c>
      <c r="I51">
        <f xml:space="preserve"> I40-I49*I44</f>
        <v>-13.846916269569562</v>
      </c>
      <c r="J51" t="s">
        <v>172</v>
      </c>
    </row>
    <row r="52" spans="1:10" x14ac:dyDescent="0.35">
      <c r="A52" t="s">
        <v>138</v>
      </c>
      <c r="H52" t="s">
        <v>171</v>
      </c>
      <c r="I52">
        <f xml:space="preserve"> I40+I49*I44</f>
        <v>119.82580151547089</v>
      </c>
    </row>
    <row r="53" spans="1:10" x14ac:dyDescent="0.35">
      <c r="A53" t="s">
        <v>140</v>
      </c>
      <c r="B53">
        <f>SUM(Прибыль)/50</f>
        <v>97.6</v>
      </c>
      <c r="C53">
        <f>SUM(Курс)/50</f>
        <v>74.099999999999994</v>
      </c>
      <c r="D53">
        <f>SUM(Таблица24[Расчёт. Курс])/50</f>
        <v>74.100000000000023</v>
      </c>
      <c r="E53">
        <f>SUM(Таблица24[Эксперимент. Ошибки])/50</f>
        <v>-3.2969182939268646E-14</v>
      </c>
    </row>
    <row r="54" spans="1:10" x14ac:dyDescent="0.35">
      <c r="A54" t="s">
        <v>67</v>
      </c>
      <c r="B54">
        <f>_xlfn.VAR.P(Таблица24[Прибыль])</f>
        <v>60.999999999999979</v>
      </c>
      <c r="C54">
        <f>_xlfn.VAR.P(Таблица24[Курс])</f>
        <v>1491.69</v>
      </c>
      <c r="D54">
        <f>_xlfn.VAR.P(Таблица24[Расчёт. Курс])</f>
        <v>470.65432131148503</v>
      </c>
      <c r="E54">
        <f>_xlfn.VAR.P(Таблица24[Эксперимент. Ошибки])</f>
        <v>1021.0356786885246</v>
      </c>
    </row>
    <row r="55" spans="1:10" x14ac:dyDescent="0.35">
      <c r="H55" t="s">
        <v>173</v>
      </c>
    </row>
    <row r="56" spans="1:10" x14ac:dyDescent="0.35">
      <c r="H56" t="s">
        <v>174</v>
      </c>
      <c r="I56">
        <f>I14-I49*K34</f>
        <v>1.5903840284928641</v>
      </c>
    </row>
    <row r="57" spans="1:10" x14ac:dyDescent="0.35">
      <c r="H57" t="s">
        <v>175</v>
      </c>
      <c r="I57">
        <f>I14+I49*K34</f>
        <v>3.9650258075727578</v>
      </c>
    </row>
    <row r="60" spans="1:10" x14ac:dyDescent="0.35">
      <c r="H60" t="s">
        <v>176</v>
      </c>
    </row>
    <row r="61" spans="1:10" x14ac:dyDescent="0.35">
      <c r="H61" t="s">
        <v>177</v>
      </c>
      <c r="I61">
        <f>I16-I49*K35</f>
        <v>-313.25696448881786</v>
      </c>
    </row>
    <row r="62" spans="1:10" x14ac:dyDescent="0.35">
      <c r="H62" t="s">
        <v>178</v>
      </c>
      <c r="I62">
        <f>I16+I49*K35</f>
        <v>-80.751035511186771</v>
      </c>
    </row>
    <row r="66" spans="6:11" x14ac:dyDescent="0.35">
      <c r="H66" t="s">
        <v>179</v>
      </c>
    </row>
    <row r="67" spans="6:11" x14ac:dyDescent="0.35">
      <c r="G67" t="s">
        <v>135</v>
      </c>
      <c r="H67" cm="1">
        <f t="array" ref="H67:I71">LINEST(Курс, Прибыль, 1, 1)</f>
        <v>2.7777049180327866</v>
      </c>
      <c r="I67">
        <v>-197.00399999999999</v>
      </c>
      <c r="J67" t="s">
        <v>136</v>
      </c>
    </row>
    <row r="68" spans="6:11" x14ac:dyDescent="0.35">
      <c r="G68" t="s">
        <v>160</v>
      </c>
      <c r="H68">
        <v>0.59052042397938376</v>
      </c>
      <c r="I68">
        <v>57.819036524654607</v>
      </c>
      <c r="J68" t="s">
        <v>161</v>
      </c>
    </row>
    <row r="69" spans="6:11" x14ac:dyDescent="0.35">
      <c r="G69" t="s">
        <v>143</v>
      </c>
      <c r="H69">
        <v>0.31551751457171034</v>
      </c>
      <c r="I69">
        <v>32.612556354373901</v>
      </c>
      <c r="J69" t="s">
        <v>180</v>
      </c>
    </row>
    <row r="70" spans="6:11" x14ac:dyDescent="0.35">
      <c r="F70" t="s">
        <v>181</v>
      </c>
      <c r="G70" t="s">
        <v>150</v>
      </c>
      <c r="H70">
        <v>22.125972573229205</v>
      </c>
      <c r="I70">
        <v>48</v>
      </c>
      <c r="J70" t="s">
        <v>112</v>
      </c>
      <c r="K70" t="s">
        <v>182</v>
      </c>
    </row>
    <row r="71" spans="6:11" x14ac:dyDescent="0.35">
      <c r="F71" t="s">
        <v>186</v>
      </c>
      <c r="G71" t="s">
        <v>183</v>
      </c>
      <c r="H71">
        <v>23532.716065573717</v>
      </c>
      <c r="I71">
        <v>51051.783934426239</v>
      </c>
      <c r="J71" t="s">
        <v>184</v>
      </c>
      <c r="K71" t="s">
        <v>185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>
      <selection activeCell="G6" sqref="G6"/>
    </sheetView>
  </sheetViews>
  <sheetFormatPr defaultRowHeight="13.5" x14ac:dyDescent="0.35"/>
  <cols>
    <col min="1" max="3" width="15.5625" customWidth="1"/>
    <col min="5" max="7" width="12.5625" customWidth="1"/>
  </cols>
  <sheetData>
    <row r="1" spans="1:7" x14ac:dyDescent="0.35">
      <c r="A1" s="70" t="s">
        <v>5</v>
      </c>
      <c r="B1" s="69" t="e">
        <f>HLOOKUP(#REF!,Приложение,2,FALSE)</f>
        <v>#REF!</v>
      </c>
      <c r="C1" s="69" t="e">
        <f>HLOOKUP(#REF!,Приложение,2,FALSE)</f>
        <v>#REF!</v>
      </c>
      <c r="E1" s="70" t="s">
        <v>5</v>
      </c>
      <c r="F1" s="69" t="e">
        <f>HLOOKUP(#REF!,Приложение,2,FALSE)</f>
        <v>#REF!</v>
      </c>
      <c r="G1" s="69" t="e">
        <f>HLOOKUP(#REF!,Приложение,2,FALSE)</f>
        <v>#REF!</v>
      </c>
    </row>
    <row r="2" spans="1:7" x14ac:dyDescent="0.35">
      <c r="A2" s="70"/>
      <c r="B2" s="69"/>
      <c r="C2" s="69"/>
      <c r="E2" s="70"/>
      <c r="F2" s="69"/>
      <c r="G2" s="69"/>
    </row>
    <row r="3" spans="1:7" x14ac:dyDescent="0.35">
      <c r="A3" s="70"/>
      <c r="B3" s="69"/>
      <c r="C3" s="69"/>
      <c r="E3" s="70"/>
      <c r="F3" s="69"/>
      <c r="G3" s="69"/>
    </row>
    <row r="4" spans="1:7" x14ac:dyDescent="0.35">
      <c r="A4" s="70"/>
      <c r="B4" s="69"/>
      <c r="C4" s="69"/>
      <c r="E4" s="70"/>
      <c r="F4" s="69"/>
      <c r="G4" s="69"/>
    </row>
    <row r="5" spans="1:7" x14ac:dyDescent="0.35">
      <c r="A5" s="70"/>
      <c r="B5" s="69"/>
      <c r="C5" s="69"/>
      <c r="E5" s="70"/>
      <c r="F5" s="69"/>
      <c r="G5" s="69"/>
    </row>
    <row r="6" spans="1:7" x14ac:dyDescent="0.35">
      <c r="A6" s="3">
        <v>1</v>
      </c>
      <c r="B6" s="3" t="e">
        <f>HLOOKUP(#REF!,Приложение,A6+6,FALSE)</f>
        <v>#REF!</v>
      </c>
      <c r="C6" s="3" t="e">
        <f>HLOOKUP(#REF!,Приложение,A6+6,FALSE)</f>
        <v>#REF!</v>
      </c>
      <c r="E6" s="3">
        <v>1</v>
      </c>
      <c r="F6" s="3" t="e">
        <f>C6+E6*10^-11</f>
        <v>#REF!</v>
      </c>
      <c r="G6" s="3" t="e">
        <f>B6</f>
        <v>#REF!</v>
      </c>
    </row>
    <row r="7" spans="1:7" x14ac:dyDescent="0.35">
      <c r="A7" s="3">
        <v>2</v>
      </c>
      <c r="B7" s="3" t="e">
        <f>HLOOKUP(#REF!,Приложение,A7+6,FALSE)</f>
        <v>#REF!</v>
      </c>
      <c r="C7" s="3" t="e">
        <f>HLOOKUP(#REF!,Приложение,A7+6,FALSE)</f>
        <v>#REF!</v>
      </c>
      <c r="E7" s="3">
        <v>2</v>
      </c>
      <c r="F7" s="3" t="e">
        <f t="shared" ref="F7:F55" si="0">C7+E7*10^-11</f>
        <v>#REF!</v>
      </c>
      <c r="G7" s="3" t="e">
        <f t="shared" ref="G7:G55" si="1">B7</f>
        <v>#REF!</v>
      </c>
    </row>
    <row r="8" spans="1:7" x14ac:dyDescent="0.35">
      <c r="A8" s="3">
        <v>3</v>
      </c>
      <c r="B8" s="3" t="e">
        <f>HLOOKUP(#REF!,Приложение,A8+6,FALSE)</f>
        <v>#REF!</v>
      </c>
      <c r="C8" s="3" t="e">
        <f>HLOOKUP(#REF!,Приложение,A8+6,FALSE)</f>
        <v>#REF!</v>
      </c>
      <c r="E8" s="3">
        <v>3</v>
      </c>
      <c r="F8" s="3" t="e">
        <f t="shared" si="0"/>
        <v>#REF!</v>
      </c>
      <c r="G8" s="3" t="e">
        <f t="shared" si="1"/>
        <v>#REF!</v>
      </c>
    </row>
    <row r="9" spans="1:7" x14ac:dyDescent="0.35">
      <c r="A9" s="3">
        <v>4</v>
      </c>
      <c r="B9" s="3" t="e">
        <f>HLOOKUP(#REF!,Приложение,A9+6,FALSE)</f>
        <v>#REF!</v>
      </c>
      <c r="C9" s="3" t="e">
        <f>HLOOKUP(#REF!,Приложение,A9+6,FALSE)</f>
        <v>#REF!</v>
      </c>
      <c r="E9" s="3">
        <v>4</v>
      </c>
      <c r="F9" s="3" t="e">
        <f t="shared" si="0"/>
        <v>#REF!</v>
      </c>
      <c r="G9" s="3" t="e">
        <f t="shared" si="1"/>
        <v>#REF!</v>
      </c>
    </row>
    <row r="10" spans="1:7" x14ac:dyDescent="0.35">
      <c r="A10" s="3">
        <v>5</v>
      </c>
      <c r="B10" s="3" t="e">
        <f>HLOOKUP(#REF!,Приложение,A10+6,FALSE)</f>
        <v>#REF!</v>
      </c>
      <c r="C10" s="3" t="e">
        <f>HLOOKUP(#REF!,Приложение,A10+6,FALSE)</f>
        <v>#REF!</v>
      </c>
      <c r="E10" s="3">
        <v>5</v>
      </c>
      <c r="F10" s="3" t="e">
        <f t="shared" si="0"/>
        <v>#REF!</v>
      </c>
      <c r="G10" s="3" t="e">
        <f t="shared" si="1"/>
        <v>#REF!</v>
      </c>
    </row>
    <row r="11" spans="1:7" x14ac:dyDescent="0.35">
      <c r="A11" s="3">
        <v>6</v>
      </c>
      <c r="B11" s="3" t="e">
        <f>HLOOKUP(#REF!,Приложение,A11+6,FALSE)</f>
        <v>#REF!</v>
      </c>
      <c r="C11" s="3" t="e">
        <f>HLOOKUP(#REF!,Приложение,A11+6,FALSE)</f>
        <v>#REF!</v>
      </c>
      <c r="E11" s="3">
        <v>6</v>
      </c>
      <c r="F11" s="3" t="e">
        <f t="shared" si="0"/>
        <v>#REF!</v>
      </c>
      <c r="G11" s="3" t="e">
        <f t="shared" si="1"/>
        <v>#REF!</v>
      </c>
    </row>
    <row r="12" spans="1:7" x14ac:dyDescent="0.35">
      <c r="A12" s="3">
        <v>7</v>
      </c>
      <c r="B12" s="3" t="e">
        <f>HLOOKUP(#REF!,Приложение,A12+6,FALSE)</f>
        <v>#REF!</v>
      </c>
      <c r="C12" s="3" t="e">
        <f>HLOOKUP(#REF!,Приложение,A12+6,FALSE)</f>
        <v>#REF!</v>
      </c>
      <c r="E12" s="3">
        <v>7</v>
      </c>
      <c r="F12" s="3" t="e">
        <f t="shared" si="0"/>
        <v>#REF!</v>
      </c>
      <c r="G12" s="3" t="e">
        <f t="shared" si="1"/>
        <v>#REF!</v>
      </c>
    </row>
    <row r="13" spans="1:7" x14ac:dyDescent="0.35">
      <c r="A13" s="3">
        <v>8</v>
      </c>
      <c r="B13" s="3" t="e">
        <f>HLOOKUP(#REF!,Приложение,A13+6,FALSE)</f>
        <v>#REF!</v>
      </c>
      <c r="C13" s="3" t="e">
        <f>HLOOKUP(#REF!,Приложение,A13+6,FALSE)</f>
        <v>#REF!</v>
      </c>
      <c r="E13" s="3">
        <v>8</v>
      </c>
      <c r="F13" s="3" t="e">
        <f t="shared" si="0"/>
        <v>#REF!</v>
      </c>
      <c r="G13" s="3" t="e">
        <f t="shared" si="1"/>
        <v>#REF!</v>
      </c>
    </row>
    <row r="14" spans="1:7" x14ac:dyDescent="0.35">
      <c r="A14" s="3">
        <v>9</v>
      </c>
      <c r="B14" s="3" t="e">
        <f>HLOOKUP(#REF!,Приложение,A14+6,FALSE)</f>
        <v>#REF!</v>
      </c>
      <c r="C14" s="3" t="e">
        <f>HLOOKUP(#REF!,Приложение,A14+6,FALSE)</f>
        <v>#REF!</v>
      </c>
      <c r="E14" s="3">
        <v>9</v>
      </c>
      <c r="F14" s="3" t="e">
        <f t="shared" si="0"/>
        <v>#REF!</v>
      </c>
      <c r="G14" s="3" t="e">
        <f t="shared" si="1"/>
        <v>#REF!</v>
      </c>
    </row>
    <row r="15" spans="1:7" x14ac:dyDescent="0.35">
      <c r="A15" s="3">
        <v>10</v>
      </c>
      <c r="B15" s="3" t="e">
        <f>HLOOKUP(#REF!,Приложение,A15+6,FALSE)</f>
        <v>#REF!</v>
      </c>
      <c r="C15" s="3" t="e">
        <f>HLOOKUP(#REF!,Приложение,A15+6,FALSE)</f>
        <v>#REF!</v>
      </c>
      <c r="E15" s="3">
        <v>10</v>
      </c>
      <c r="F15" s="3" t="e">
        <f t="shared" si="0"/>
        <v>#REF!</v>
      </c>
      <c r="G15" s="3" t="e">
        <f t="shared" si="1"/>
        <v>#REF!</v>
      </c>
    </row>
    <row r="16" spans="1:7" x14ac:dyDescent="0.35">
      <c r="A16" s="3">
        <v>11</v>
      </c>
      <c r="B16" s="3" t="e">
        <f>HLOOKUP(#REF!,Приложение,A16+6,FALSE)</f>
        <v>#REF!</v>
      </c>
      <c r="C16" s="3" t="e">
        <f>HLOOKUP(#REF!,Приложение,A16+6,FALSE)</f>
        <v>#REF!</v>
      </c>
      <c r="E16" s="3">
        <v>11</v>
      </c>
      <c r="F16" s="3" t="e">
        <f t="shared" si="0"/>
        <v>#REF!</v>
      </c>
      <c r="G16" s="3" t="e">
        <f t="shared" si="1"/>
        <v>#REF!</v>
      </c>
    </row>
    <row r="17" spans="1:7" x14ac:dyDescent="0.35">
      <c r="A17" s="3">
        <v>12</v>
      </c>
      <c r="B17" s="3" t="e">
        <f>HLOOKUP(#REF!,Приложение,A17+6,FALSE)</f>
        <v>#REF!</v>
      </c>
      <c r="C17" s="3" t="e">
        <f>HLOOKUP(#REF!,Приложение,A17+6,FALSE)</f>
        <v>#REF!</v>
      </c>
      <c r="E17" s="3">
        <v>12</v>
      </c>
      <c r="F17" s="3" t="e">
        <f t="shared" si="0"/>
        <v>#REF!</v>
      </c>
      <c r="G17" s="3" t="e">
        <f t="shared" si="1"/>
        <v>#REF!</v>
      </c>
    </row>
    <row r="18" spans="1:7" x14ac:dyDescent="0.35">
      <c r="A18" s="3">
        <v>13</v>
      </c>
      <c r="B18" s="3" t="e">
        <f>HLOOKUP(#REF!,Приложение,A18+6,FALSE)</f>
        <v>#REF!</v>
      </c>
      <c r="C18" s="3" t="e">
        <f>HLOOKUP(#REF!,Приложение,A18+6,FALSE)</f>
        <v>#REF!</v>
      </c>
      <c r="E18" s="3">
        <v>13</v>
      </c>
      <c r="F18" s="3" t="e">
        <f t="shared" si="0"/>
        <v>#REF!</v>
      </c>
      <c r="G18" s="3" t="e">
        <f t="shared" si="1"/>
        <v>#REF!</v>
      </c>
    </row>
    <row r="19" spans="1:7" x14ac:dyDescent="0.35">
      <c r="A19" s="3">
        <v>14</v>
      </c>
      <c r="B19" s="3" t="e">
        <f>HLOOKUP(#REF!,Приложение,A19+6,FALSE)</f>
        <v>#REF!</v>
      </c>
      <c r="C19" s="3" t="e">
        <f>HLOOKUP(#REF!,Приложение,A19+6,FALSE)</f>
        <v>#REF!</v>
      </c>
      <c r="E19" s="3">
        <v>14</v>
      </c>
      <c r="F19" s="3" t="e">
        <f t="shared" si="0"/>
        <v>#REF!</v>
      </c>
      <c r="G19" s="3" t="e">
        <f t="shared" si="1"/>
        <v>#REF!</v>
      </c>
    </row>
    <row r="20" spans="1:7" x14ac:dyDescent="0.35">
      <c r="A20" s="3">
        <v>15</v>
      </c>
      <c r="B20" s="3" t="e">
        <f>HLOOKUP(#REF!,Приложение,A20+6,FALSE)</f>
        <v>#REF!</v>
      </c>
      <c r="C20" s="3" t="e">
        <f>HLOOKUP(#REF!,Приложение,A20+6,FALSE)</f>
        <v>#REF!</v>
      </c>
      <c r="E20" s="3">
        <v>15</v>
      </c>
      <c r="F20" s="3" t="e">
        <f t="shared" si="0"/>
        <v>#REF!</v>
      </c>
      <c r="G20" s="3" t="e">
        <f t="shared" si="1"/>
        <v>#REF!</v>
      </c>
    </row>
    <row r="21" spans="1:7" x14ac:dyDescent="0.35">
      <c r="A21" s="3">
        <v>16</v>
      </c>
      <c r="B21" s="3" t="e">
        <f>HLOOKUP(#REF!,Приложение,A21+6,FALSE)</f>
        <v>#REF!</v>
      </c>
      <c r="C21" s="3" t="e">
        <f>HLOOKUP(#REF!,Приложение,A21+6,FALSE)</f>
        <v>#REF!</v>
      </c>
      <c r="E21" s="3">
        <v>16</v>
      </c>
      <c r="F21" s="3" t="e">
        <f t="shared" si="0"/>
        <v>#REF!</v>
      </c>
      <c r="G21" s="3" t="e">
        <f t="shared" si="1"/>
        <v>#REF!</v>
      </c>
    </row>
    <row r="22" spans="1:7" x14ac:dyDescent="0.35">
      <c r="A22" s="3">
        <v>17</v>
      </c>
      <c r="B22" s="3" t="e">
        <f>HLOOKUP(#REF!,Приложение,A22+6,FALSE)</f>
        <v>#REF!</v>
      </c>
      <c r="C22" s="3" t="e">
        <f>HLOOKUP(#REF!,Приложение,A22+6,FALSE)</f>
        <v>#REF!</v>
      </c>
      <c r="E22" s="3">
        <v>17</v>
      </c>
      <c r="F22" s="3" t="e">
        <f t="shared" si="0"/>
        <v>#REF!</v>
      </c>
      <c r="G22" s="3" t="e">
        <f t="shared" si="1"/>
        <v>#REF!</v>
      </c>
    </row>
    <row r="23" spans="1:7" x14ac:dyDescent="0.35">
      <c r="A23" s="3">
        <v>18</v>
      </c>
      <c r="B23" s="3" t="e">
        <f>HLOOKUP(#REF!,Приложение,A23+6,FALSE)</f>
        <v>#REF!</v>
      </c>
      <c r="C23" s="3" t="e">
        <f>HLOOKUP(#REF!,Приложение,A23+6,FALSE)</f>
        <v>#REF!</v>
      </c>
      <c r="E23" s="3">
        <v>18</v>
      </c>
      <c r="F23" s="3" t="e">
        <f t="shared" si="0"/>
        <v>#REF!</v>
      </c>
      <c r="G23" s="3" t="e">
        <f t="shared" si="1"/>
        <v>#REF!</v>
      </c>
    </row>
    <row r="24" spans="1:7" x14ac:dyDescent="0.35">
      <c r="A24" s="3">
        <v>19</v>
      </c>
      <c r="B24" s="3" t="e">
        <f>HLOOKUP(#REF!,Приложение,A24+6,FALSE)</f>
        <v>#REF!</v>
      </c>
      <c r="C24" s="3" t="e">
        <f>HLOOKUP(#REF!,Приложение,A24+6,FALSE)</f>
        <v>#REF!</v>
      </c>
      <c r="E24" s="3">
        <v>19</v>
      </c>
      <c r="F24" s="3" t="e">
        <f t="shared" si="0"/>
        <v>#REF!</v>
      </c>
      <c r="G24" s="3" t="e">
        <f t="shared" si="1"/>
        <v>#REF!</v>
      </c>
    </row>
    <row r="25" spans="1:7" x14ac:dyDescent="0.35">
      <c r="A25" s="3">
        <v>20</v>
      </c>
      <c r="B25" s="3" t="e">
        <f>HLOOKUP(#REF!,Приложение,A25+6,FALSE)</f>
        <v>#REF!</v>
      </c>
      <c r="C25" s="3" t="e">
        <f>HLOOKUP(#REF!,Приложение,A25+6,FALSE)</f>
        <v>#REF!</v>
      </c>
      <c r="E25" s="3">
        <v>20</v>
      </c>
      <c r="F25" s="3" t="e">
        <f t="shared" si="0"/>
        <v>#REF!</v>
      </c>
      <c r="G25" s="3" t="e">
        <f t="shared" si="1"/>
        <v>#REF!</v>
      </c>
    </row>
    <row r="26" spans="1:7" x14ac:dyDescent="0.35">
      <c r="A26" s="3">
        <v>21</v>
      </c>
      <c r="B26" s="3" t="e">
        <f>HLOOKUP(#REF!,Приложение,A26+6,FALSE)</f>
        <v>#REF!</v>
      </c>
      <c r="C26" s="3" t="e">
        <f>HLOOKUP(#REF!,Приложение,A26+6,FALSE)</f>
        <v>#REF!</v>
      </c>
      <c r="E26" s="3">
        <v>21</v>
      </c>
      <c r="F26" s="3" t="e">
        <f t="shared" si="0"/>
        <v>#REF!</v>
      </c>
      <c r="G26" s="3" t="e">
        <f t="shared" si="1"/>
        <v>#REF!</v>
      </c>
    </row>
    <row r="27" spans="1:7" x14ac:dyDescent="0.35">
      <c r="A27" s="3">
        <v>22</v>
      </c>
      <c r="B27" s="3" t="e">
        <f>HLOOKUP(#REF!,Приложение,A27+6,FALSE)</f>
        <v>#REF!</v>
      </c>
      <c r="C27" s="3" t="e">
        <f>HLOOKUP(#REF!,Приложение,A27+6,FALSE)</f>
        <v>#REF!</v>
      </c>
      <c r="E27" s="3">
        <v>22</v>
      </c>
      <c r="F27" s="3" t="e">
        <f t="shared" si="0"/>
        <v>#REF!</v>
      </c>
      <c r="G27" s="3" t="e">
        <f t="shared" si="1"/>
        <v>#REF!</v>
      </c>
    </row>
    <row r="28" spans="1:7" x14ac:dyDescent="0.35">
      <c r="A28" s="3">
        <v>23</v>
      </c>
      <c r="B28" s="3" t="e">
        <f>HLOOKUP(#REF!,Приложение,A28+6,FALSE)</f>
        <v>#REF!</v>
      </c>
      <c r="C28" s="3" t="e">
        <f>HLOOKUP(#REF!,Приложение,A28+6,FALSE)</f>
        <v>#REF!</v>
      </c>
      <c r="E28" s="3">
        <v>23</v>
      </c>
      <c r="F28" s="3" t="e">
        <f t="shared" si="0"/>
        <v>#REF!</v>
      </c>
      <c r="G28" s="3" t="e">
        <f t="shared" si="1"/>
        <v>#REF!</v>
      </c>
    </row>
    <row r="29" spans="1:7" x14ac:dyDescent="0.35">
      <c r="A29" s="3">
        <v>24</v>
      </c>
      <c r="B29" s="3" t="e">
        <f>HLOOKUP(#REF!,Приложение,A29+6,FALSE)</f>
        <v>#REF!</v>
      </c>
      <c r="C29" s="3" t="e">
        <f>HLOOKUP(#REF!,Приложение,A29+6,FALSE)</f>
        <v>#REF!</v>
      </c>
      <c r="E29" s="3">
        <v>24</v>
      </c>
      <c r="F29" s="3" t="e">
        <f t="shared" si="0"/>
        <v>#REF!</v>
      </c>
      <c r="G29" s="3" t="e">
        <f t="shared" si="1"/>
        <v>#REF!</v>
      </c>
    </row>
    <row r="30" spans="1:7" x14ac:dyDescent="0.35">
      <c r="A30" s="3">
        <v>25</v>
      </c>
      <c r="B30" s="3" t="e">
        <f>HLOOKUP(#REF!,Приложение,A30+6,FALSE)</f>
        <v>#REF!</v>
      </c>
      <c r="C30" s="3" t="e">
        <f>HLOOKUP(#REF!,Приложение,A30+6,FALSE)</f>
        <v>#REF!</v>
      </c>
      <c r="E30" s="3">
        <v>25</v>
      </c>
      <c r="F30" s="3" t="e">
        <f t="shared" si="0"/>
        <v>#REF!</v>
      </c>
      <c r="G30" s="3" t="e">
        <f t="shared" si="1"/>
        <v>#REF!</v>
      </c>
    </row>
    <row r="31" spans="1:7" x14ac:dyDescent="0.35">
      <c r="A31" s="3">
        <v>26</v>
      </c>
      <c r="B31" s="3" t="e">
        <f>HLOOKUP(#REF!,Приложение,A31+6,FALSE)</f>
        <v>#REF!</v>
      </c>
      <c r="C31" s="3" t="e">
        <f>HLOOKUP(#REF!,Приложение,A31+6,FALSE)</f>
        <v>#REF!</v>
      </c>
      <c r="E31" s="3">
        <v>26</v>
      </c>
      <c r="F31" s="3" t="e">
        <f t="shared" si="0"/>
        <v>#REF!</v>
      </c>
      <c r="G31" s="3" t="e">
        <f t="shared" si="1"/>
        <v>#REF!</v>
      </c>
    </row>
    <row r="32" spans="1:7" x14ac:dyDescent="0.35">
      <c r="A32" s="3">
        <v>27</v>
      </c>
      <c r="B32" s="3" t="e">
        <f>HLOOKUP(#REF!,Приложение,A32+6,FALSE)</f>
        <v>#REF!</v>
      </c>
      <c r="C32" s="3" t="e">
        <f>HLOOKUP(#REF!,Приложение,A32+6,FALSE)</f>
        <v>#REF!</v>
      </c>
      <c r="E32" s="3">
        <v>27</v>
      </c>
      <c r="F32" s="3" t="e">
        <f t="shared" si="0"/>
        <v>#REF!</v>
      </c>
      <c r="G32" s="3" t="e">
        <f t="shared" si="1"/>
        <v>#REF!</v>
      </c>
    </row>
    <row r="33" spans="1:7" x14ac:dyDescent="0.35">
      <c r="A33" s="3">
        <v>28</v>
      </c>
      <c r="B33" s="3" t="e">
        <f>HLOOKUP(#REF!,Приложение,A33+6,FALSE)</f>
        <v>#REF!</v>
      </c>
      <c r="C33" s="3" t="e">
        <f>HLOOKUP(#REF!,Приложение,A33+6,FALSE)</f>
        <v>#REF!</v>
      </c>
      <c r="E33" s="3">
        <v>28</v>
      </c>
      <c r="F33" s="3" t="e">
        <f t="shared" si="0"/>
        <v>#REF!</v>
      </c>
      <c r="G33" s="3" t="e">
        <f t="shared" si="1"/>
        <v>#REF!</v>
      </c>
    </row>
    <row r="34" spans="1:7" x14ac:dyDescent="0.35">
      <c r="A34" s="3">
        <v>29</v>
      </c>
      <c r="B34" s="3" t="e">
        <f>HLOOKUP(#REF!,Приложение,A34+6,FALSE)</f>
        <v>#REF!</v>
      </c>
      <c r="C34" s="3" t="e">
        <f>HLOOKUP(#REF!,Приложение,A34+6,FALSE)</f>
        <v>#REF!</v>
      </c>
      <c r="E34" s="3">
        <v>29</v>
      </c>
      <c r="F34" s="3" t="e">
        <f t="shared" si="0"/>
        <v>#REF!</v>
      </c>
      <c r="G34" s="3" t="e">
        <f t="shared" si="1"/>
        <v>#REF!</v>
      </c>
    </row>
    <row r="35" spans="1:7" x14ac:dyDescent="0.35">
      <c r="A35" s="3">
        <v>30</v>
      </c>
      <c r="B35" s="3" t="e">
        <f>HLOOKUP(#REF!,Приложение,A35+6,FALSE)</f>
        <v>#REF!</v>
      </c>
      <c r="C35" s="3" t="e">
        <f>HLOOKUP(#REF!,Приложение,A35+6,FALSE)</f>
        <v>#REF!</v>
      </c>
      <c r="E35" s="3">
        <v>30</v>
      </c>
      <c r="F35" s="3" t="e">
        <f t="shared" si="0"/>
        <v>#REF!</v>
      </c>
      <c r="G35" s="3" t="e">
        <f t="shared" si="1"/>
        <v>#REF!</v>
      </c>
    </row>
    <row r="36" spans="1:7" x14ac:dyDescent="0.35">
      <c r="A36" s="3">
        <v>31</v>
      </c>
      <c r="B36" s="3" t="e">
        <f>HLOOKUP(#REF!,Приложение,A36+6,FALSE)</f>
        <v>#REF!</v>
      </c>
      <c r="C36" s="3" t="e">
        <f>HLOOKUP(#REF!,Приложение,A36+6,FALSE)</f>
        <v>#REF!</v>
      </c>
      <c r="E36" s="3">
        <v>31</v>
      </c>
      <c r="F36" s="3" t="e">
        <f t="shared" si="0"/>
        <v>#REF!</v>
      </c>
      <c r="G36" s="3" t="e">
        <f t="shared" si="1"/>
        <v>#REF!</v>
      </c>
    </row>
    <row r="37" spans="1:7" x14ac:dyDescent="0.35">
      <c r="A37" s="3">
        <v>32</v>
      </c>
      <c r="B37" s="3" t="e">
        <f>HLOOKUP(#REF!,Приложение,A37+6,FALSE)</f>
        <v>#REF!</v>
      </c>
      <c r="C37" s="3" t="e">
        <f>HLOOKUP(#REF!,Приложение,A37+6,FALSE)</f>
        <v>#REF!</v>
      </c>
      <c r="E37" s="3">
        <v>32</v>
      </c>
      <c r="F37" s="3" t="e">
        <f t="shared" si="0"/>
        <v>#REF!</v>
      </c>
      <c r="G37" s="3" t="e">
        <f t="shared" si="1"/>
        <v>#REF!</v>
      </c>
    </row>
    <row r="38" spans="1:7" x14ac:dyDescent="0.35">
      <c r="A38" s="3">
        <v>33</v>
      </c>
      <c r="B38" s="3" t="e">
        <f>HLOOKUP(#REF!,Приложение,A38+6,FALSE)</f>
        <v>#REF!</v>
      </c>
      <c r="C38" s="3" t="e">
        <f>HLOOKUP(#REF!,Приложение,A38+6,FALSE)</f>
        <v>#REF!</v>
      </c>
      <c r="E38" s="3">
        <v>33</v>
      </c>
      <c r="F38" s="3" t="e">
        <f t="shared" si="0"/>
        <v>#REF!</v>
      </c>
      <c r="G38" s="3" t="e">
        <f t="shared" si="1"/>
        <v>#REF!</v>
      </c>
    </row>
    <row r="39" spans="1:7" x14ac:dyDescent="0.35">
      <c r="A39" s="3">
        <v>34</v>
      </c>
      <c r="B39" s="3" t="e">
        <f>HLOOKUP(#REF!,Приложение,A39+6,FALSE)</f>
        <v>#REF!</v>
      </c>
      <c r="C39" s="3" t="e">
        <f>HLOOKUP(#REF!,Приложение,A39+6,FALSE)</f>
        <v>#REF!</v>
      </c>
      <c r="E39" s="3">
        <v>34</v>
      </c>
      <c r="F39" s="3" t="e">
        <f t="shared" si="0"/>
        <v>#REF!</v>
      </c>
      <c r="G39" s="3" t="e">
        <f t="shared" si="1"/>
        <v>#REF!</v>
      </c>
    </row>
    <row r="40" spans="1:7" x14ac:dyDescent="0.35">
      <c r="A40" s="3">
        <v>35</v>
      </c>
      <c r="B40" s="3" t="e">
        <f>HLOOKUP(#REF!,Приложение,A40+6,FALSE)</f>
        <v>#REF!</v>
      </c>
      <c r="C40" s="3" t="e">
        <f>HLOOKUP(#REF!,Приложение,A40+6,FALSE)</f>
        <v>#REF!</v>
      </c>
      <c r="E40" s="3">
        <v>35</v>
      </c>
      <c r="F40" s="3" t="e">
        <f t="shared" si="0"/>
        <v>#REF!</v>
      </c>
      <c r="G40" s="3" t="e">
        <f t="shared" si="1"/>
        <v>#REF!</v>
      </c>
    </row>
    <row r="41" spans="1:7" x14ac:dyDescent="0.35">
      <c r="A41" s="3">
        <v>36</v>
      </c>
      <c r="B41" s="3" t="e">
        <f>HLOOKUP(#REF!,Приложение,A41+6,FALSE)</f>
        <v>#REF!</v>
      </c>
      <c r="C41" s="3" t="e">
        <f>HLOOKUP(#REF!,Приложение,A41+6,FALSE)</f>
        <v>#REF!</v>
      </c>
      <c r="E41" s="3">
        <v>36</v>
      </c>
      <c r="F41" s="3" t="e">
        <f t="shared" si="0"/>
        <v>#REF!</v>
      </c>
      <c r="G41" s="3" t="e">
        <f t="shared" si="1"/>
        <v>#REF!</v>
      </c>
    </row>
    <row r="42" spans="1:7" x14ac:dyDescent="0.35">
      <c r="A42" s="3">
        <v>37</v>
      </c>
      <c r="B42" s="3" t="e">
        <f>HLOOKUP(#REF!,Приложение,A42+6,FALSE)</f>
        <v>#REF!</v>
      </c>
      <c r="C42" s="3" t="e">
        <f>HLOOKUP(#REF!,Приложение,A42+6,FALSE)</f>
        <v>#REF!</v>
      </c>
      <c r="E42" s="3">
        <v>37</v>
      </c>
      <c r="F42" s="3" t="e">
        <f t="shared" si="0"/>
        <v>#REF!</v>
      </c>
      <c r="G42" s="3" t="e">
        <f t="shared" si="1"/>
        <v>#REF!</v>
      </c>
    </row>
    <row r="43" spans="1:7" x14ac:dyDescent="0.35">
      <c r="A43" s="3">
        <v>38</v>
      </c>
      <c r="B43" s="3" t="e">
        <f>HLOOKUP(#REF!,Приложение,A43+6,FALSE)</f>
        <v>#REF!</v>
      </c>
      <c r="C43" s="3" t="e">
        <f>HLOOKUP(#REF!,Приложение,A43+6,FALSE)</f>
        <v>#REF!</v>
      </c>
      <c r="E43" s="3">
        <v>38</v>
      </c>
      <c r="F43" s="3" t="e">
        <f t="shared" si="0"/>
        <v>#REF!</v>
      </c>
      <c r="G43" s="3" t="e">
        <f t="shared" si="1"/>
        <v>#REF!</v>
      </c>
    </row>
    <row r="44" spans="1:7" x14ac:dyDescent="0.35">
      <c r="A44" s="3">
        <v>39</v>
      </c>
      <c r="B44" s="3" t="e">
        <f>HLOOKUP(#REF!,Приложение,A44+6,FALSE)</f>
        <v>#REF!</v>
      </c>
      <c r="C44" s="3" t="e">
        <f>HLOOKUP(#REF!,Приложение,A44+6,FALSE)</f>
        <v>#REF!</v>
      </c>
      <c r="E44" s="3">
        <v>39</v>
      </c>
      <c r="F44" s="3" t="e">
        <f t="shared" si="0"/>
        <v>#REF!</v>
      </c>
      <c r="G44" s="3" t="e">
        <f t="shared" si="1"/>
        <v>#REF!</v>
      </c>
    </row>
    <row r="45" spans="1:7" x14ac:dyDescent="0.35">
      <c r="A45" s="3">
        <v>40</v>
      </c>
      <c r="B45" s="3" t="e">
        <f>HLOOKUP(#REF!,Приложение,A45+6,FALSE)</f>
        <v>#REF!</v>
      </c>
      <c r="C45" s="3" t="e">
        <f>HLOOKUP(#REF!,Приложение,A45+6,FALSE)</f>
        <v>#REF!</v>
      </c>
      <c r="E45" s="3">
        <v>40</v>
      </c>
      <c r="F45" s="3" t="e">
        <f t="shared" si="0"/>
        <v>#REF!</v>
      </c>
      <c r="G45" s="3" t="e">
        <f t="shared" si="1"/>
        <v>#REF!</v>
      </c>
    </row>
    <row r="46" spans="1:7" x14ac:dyDescent="0.35">
      <c r="A46" s="3">
        <v>41</v>
      </c>
      <c r="B46" s="3" t="e">
        <f>HLOOKUP(#REF!,Приложение,A46+6,FALSE)</f>
        <v>#REF!</v>
      </c>
      <c r="C46" s="3" t="e">
        <f>HLOOKUP(#REF!,Приложение,A46+6,FALSE)</f>
        <v>#REF!</v>
      </c>
      <c r="E46" s="3">
        <v>41</v>
      </c>
      <c r="F46" s="3" t="e">
        <f t="shared" si="0"/>
        <v>#REF!</v>
      </c>
      <c r="G46" s="3" t="e">
        <f t="shared" si="1"/>
        <v>#REF!</v>
      </c>
    </row>
    <row r="47" spans="1:7" x14ac:dyDescent="0.35">
      <c r="A47" s="3">
        <v>42</v>
      </c>
      <c r="B47" s="3" t="e">
        <f>HLOOKUP(#REF!,Приложение,A47+6,FALSE)</f>
        <v>#REF!</v>
      </c>
      <c r="C47" s="3" t="e">
        <f>HLOOKUP(#REF!,Приложение,A47+6,FALSE)</f>
        <v>#REF!</v>
      </c>
      <c r="E47" s="3">
        <v>42</v>
      </c>
      <c r="F47" s="3" t="e">
        <f t="shared" si="0"/>
        <v>#REF!</v>
      </c>
      <c r="G47" s="3" t="e">
        <f t="shared" si="1"/>
        <v>#REF!</v>
      </c>
    </row>
    <row r="48" spans="1:7" x14ac:dyDescent="0.35">
      <c r="A48" s="3">
        <v>43</v>
      </c>
      <c r="B48" s="3" t="e">
        <f>HLOOKUP(#REF!,Приложение,A48+6,FALSE)</f>
        <v>#REF!</v>
      </c>
      <c r="C48" s="3" t="e">
        <f>HLOOKUP(#REF!,Приложение,A48+6,FALSE)</f>
        <v>#REF!</v>
      </c>
      <c r="E48" s="3">
        <v>43</v>
      </c>
      <c r="F48" s="3" t="e">
        <f t="shared" si="0"/>
        <v>#REF!</v>
      </c>
      <c r="G48" s="3" t="e">
        <f t="shared" si="1"/>
        <v>#REF!</v>
      </c>
    </row>
    <row r="49" spans="1:7" x14ac:dyDescent="0.35">
      <c r="A49" s="3">
        <v>44</v>
      </c>
      <c r="B49" s="3" t="e">
        <f>HLOOKUP(#REF!,Приложение,A49+6,FALSE)</f>
        <v>#REF!</v>
      </c>
      <c r="C49" s="3" t="e">
        <f>HLOOKUP(#REF!,Приложение,A49+6,FALSE)</f>
        <v>#REF!</v>
      </c>
      <c r="E49" s="3">
        <v>44</v>
      </c>
      <c r="F49" s="3" t="e">
        <f t="shared" si="0"/>
        <v>#REF!</v>
      </c>
      <c r="G49" s="3" t="e">
        <f t="shared" si="1"/>
        <v>#REF!</v>
      </c>
    </row>
    <row r="50" spans="1:7" x14ac:dyDescent="0.35">
      <c r="A50" s="3">
        <v>45</v>
      </c>
      <c r="B50" s="3" t="e">
        <f>HLOOKUP(#REF!,Приложение,A50+6,FALSE)</f>
        <v>#REF!</v>
      </c>
      <c r="C50" s="3" t="e">
        <f>HLOOKUP(#REF!,Приложение,A50+6,FALSE)</f>
        <v>#REF!</v>
      </c>
      <c r="E50" s="3">
        <v>45</v>
      </c>
      <c r="F50" s="3" t="e">
        <f t="shared" si="0"/>
        <v>#REF!</v>
      </c>
      <c r="G50" s="3" t="e">
        <f t="shared" si="1"/>
        <v>#REF!</v>
      </c>
    </row>
    <row r="51" spans="1:7" x14ac:dyDescent="0.35">
      <c r="A51" s="3">
        <v>46</v>
      </c>
      <c r="B51" s="3" t="e">
        <f>HLOOKUP(#REF!,Приложение,A51+6,FALSE)</f>
        <v>#REF!</v>
      </c>
      <c r="C51" s="3" t="e">
        <f>HLOOKUP(#REF!,Приложение,A51+6,FALSE)</f>
        <v>#REF!</v>
      </c>
      <c r="E51" s="3">
        <v>46</v>
      </c>
      <c r="F51" s="3" t="e">
        <f t="shared" si="0"/>
        <v>#REF!</v>
      </c>
      <c r="G51" s="3" t="e">
        <f t="shared" si="1"/>
        <v>#REF!</v>
      </c>
    </row>
    <row r="52" spans="1:7" x14ac:dyDescent="0.35">
      <c r="A52" s="3">
        <v>47</v>
      </c>
      <c r="B52" s="3" t="e">
        <f>HLOOKUP(#REF!,Приложение,A52+6,FALSE)</f>
        <v>#REF!</v>
      </c>
      <c r="C52" s="3" t="e">
        <f>HLOOKUP(#REF!,Приложение,A52+6,FALSE)</f>
        <v>#REF!</v>
      </c>
      <c r="E52" s="3">
        <v>47</v>
      </c>
      <c r="F52" s="3" t="e">
        <f t="shared" si="0"/>
        <v>#REF!</v>
      </c>
      <c r="G52" s="3" t="e">
        <f t="shared" si="1"/>
        <v>#REF!</v>
      </c>
    </row>
    <row r="53" spans="1:7" x14ac:dyDescent="0.35">
      <c r="A53" s="3">
        <v>48</v>
      </c>
      <c r="B53" s="3" t="e">
        <f>HLOOKUP(#REF!,Приложение,A53+6,FALSE)</f>
        <v>#REF!</v>
      </c>
      <c r="C53" s="3" t="e">
        <f>HLOOKUP(#REF!,Приложение,A53+6,FALSE)</f>
        <v>#REF!</v>
      </c>
      <c r="E53" s="3">
        <v>48</v>
      </c>
      <c r="F53" s="3" t="e">
        <f t="shared" si="0"/>
        <v>#REF!</v>
      </c>
      <c r="G53" s="3" t="e">
        <f t="shared" si="1"/>
        <v>#REF!</v>
      </c>
    </row>
    <row r="54" spans="1:7" x14ac:dyDescent="0.35">
      <c r="A54" s="3">
        <v>49</v>
      </c>
      <c r="B54" s="3" t="e">
        <f>HLOOKUP(#REF!,Приложение,A54+6,FALSE)</f>
        <v>#REF!</v>
      </c>
      <c r="C54" s="3" t="e">
        <f>HLOOKUP(#REF!,Приложение,A54+6,FALSE)</f>
        <v>#REF!</v>
      </c>
      <c r="E54" s="3">
        <v>49</v>
      </c>
      <c r="F54" s="3" t="e">
        <f t="shared" si="0"/>
        <v>#REF!</v>
      </c>
      <c r="G54" s="3" t="e">
        <f t="shared" si="1"/>
        <v>#REF!</v>
      </c>
    </row>
    <row r="55" spans="1:7" x14ac:dyDescent="0.35">
      <c r="A55" s="3">
        <v>50</v>
      </c>
      <c r="B55" s="3" t="e">
        <f>HLOOKUP(#REF!,Приложение,A55+6,FALSE)</f>
        <v>#REF!</v>
      </c>
      <c r="C55" s="3" t="e">
        <f>HLOOKUP(#REF!,Приложение,A55+6,FALSE)</f>
        <v>#REF!</v>
      </c>
      <c r="E55" s="3">
        <v>50</v>
      </c>
      <c r="F55" s="3" t="e">
        <f t="shared" si="0"/>
        <v>#REF!</v>
      </c>
      <c r="G55" s="3" t="e">
        <f t="shared" si="1"/>
        <v>#REF!</v>
      </c>
    </row>
    <row r="56" spans="1:7" x14ac:dyDescent="0.35">
      <c r="A56" s="1"/>
    </row>
    <row r="57" spans="1:7" x14ac:dyDescent="0.35">
      <c r="A57" s="1"/>
    </row>
  </sheetData>
  <mergeCells count="6">
    <mergeCell ref="G1:G5"/>
    <mergeCell ref="A1:A5"/>
    <mergeCell ref="B1:B5"/>
    <mergeCell ref="C1:C5"/>
    <mergeCell ref="E1:E5"/>
    <mergeCell ref="F1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56"/>
  <sheetViews>
    <sheetView topLeftCell="A103" workbookViewId="0">
      <selection activeCell="G114" sqref="G114"/>
    </sheetView>
  </sheetViews>
  <sheetFormatPr defaultRowHeight="13.5" x14ac:dyDescent="0.35"/>
  <cols>
    <col min="1" max="9" width="9.5625" customWidth="1"/>
  </cols>
  <sheetData>
    <row r="1" spans="1:9" ht="13.9" x14ac:dyDescent="0.4">
      <c r="A1" s="2" t="s">
        <v>14</v>
      </c>
    </row>
    <row r="3" spans="1:9" x14ac:dyDescent="0.35">
      <c r="A3" s="72" t="s">
        <v>15</v>
      </c>
      <c r="B3" s="70" t="s">
        <v>21</v>
      </c>
      <c r="C3" s="70"/>
      <c r="D3" s="70"/>
      <c r="E3" s="70"/>
      <c r="F3" s="70" t="s">
        <v>22</v>
      </c>
      <c r="G3" s="70"/>
      <c r="H3" s="70"/>
      <c r="I3" s="70"/>
    </row>
    <row r="4" spans="1:9" x14ac:dyDescent="0.35">
      <c r="A4" s="72"/>
      <c r="B4" s="70"/>
      <c r="C4" s="70"/>
      <c r="D4" s="70"/>
      <c r="E4" s="70"/>
      <c r="F4" s="70"/>
      <c r="G4" s="70"/>
      <c r="H4" s="70"/>
      <c r="I4" s="70"/>
    </row>
    <row r="5" spans="1:9" ht="14.25" customHeight="1" x14ac:dyDescent="0.35">
      <c r="A5" s="72"/>
      <c r="B5" s="72" t="s">
        <v>23</v>
      </c>
      <c r="C5" s="72"/>
      <c r="D5" s="72" t="s">
        <v>24</v>
      </c>
      <c r="E5" s="72"/>
      <c r="F5" s="72" t="s">
        <v>23</v>
      </c>
      <c r="G5" s="72"/>
      <c r="H5" s="72" t="s">
        <v>24</v>
      </c>
      <c r="I5" s="72"/>
    </row>
    <row r="6" spans="1:9" x14ac:dyDescent="0.35">
      <c r="A6" s="72"/>
      <c r="B6" s="72"/>
      <c r="C6" s="72"/>
      <c r="D6" s="72"/>
      <c r="E6" s="72"/>
      <c r="F6" s="72"/>
      <c r="G6" s="72"/>
      <c r="H6" s="72"/>
      <c r="I6" s="72"/>
    </row>
    <row r="7" spans="1:9" x14ac:dyDescent="0.35">
      <c r="A7" s="72"/>
      <c r="B7" s="72"/>
      <c r="C7" s="72"/>
      <c r="D7" s="72"/>
      <c r="E7" s="72"/>
      <c r="F7" s="72"/>
      <c r="G7" s="72"/>
      <c r="H7" s="72"/>
      <c r="I7" s="72"/>
    </row>
    <row r="8" spans="1:9" x14ac:dyDescent="0.35">
      <c r="A8" s="3" t="s">
        <v>16</v>
      </c>
      <c r="B8" s="3" t="s">
        <v>17</v>
      </c>
      <c r="C8" s="3" t="s">
        <v>18</v>
      </c>
      <c r="D8" s="3">
        <v>1</v>
      </c>
      <c r="E8" s="3">
        <v>2</v>
      </c>
      <c r="F8" s="3" t="s">
        <v>19</v>
      </c>
      <c r="G8" s="3" t="s">
        <v>20</v>
      </c>
      <c r="H8" s="3">
        <v>3</v>
      </c>
      <c r="I8" s="3">
        <v>4</v>
      </c>
    </row>
    <row r="9" spans="1:9" x14ac:dyDescent="0.35">
      <c r="A9" s="3">
        <v>1</v>
      </c>
      <c r="B9" s="3">
        <v>66</v>
      </c>
      <c r="C9" s="3">
        <v>35</v>
      </c>
      <c r="D9" s="3">
        <v>20</v>
      </c>
      <c r="E9" s="3">
        <v>40</v>
      </c>
      <c r="F9" s="3">
        <v>72</v>
      </c>
      <c r="G9" s="3">
        <v>40</v>
      </c>
      <c r="H9" s="3">
        <v>30</v>
      </c>
      <c r="I9" s="3">
        <v>40</v>
      </c>
    </row>
    <row r="10" spans="1:9" x14ac:dyDescent="0.35">
      <c r="A10" s="3">
        <v>2</v>
      </c>
      <c r="B10" s="3">
        <v>46</v>
      </c>
      <c r="C10" s="3">
        <v>42</v>
      </c>
      <c r="D10" s="3">
        <v>40</v>
      </c>
      <c r="E10" s="3">
        <v>60</v>
      </c>
      <c r="F10" s="3">
        <v>80</v>
      </c>
      <c r="G10" s="3">
        <v>75</v>
      </c>
      <c r="H10" s="3">
        <v>60</v>
      </c>
      <c r="I10" s="3">
        <v>70</v>
      </c>
    </row>
    <row r="11" spans="1:9" x14ac:dyDescent="0.35">
      <c r="A11" s="3">
        <v>3</v>
      </c>
      <c r="B11" s="3">
        <v>58</v>
      </c>
      <c r="C11" s="3">
        <v>83</v>
      </c>
      <c r="D11" s="3">
        <v>100</v>
      </c>
      <c r="E11" s="3">
        <v>80</v>
      </c>
      <c r="F11" s="3">
        <v>48</v>
      </c>
      <c r="G11" s="3">
        <v>65</v>
      </c>
      <c r="H11" s="3">
        <v>110</v>
      </c>
      <c r="I11" s="3">
        <v>100</v>
      </c>
    </row>
    <row r="14" spans="1:9" ht="13.9" x14ac:dyDescent="0.4">
      <c r="A14" s="2" t="s">
        <v>25</v>
      </c>
    </row>
    <row r="16" spans="1:9" ht="25.05" customHeight="1" x14ac:dyDescent="0.35">
      <c r="A16" s="8" t="s">
        <v>26</v>
      </c>
      <c r="B16" s="73" t="s">
        <v>27</v>
      </c>
      <c r="C16" s="73"/>
      <c r="D16" s="73"/>
      <c r="E16" s="73"/>
    </row>
    <row r="17" spans="1:5" ht="25.05" customHeight="1" x14ac:dyDescent="0.35">
      <c r="A17" s="9">
        <v>1</v>
      </c>
      <c r="B17" s="9">
        <v>2</v>
      </c>
      <c r="C17" s="9">
        <v>3</v>
      </c>
      <c r="D17" s="9">
        <v>4</v>
      </c>
      <c r="E17" s="9">
        <v>5</v>
      </c>
    </row>
    <row r="18" spans="1:5" x14ac:dyDescent="0.35">
      <c r="A18" s="1">
        <v>1</v>
      </c>
      <c r="B18" s="1" t="s">
        <v>17</v>
      </c>
      <c r="C18" s="1">
        <v>1</v>
      </c>
      <c r="D18" s="1" t="s">
        <v>19</v>
      </c>
      <c r="E18" s="1">
        <v>3</v>
      </c>
    </row>
    <row r="19" spans="1:5" x14ac:dyDescent="0.35">
      <c r="A19" s="1">
        <v>2</v>
      </c>
      <c r="B19" s="1" t="s">
        <v>17</v>
      </c>
      <c r="C19" s="1">
        <v>1</v>
      </c>
      <c r="D19" s="1" t="s">
        <v>19</v>
      </c>
      <c r="E19" s="1">
        <v>4</v>
      </c>
    </row>
    <row r="20" spans="1:5" x14ac:dyDescent="0.35">
      <c r="A20" s="1">
        <v>3</v>
      </c>
      <c r="B20" s="1" t="s">
        <v>17</v>
      </c>
      <c r="C20" s="1">
        <v>1</v>
      </c>
      <c r="D20" s="1" t="s">
        <v>20</v>
      </c>
      <c r="E20" s="1">
        <v>3</v>
      </c>
    </row>
    <row r="21" spans="1:5" x14ac:dyDescent="0.35">
      <c r="A21" s="1">
        <v>4</v>
      </c>
      <c r="B21" s="1" t="s">
        <v>17</v>
      </c>
      <c r="C21" s="1">
        <v>1</v>
      </c>
      <c r="D21" s="1" t="s">
        <v>20</v>
      </c>
      <c r="E21" s="1">
        <v>4</v>
      </c>
    </row>
    <row r="22" spans="1:5" x14ac:dyDescent="0.35">
      <c r="A22" s="1">
        <v>5</v>
      </c>
      <c r="B22" s="1" t="s">
        <v>17</v>
      </c>
      <c r="C22" s="1">
        <v>2</v>
      </c>
      <c r="D22" s="1" t="s">
        <v>19</v>
      </c>
      <c r="E22" s="1">
        <v>3</v>
      </c>
    </row>
    <row r="23" spans="1:5" x14ac:dyDescent="0.35">
      <c r="A23" s="1">
        <v>6</v>
      </c>
      <c r="B23" s="1" t="s">
        <v>17</v>
      </c>
      <c r="C23" s="1">
        <v>2</v>
      </c>
      <c r="D23" s="1" t="s">
        <v>19</v>
      </c>
      <c r="E23" s="1">
        <v>4</v>
      </c>
    </row>
    <row r="24" spans="1:5" x14ac:dyDescent="0.35">
      <c r="A24" s="1">
        <v>7</v>
      </c>
      <c r="B24" s="1" t="s">
        <v>18</v>
      </c>
      <c r="C24" s="1">
        <v>1</v>
      </c>
      <c r="D24" s="1" t="s">
        <v>19</v>
      </c>
      <c r="E24" s="1">
        <v>3</v>
      </c>
    </row>
    <row r="25" spans="1:5" x14ac:dyDescent="0.35">
      <c r="A25" s="1">
        <v>8</v>
      </c>
      <c r="B25" s="1" t="s">
        <v>18</v>
      </c>
      <c r="C25" s="1">
        <v>1</v>
      </c>
      <c r="D25" s="1" t="s">
        <v>20</v>
      </c>
      <c r="E25" s="1">
        <v>3</v>
      </c>
    </row>
    <row r="26" spans="1:5" x14ac:dyDescent="0.35">
      <c r="A26" s="1">
        <v>9</v>
      </c>
      <c r="B26" s="1" t="s">
        <v>18</v>
      </c>
      <c r="C26" s="1">
        <v>2</v>
      </c>
      <c r="D26" s="1" t="s">
        <v>20</v>
      </c>
      <c r="E26" s="1">
        <v>3</v>
      </c>
    </row>
    <row r="27" spans="1:5" x14ac:dyDescent="0.35">
      <c r="A27" s="1">
        <v>10</v>
      </c>
      <c r="B27" s="1" t="s">
        <v>18</v>
      </c>
      <c r="C27" s="1">
        <v>2</v>
      </c>
      <c r="D27" s="1" t="s">
        <v>20</v>
      </c>
      <c r="E27" s="1">
        <v>4</v>
      </c>
    </row>
    <row r="28" spans="1:5" x14ac:dyDescent="0.35">
      <c r="A28" s="1">
        <v>11</v>
      </c>
      <c r="B28" s="1"/>
      <c r="C28" s="1"/>
      <c r="D28" s="1"/>
      <c r="E28" s="1"/>
    </row>
    <row r="29" spans="1:5" x14ac:dyDescent="0.35">
      <c r="A29" s="1">
        <v>12</v>
      </c>
      <c r="B29" s="1"/>
      <c r="C29" s="1"/>
      <c r="D29" s="1"/>
      <c r="E29" s="1"/>
    </row>
    <row r="30" spans="1:5" x14ac:dyDescent="0.35">
      <c r="A30" s="1">
        <v>13</v>
      </c>
      <c r="B30" s="1"/>
      <c r="C30" s="1"/>
      <c r="D30" s="1"/>
      <c r="E30" s="1"/>
    </row>
    <row r="31" spans="1:5" x14ac:dyDescent="0.35">
      <c r="A31" s="1">
        <v>14</v>
      </c>
      <c r="B31" s="1"/>
      <c r="C31" s="1"/>
      <c r="D31" s="1"/>
      <c r="E31" s="1"/>
    </row>
    <row r="32" spans="1:5" x14ac:dyDescent="0.35">
      <c r="A32" s="1">
        <v>15</v>
      </c>
      <c r="B32" s="1"/>
      <c r="C32" s="1"/>
      <c r="D32" s="1"/>
      <c r="E32" s="1"/>
    </row>
    <row r="33" spans="1:5" x14ac:dyDescent="0.35">
      <c r="A33" s="1">
        <v>16</v>
      </c>
      <c r="B33" s="1"/>
      <c r="C33" s="1"/>
      <c r="D33" s="1"/>
      <c r="E33" s="1"/>
    </row>
    <row r="34" spans="1:5" x14ac:dyDescent="0.35">
      <c r="A34" s="1">
        <v>17</v>
      </c>
      <c r="B34" s="1"/>
      <c r="C34" s="1"/>
      <c r="D34" s="1"/>
      <c r="E34" s="1"/>
    </row>
    <row r="35" spans="1:5" x14ac:dyDescent="0.35">
      <c r="A35" s="1">
        <v>18</v>
      </c>
      <c r="B35" s="1"/>
      <c r="C35" s="1"/>
      <c r="D35" s="1"/>
      <c r="E35" s="1"/>
    </row>
    <row r="36" spans="1:5" x14ac:dyDescent="0.35">
      <c r="A36" s="1">
        <v>19</v>
      </c>
      <c r="B36" s="1"/>
      <c r="C36" s="1"/>
      <c r="D36" s="1"/>
      <c r="E36" s="1"/>
    </row>
    <row r="37" spans="1:5" x14ac:dyDescent="0.35">
      <c r="A37" s="1">
        <v>20</v>
      </c>
      <c r="B37" s="1"/>
      <c r="C37" s="1"/>
      <c r="D37" s="1"/>
      <c r="E37" s="1"/>
    </row>
    <row r="38" spans="1:5" x14ac:dyDescent="0.35">
      <c r="A38" s="1">
        <v>21</v>
      </c>
      <c r="B38" s="1"/>
      <c r="C38" s="1"/>
      <c r="D38" s="1"/>
      <c r="E38" s="1"/>
    </row>
    <row r="39" spans="1:5" x14ac:dyDescent="0.35">
      <c r="A39" s="1">
        <v>22</v>
      </c>
      <c r="B39" s="1"/>
      <c r="C39" s="1"/>
      <c r="D39" s="1"/>
      <c r="E39" s="1"/>
    </row>
    <row r="40" spans="1:5" x14ac:dyDescent="0.35">
      <c r="A40" s="1">
        <v>23</v>
      </c>
      <c r="B40" s="1"/>
      <c r="C40" s="1"/>
      <c r="D40" s="1"/>
      <c r="E40" s="1"/>
    </row>
    <row r="41" spans="1:5" x14ac:dyDescent="0.35">
      <c r="A41" s="1">
        <v>24</v>
      </c>
      <c r="B41" s="1"/>
      <c r="C41" s="1"/>
      <c r="D41" s="1"/>
      <c r="E41" s="1"/>
    </row>
    <row r="42" spans="1:5" x14ac:dyDescent="0.35">
      <c r="A42" s="1">
        <v>25</v>
      </c>
      <c r="B42" s="1"/>
      <c r="C42" s="1"/>
      <c r="D42" s="1"/>
      <c r="E42" s="1"/>
    </row>
    <row r="43" spans="1:5" x14ac:dyDescent="0.35">
      <c r="A43" s="1">
        <v>26</v>
      </c>
      <c r="B43" s="1"/>
      <c r="C43" s="1"/>
      <c r="D43" s="1"/>
      <c r="E43" s="1"/>
    </row>
    <row r="44" spans="1:5" x14ac:dyDescent="0.35">
      <c r="A44" s="1">
        <v>27</v>
      </c>
      <c r="B44" s="1"/>
      <c r="C44" s="1"/>
      <c r="D44" s="1"/>
      <c r="E44" s="1"/>
    </row>
    <row r="45" spans="1:5" x14ac:dyDescent="0.35">
      <c r="A45" s="1">
        <v>28</v>
      </c>
      <c r="B45" s="1"/>
      <c r="C45" s="1"/>
      <c r="D45" s="1"/>
      <c r="E45" s="1"/>
    </row>
    <row r="46" spans="1:5" x14ac:dyDescent="0.35">
      <c r="A46" s="1">
        <v>29</v>
      </c>
      <c r="B46" s="1"/>
      <c r="C46" s="1"/>
      <c r="D46" s="1"/>
      <c r="E46" s="1"/>
    </row>
    <row r="47" spans="1:5" x14ac:dyDescent="0.35">
      <c r="A47" s="1">
        <v>30</v>
      </c>
      <c r="B47" s="1"/>
      <c r="C47" s="1"/>
      <c r="D47" s="1"/>
      <c r="E47" s="1"/>
    </row>
    <row r="48" spans="1:5" x14ac:dyDescent="0.35">
      <c r="A48" s="1">
        <v>31</v>
      </c>
      <c r="B48" s="1"/>
      <c r="C48" s="1"/>
      <c r="D48" s="1"/>
      <c r="E48" s="1"/>
    </row>
    <row r="49" spans="1:5" x14ac:dyDescent="0.35">
      <c r="A49" s="1">
        <v>32</v>
      </c>
      <c r="B49" s="1"/>
      <c r="C49" s="1"/>
      <c r="D49" s="1"/>
      <c r="E49" s="1"/>
    </row>
    <row r="50" spans="1:5" x14ac:dyDescent="0.35">
      <c r="A50" s="1">
        <v>33</v>
      </c>
      <c r="B50" s="1"/>
      <c r="C50" s="1"/>
      <c r="D50" s="1"/>
      <c r="E50" s="1"/>
    </row>
    <row r="51" spans="1:5" x14ac:dyDescent="0.35">
      <c r="A51" s="1">
        <v>34</v>
      </c>
      <c r="B51" s="1"/>
      <c r="C51" s="1"/>
      <c r="D51" s="1"/>
      <c r="E51" s="1"/>
    </row>
    <row r="52" spans="1:5" x14ac:dyDescent="0.35">
      <c r="A52" s="1">
        <v>35</v>
      </c>
      <c r="B52" s="1"/>
      <c r="C52" s="1"/>
      <c r="D52" s="1"/>
      <c r="E52" s="1"/>
    </row>
    <row r="53" spans="1:5" x14ac:dyDescent="0.35">
      <c r="A53" s="1">
        <v>36</v>
      </c>
      <c r="B53" s="1"/>
      <c r="C53" s="1"/>
      <c r="D53" s="1"/>
      <c r="E53" s="1"/>
    </row>
    <row r="54" spans="1:5" x14ac:dyDescent="0.35">
      <c r="A54" s="1">
        <v>37</v>
      </c>
      <c r="B54" s="1"/>
      <c r="C54" s="1"/>
      <c r="D54" s="1"/>
      <c r="E54" s="1"/>
    </row>
    <row r="55" spans="1:5" x14ac:dyDescent="0.35">
      <c r="A55" s="1">
        <v>38</v>
      </c>
      <c r="B55" s="1"/>
      <c r="C55" s="1"/>
      <c r="D55" s="1"/>
      <c r="E55" s="1"/>
    </row>
    <row r="56" spans="1:5" x14ac:dyDescent="0.35">
      <c r="A56" s="1">
        <v>39</v>
      </c>
      <c r="B56" s="1"/>
      <c r="C56" s="1"/>
      <c r="D56" s="1"/>
      <c r="E56" s="1"/>
    </row>
    <row r="57" spans="1:5" x14ac:dyDescent="0.35">
      <c r="A57" s="1">
        <v>40</v>
      </c>
      <c r="B57" s="1"/>
      <c r="C57" s="1"/>
      <c r="D57" s="1"/>
      <c r="E57" s="1"/>
    </row>
    <row r="58" spans="1:5" x14ac:dyDescent="0.35">
      <c r="A58" s="1">
        <v>41</v>
      </c>
      <c r="B58" s="1"/>
      <c r="C58" s="1"/>
      <c r="D58" s="1"/>
      <c r="E58" s="1"/>
    </row>
    <row r="59" spans="1:5" x14ac:dyDescent="0.35">
      <c r="A59" s="1">
        <v>42</v>
      </c>
      <c r="B59" s="1"/>
      <c r="C59" s="1"/>
      <c r="D59" s="1"/>
      <c r="E59" s="1"/>
    </row>
    <row r="60" spans="1:5" x14ac:dyDescent="0.35">
      <c r="A60" s="1">
        <v>43</v>
      </c>
      <c r="B60" s="1"/>
      <c r="C60" s="1"/>
      <c r="D60" s="1"/>
      <c r="E60" s="1"/>
    </row>
    <row r="61" spans="1:5" x14ac:dyDescent="0.35">
      <c r="A61" s="1">
        <v>44</v>
      </c>
      <c r="B61" s="1"/>
      <c r="C61" s="1"/>
      <c r="D61" s="1"/>
      <c r="E61" s="1"/>
    </row>
    <row r="62" spans="1:5" x14ac:dyDescent="0.35">
      <c r="A62" s="1">
        <v>45</v>
      </c>
      <c r="B62" s="1"/>
      <c r="C62" s="1"/>
      <c r="D62" s="1"/>
      <c r="E62" s="1"/>
    </row>
    <row r="63" spans="1:5" x14ac:dyDescent="0.35">
      <c r="A63" s="1">
        <v>46</v>
      </c>
      <c r="B63" s="1"/>
      <c r="C63" s="1"/>
      <c r="D63" s="1"/>
      <c r="E63" s="1"/>
    </row>
    <row r="64" spans="1:5" x14ac:dyDescent="0.35">
      <c r="A64" s="1">
        <v>47</v>
      </c>
      <c r="B64" s="1"/>
      <c r="C64" s="1"/>
      <c r="D64" s="1"/>
      <c r="E64" s="1"/>
    </row>
    <row r="65" spans="1:5" x14ac:dyDescent="0.35">
      <c r="A65" s="1">
        <v>48</v>
      </c>
      <c r="B65" s="1"/>
      <c r="C65" s="1"/>
      <c r="D65" s="1"/>
      <c r="E65" s="1"/>
    </row>
    <row r="66" spans="1:5" x14ac:dyDescent="0.35">
      <c r="A66" s="1">
        <v>49</v>
      </c>
      <c r="B66" s="1"/>
      <c r="C66" s="1"/>
      <c r="D66" s="1"/>
      <c r="E66" s="1"/>
    </row>
    <row r="67" spans="1:5" x14ac:dyDescent="0.35">
      <c r="A67" s="1">
        <v>50</v>
      </c>
      <c r="B67" s="1"/>
      <c r="C67" s="1"/>
      <c r="D67" s="1"/>
      <c r="E67" s="1"/>
    </row>
    <row r="68" spans="1:5" x14ac:dyDescent="0.35">
      <c r="A68" s="1">
        <v>51</v>
      </c>
      <c r="B68" s="1"/>
      <c r="C68" s="1"/>
      <c r="D68" s="1"/>
      <c r="E68" s="1"/>
    </row>
    <row r="69" spans="1:5" x14ac:dyDescent="0.35">
      <c r="A69" s="1">
        <v>52</v>
      </c>
      <c r="B69" s="1"/>
      <c r="C69" s="1"/>
      <c r="D69" s="1"/>
      <c r="E69" s="1"/>
    </row>
    <row r="70" spans="1:5" x14ac:dyDescent="0.35">
      <c r="A70" s="1">
        <v>53</v>
      </c>
      <c r="B70" s="1"/>
      <c r="C70" s="1"/>
      <c r="D70" s="1"/>
      <c r="E70" s="1"/>
    </row>
    <row r="71" spans="1:5" x14ac:dyDescent="0.35">
      <c r="A71" s="1">
        <v>54</v>
      </c>
      <c r="B71" s="1"/>
      <c r="C71" s="1"/>
      <c r="D71" s="1"/>
      <c r="E71" s="1"/>
    </row>
    <row r="72" spans="1:5" x14ac:dyDescent="0.35">
      <c r="A72" s="1">
        <v>55</v>
      </c>
      <c r="B72" s="1"/>
      <c r="C72" s="1"/>
      <c r="D72" s="1"/>
      <c r="E72" s="1"/>
    </row>
    <row r="73" spans="1:5" x14ac:dyDescent="0.35">
      <c r="A73" s="1">
        <v>56</v>
      </c>
      <c r="B73" s="1"/>
      <c r="C73" s="1"/>
      <c r="D73" s="1"/>
      <c r="E73" s="1"/>
    </row>
    <row r="74" spans="1:5" x14ac:dyDescent="0.35">
      <c r="A74" s="1">
        <v>57</v>
      </c>
      <c r="B74" s="1"/>
      <c r="C74" s="1"/>
      <c r="D74" s="1"/>
      <c r="E74" s="1"/>
    </row>
    <row r="75" spans="1:5" x14ac:dyDescent="0.35">
      <c r="A75" s="1">
        <v>58</v>
      </c>
      <c r="B75" s="1"/>
      <c r="C75" s="1"/>
      <c r="D75" s="1"/>
      <c r="E75" s="1"/>
    </row>
    <row r="76" spans="1:5" x14ac:dyDescent="0.35">
      <c r="A76" s="1">
        <v>59</v>
      </c>
      <c r="B76" s="1"/>
      <c r="C76" s="1"/>
      <c r="D76" s="1"/>
      <c r="E76" s="1"/>
    </row>
    <row r="77" spans="1:5" x14ac:dyDescent="0.35">
      <c r="A77" s="1">
        <v>60</v>
      </c>
      <c r="B77" s="1"/>
      <c r="C77" s="1"/>
      <c r="D77" s="1"/>
      <c r="E77" s="1"/>
    </row>
    <row r="78" spans="1:5" x14ac:dyDescent="0.35">
      <c r="A78" s="1">
        <v>61</v>
      </c>
      <c r="B78" s="1"/>
      <c r="C78" s="1"/>
      <c r="D78" s="1"/>
      <c r="E78" s="1"/>
    </row>
    <row r="79" spans="1:5" x14ac:dyDescent="0.35">
      <c r="A79" s="1">
        <v>62</v>
      </c>
      <c r="B79" s="1"/>
      <c r="C79" s="1"/>
      <c r="D79" s="1"/>
      <c r="E79" s="1"/>
    </row>
    <row r="80" spans="1:5" x14ac:dyDescent="0.35">
      <c r="A80" s="1">
        <v>63</v>
      </c>
      <c r="B80" s="1"/>
      <c r="C80" s="1"/>
      <c r="D80" s="1"/>
      <c r="E80" s="1"/>
    </row>
    <row r="81" spans="1:5" x14ac:dyDescent="0.35">
      <c r="A81" s="1">
        <v>64</v>
      </c>
      <c r="B81" s="1"/>
      <c r="C81" s="1"/>
      <c r="D81" s="1"/>
      <c r="E81" s="1"/>
    </row>
    <row r="82" spans="1:5" x14ac:dyDescent="0.35">
      <c r="A82" s="1">
        <v>65</v>
      </c>
      <c r="B82" s="1"/>
      <c r="C82" s="1"/>
      <c r="D82" s="1"/>
      <c r="E82" s="1"/>
    </row>
    <row r="83" spans="1:5" x14ac:dyDescent="0.35">
      <c r="A83" s="1">
        <v>66</v>
      </c>
      <c r="B83" s="1"/>
      <c r="C83" s="1"/>
      <c r="D83" s="1"/>
      <c r="E83" s="1"/>
    </row>
    <row r="84" spans="1:5" x14ac:dyDescent="0.35">
      <c r="A84" s="1">
        <v>67</v>
      </c>
      <c r="B84" s="1"/>
      <c r="C84" s="1"/>
      <c r="D84" s="1"/>
      <c r="E84" s="1"/>
    </row>
    <row r="85" spans="1:5" x14ac:dyDescent="0.35">
      <c r="A85" s="1">
        <v>68</v>
      </c>
      <c r="B85" s="1"/>
      <c r="C85" s="1"/>
      <c r="D85" s="1"/>
      <c r="E85" s="1"/>
    </row>
    <row r="86" spans="1:5" x14ac:dyDescent="0.35">
      <c r="A86" s="1">
        <v>69</v>
      </c>
      <c r="B86" s="1"/>
      <c r="C86" s="1"/>
      <c r="D86" s="1"/>
      <c r="E86" s="1"/>
    </row>
    <row r="87" spans="1:5" x14ac:dyDescent="0.35">
      <c r="A87" s="1">
        <v>70</v>
      </c>
      <c r="B87" s="1"/>
      <c r="C87" s="1"/>
      <c r="D87" s="1"/>
      <c r="E87" s="1"/>
    </row>
    <row r="88" spans="1:5" x14ac:dyDescent="0.35">
      <c r="A88" s="1">
        <v>71</v>
      </c>
      <c r="B88" s="1"/>
      <c r="C88" s="1"/>
      <c r="D88" s="1"/>
      <c r="E88" s="1"/>
    </row>
    <row r="89" spans="1:5" x14ac:dyDescent="0.35">
      <c r="A89" s="1">
        <v>72</v>
      </c>
      <c r="B89" s="1"/>
      <c r="C89" s="1"/>
      <c r="D89" s="1"/>
      <c r="E89" s="1"/>
    </row>
    <row r="90" spans="1:5" x14ac:dyDescent="0.35">
      <c r="A90" s="1">
        <v>73</v>
      </c>
      <c r="B90" s="1"/>
      <c r="C90" s="1"/>
      <c r="D90" s="1"/>
      <c r="E90" s="1"/>
    </row>
    <row r="91" spans="1:5" x14ac:dyDescent="0.35">
      <c r="A91" s="1">
        <v>74</v>
      </c>
      <c r="B91" s="1"/>
      <c r="C91" s="1"/>
      <c r="D91" s="1"/>
      <c r="E91" s="1"/>
    </row>
    <row r="92" spans="1:5" x14ac:dyDescent="0.35">
      <c r="A92" s="1">
        <v>75</v>
      </c>
      <c r="B92" s="1"/>
      <c r="C92" s="1"/>
      <c r="D92" s="1"/>
      <c r="E92" s="1"/>
    </row>
    <row r="93" spans="1:5" x14ac:dyDescent="0.35">
      <c r="A93" s="1">
        <v>76</v>
      </c>
      <c r="B93" s="1"/>
      <c r="C93" s="1"/>
      <c r="D93" s="1"/>
      <c r="E93" s="1"/>
    </row>
    <row r="94" spans="1:5" x14ac:dyDescent="0.35">
      <c r="A94" s="1">
        <v>77</v>
      </c>
      <c r="B94" s="1"/>
      <c r="C94" s="1"/>
      <c r="D94" s="1"/>
      <c r="E94" s="1"/>
    </row>
    <row r="95" spans="1:5" x14ac:dyDescent="0.35">
      <c r="A95" s="1">
        <v>78</v>
      </c>
      <c r="B95" s="1"/>
      <c r="C95" s="1"/>
      <c r="D95" s="1"/>
      <c r="E95" s="1"/>
    </row>
    <row r="96" spans="1:5" x14ac:dyDescent="0.35">
      <c r="A96" s="1">
        <v>79</v>
      </c>
      <c r="B96" s="1"/>
      <c r="C96" s="1"/>
      <c r="D96" s="1"/>
      <c r="E96" s="1"/>
    </row>
    <row r="97" spans="1:5" x14ac:dyDescent="0.35">
      <c r="A97" s="1">
        <v>80</v>
      </c>
      <c r="B97" s="1"/>
      <c r="C97" s="1"/>
      <c r="D97" s="1"/>
      <c r="E97" s="1"/>
    </row>
    <row r="98" spans="1:5" x14ac:dyDescent="0.35">
      <c r="A98" s="1">
        <v>81</v>
      </c>
      <c r="B98" s="1"/>
      <c r="C98" s="1"/>
      <c r="D98" s="1"/>
      <c r="E98" s="1"/>
    </row>
    <row r="99" spans="1:5" x14ac:dyDescent="0.35">
      <c r="A99" s="1">
        <v>82</v>
      </c>
      <c r="B99" s="1"/>
      <c r="C99" s="1"/>
      <c r="D99" s="1"/>
      <c r="E99" s="1"/>
    </row>
    <row r="100" spans="1:5" x14ac:dyDescent="0.35">
      <c r="A100" s="1">
        <v>83</v>
      </c>
      <c r="B100" s="1"/>
      <c r="C100" s="1"/>
      <c r="D100" s="1"/>
      <c r="E100" s="1"/>
    </row>
    <row r="101" spans="1:5" x14ac:dyDescent="0.35">
      <c r="A101" s="1">
        <v>84</v>
      </c>
      <c r="B101" s="1"/>
      <c r="C101" s="1"/>
      <c r="D101" s="1"/>
      <c r="E101" s="1"/>
    </row>
    <row r="102" spans="1:5" x14ac:dyDescent="0.35">
      <c r="A102" s="1">
        <v>85</v>
      </c>
      <c r="B102" s="1"/>
      <c r="C102" s="1"/>
      <c r="D102" s="1"/>
      <c r="E102" s="1"/>
    </row>
    <row r="103" spans="1:5" x14ac:dyDescent="0.35">
      <c r="A103" s="1">
        <v>86</v>
      </c>
      <c r="B103" s="1"/>
      <c r="C103" s="1"/>
      <c r="D103" s="1"/>
      <c r="E103" s="1"/>
    </row>
    <row r="104" spans="1:5" x14ac:dyDescent="0.35">
      <c r="A104" s="1">
        <v>87</v>
      </c>
      <c r="B104" s="1"/>
      <c r="C104" s="1"/>
      <c r="D104" s="1"/>
      <c r="E104" s="1"/>
    </row>
    <row r="105" spans="1:5" x14ac:dyDescent="0.35">
      <c r="A105" s="1">
        <v>88</v>
      </c>
      <c r="B105" s="1"/>
      <c r="C105" s="1"/>
      <c r="D105" s="1"/>
      <c r="E105" s="1"/>
    </row>
    <row r="106" spans="1:5" x14ac:dyDescent="0.35">
      <c r="A106" s="1">
        <v>89</v>
      </c>
      <c r="B106" s="1"/>
      <c r="C106" s="1"/>
      <c r="D106" s="1"/>
      <c r="E106" s="1"/>
    </row>
    <row r="107" spans="1:5" x14ac:dyDescent="0.35">
      <c r="A107" s="1">
        <v>90</v>
      </c>
      <c r="B107" s="1"/>
      <c r="C107" s="1"/>
      <c r="D107" s="1"/>
      <c r="E107" s="1"/>
    </row>
    <row r="108" spans="1:5" x14ac:dyDescent="0.35">
      <c r="A108" s="1">
        <v>91</v>
      </c>
      <c r="B108" s="1"/>
      <c r="C108" s="1"/>
      <c r="D108" s="1"/>
      <c r="E108" s="1"/>
    </row>
    <row r="109" spans="1:5" x14ac:dyDescent="0.35">
      <c r="A109" s="1">
        <v>92</v>
      </c>
      <c r="B109" s="1"/>
      <c r="C109" s="1"/>
      <c r="D109" s="1"/>
      <c r="E109" s="1"/>
    </row>
    <row r="110" spans="1:5" x14ac:dyDescent="0.35">
      <c r="A110" s="1">
        <v>93</v>
      </c>
      <c r="B110" s="1"/>
      <c r="C110" s="1"/>
      <c r="D110" s="1"/>
      <c r="E110" s="1"/>
    </row>
    <row r="111" spans="1:5" x14ac:dyDescent="0.35">
      <c r="A111" s="1">
        <v>94</v>
      </c>
      <c r="B111" s="1"/>
      <c r="C111" s="1"/>
      <c r="D111" s="1"/>
      <c r="E111" s="1"/>
    </row>
    <row r="112" spans="1:5" x14ac:dyDescent="0.35">
      <c r="A112" s="1">
        <v>95</v>
      </c>
      <c r="B112" s="1"/>
      <c r="C112" s="1"/>
      <c r="D112" s="1"/>
      <c r="E112" s="1"/>
    </row>
    <row r="113" spans="1:8" x14ac:dyDescent="0.35">
      <c r="A113" s="1">
        <v>96</v>
      </c>
      <c r="B113" s="1"/>
      <c r="C113" s="1"/>
      <c r="D113" s="1"/>
      <c r="E113" s="1"/>
    </row>
    <row r="114" spans="1:8" x14ac:dyDescent="0.35">
      <c r="A114" s="1">
        <v>97</v>
      </c>
      <c r="B114" s="1"/>
      <c r="C114" s="1"/>
      <c r="D114" s="1"/>
      <c r="E114" s="1"/>
    </row>
    <row r="115" spans="1:8" x14ac:dyDescent="0.35">
      <c r="A115" s="1">
        <v>98</v>
      </c>
      <c r="B115" s="1"/>
      <c r="C115" s="1"/>
      <c r="D115" s="1"/>
      <c r="E115" s="1"/>
    </row>
    <row r="116" spans="1:8" x14ac:dyDescent="0.35">
      <c r="A116" s="1">
        <v>99</v>
      </c>
      <c r="B116" s="1"/>
      <c r="C116" s="1"/>
      <c r="D116" s="1"/>
      <c r="E116" s="1"/>
    </row>
    <row r="117" spans="1:8" x14ac:dyDescent="0.35">
      <c r="A117" s="1">
        <v>100</v>
      </c>
      <c r="B117" s="1"/>
      <c r="C117" s="1"/>
      <c r="D117" s="1"/>
      <c r="E117" s="1"/>
    </row>
    <row r="118" spans="1:8" x14ac:dyDescent="0.35">
      <c r="A118" s="1"/>
    </row>
    <row r="119" spans="1:8" ht="13.9" x14ac:dyDescent="0.4">
      <c r="A119" s="2" t="s">
        <v>28</v>
      </c>
    </row>
    <row r="121" spans="1:8" ht="14.25" customHeight="1" x14ac:dyDescent="0.35">
      <c r="A121" s="70" t="s">
        <v>26</v>
      </c>
      <c r="B121" s="72" t="s">
        <v>15</v>
      </c>
      <c r="C121" s="72" t="s">
        <v>31</v>
      </c>
      <c r="D121" s="72"/>
      <c r="E121" s="72" t="s">
        <v>32</v>
      </c>
      <c r="F121" s="72"/>
      <c r="G121" s="72" t="s">
        <v>33</v>
      </c>
      <c r="H121" s="72"/>
    </row>
    <row r="122" spans="1:8" x14ac:dyDescent="0.35">
      <c r="A122" s="70"/>
      <c r="B122" s="72"/>
      <c r="C122" s="72"/>
      <c r="D122" s="72"/>
      <c r="E122" s="72"/>
      <c r="F122" s="72"/>
      <c r="G122" s="72"/>
      <c r="H122" s="72"/>
    </row>
    <row r="123" spans="1:8" x14ac:dyDescent="0.35">
      <c r="A123" s="70"/>
      <c r="B123" s="72"/>
      <c r="C123" s="72"/>
      <c r="D123" s="72"/>
      <c r="E123" s="72"/>
      <c r="F123" s="72"/>
      <c r="G123" s="72"/>
      <c r="H123" s="72"/>
    </row>
    <row r="124" spans="1:8" x14ac:dyDescent="0.35">
      <c r="A124" s="70"/>
      <c r="B124" s="72"/>
      <c r="C124" s="72"/>
      <c r="D124" s="72"/>
      <c r="E124" s="72"/>
      <c r="F124" s="72"/>
      <c r="G124" s="72"/>
      <c r="H124" s="72"/>
    </row>
    <row r="125" spans="1:8" x14ac:dyDescent="0.35">
      <c r="A125" s="70"/>
      <c r="B125" s="72"/>
      <c r="C125" s="72"/>
      <c r="D125" s="72"/>
      <c r="E125" s="72"/>
      <c r="F125" s="72"/>
      <c r="G125" s="72" t="s">
        <v>21</v>
      </c>
      <c r="H125" s="72" t="s">
        <v>22</v>
      </c>
    </row>
    <row r="126" spans="1:8" x14ac:dyDescent="0.35">
      <c r="A126" s="70"/>
      <c r="B126" s="72"/>
      <c r="C126" s="72"/>
      <c r="D126" s="72"/>
      <c r="E126" s="72"/>
      <c r="F126" s="72"/>
      <c r="G126" s="72"/>
      <c r="H126" s="72"/>
    </row>
    <row r="127" spans="1:8" x14ac:dyDescent="0.35">
      <c r="A127" s="10">
        <v>10</v>
      </c>
      <c r="B127" s="5" t="s">
        <v>17</v>
      </c>
      <c r="C127" s="71">
        <v>93</v>
      </c>
      <c r="D127" s="71"/>
      <c r="E127" s="71">
        <v>120</v>
      </c>
      <c r="F127" s="71"/>
      <c r="G127" s="3">
        <v>25</v>
      </c>
      <c r="H127" s="3">
        <v>28</v>
      </c>
    </row>
    <row r="128" spans="1:8" x14ac:dyDescent="0.35">
      <c r="A128" s="10">
        <v>11</v>
      </c>
      <c r="B128" s="3" t="s">
        <v>30</v>
      </c>
      <c r="C128" s="71">
        <v>102</v>
      </c>
      <c r="D128" s="71"/>
      <c r="E128" s="71">
        <v>112</v>
      </c>
      <c r="F128" s="71"/>
      <c r="G128" s="3">
        <v>14</v>
      </c>
      <c r="H128" s="3">
        <v>16</v>
      </c>
    </row>
    <row r="129" spans="1:8" x14ac:dyDescent="0.35">
      <c r="A129" s="10">
        <v>12</v>
      </c>
      <c r="B129" s="3" t="s">
        <v>29</v>
      </c>
      <c r="C129" s="71">
        <v>96</v>
      </c>
      <c r="D129" s="71"/>
      <c r="E129" s="71">
        <v>113</v>
      </c>
      <c r="F129" s="71"/>
      <c r="G129" s="3">
        <v>48</v>
      </c>
      <c r="H129" s="3">
        <v>52</v>
      </c>
    </row>
    <row r="130" spans="1:8" x14ac:dyDescent="0.35">
      <c r="A130" s="10">
        <v>20</v>
      </c>
      <c r="B130" s="5" t="s">
        <v>17</v>
      </c>
      <c r="C130" s="71">
        <v>82</v>
      </c>
      <c r="D130" s="71"/>
      <c r="E130" s="71">
        <v>104</v>
      </c>
      <c r="F130" s="71"/>
      <c r="G130" s="3">
        <v>40</v>
      </c>
      <c r="H130" s="3">
        <v>34</v>
      </c>
    </row>
    <row r="131" spans="1:8" x14ac:dyDescent="0.35">
      <c r="A131" s="10">
        <v>21</v>
      </c>
      <c r="B131" s="3" t="s">
        <v>30</v>
      </c>
      <c r="C131" s="71">
        <v>90</v>
      </c>
      <c r="D131" s="71"/>
      <c r="E131" s="71">
        <v>112</v>
      </c>
      <c r="F131" s="71"/>
      <c r="G131" s="3">
        <v>36</v>
      </c>
      <c r="H131" s="3">
        <v>36</v>
      </c>
    </row>
    <row r="132" spans="1:8" x14ac:dyDescent="0.35">
      <c r="A132" s="10">
        <v>22</v>
      </c>
      <c r="B132" s="3" t="s">
        <v>29</v>
      </c>
      <c r="C132" s="71">
        <v>88</v>
      </c>
      <c r="D132" s="71"/>
      <c r="E132" s="71">
        <v>106</v>
      </c>
      <c r="F132" s="71"/>
      <c r="G132" s="3">
        <v>62</v>
      </c>
      <c r="H132" s="3">
        <v>58</v>
      </c>
    </row>
    <row r="133" spans="1:8" x14ac:dyDescent="0.35">
      <c r="A133" s="10">
        <v>30</v>
      </c>
      <c r="B133" s="5" t="s">
        <v>17</v>
      </c>
      <c r="C133" s="71">
        <v>107</v>
      </c>
      <c r="D133" s="71"/>
      <c r="E133" s="71">
        <v>110</v>
      </c>
      <c r="F133" s="71"/>
      <c r="G133" s="3">
        <v>17</v>
      </c>
      <c r="H133" s="3">
        <v>20</v>
      </c>
    </row>
    <row r="134" spans="1:8" x14ac:dyDescent="0.35">
      <c r="A134" s="10">
        <v>31</v>
      </c>
      <c r="B134" s="3" t="s">
        <v>30</v>
      </c>
      <c r="C134" s="71">
        <v>91</v>
      </c>
      <c r="D134" s="71"/>
      <c r="E134" s="71">
        <v>105</v>
      </c>
      <c r="F134" s="71"/>
      <c r="G134" s="3">
        <v>43</v>
      </c>
      <c r="H134" s="3">
        <v>40</v>
      </c>
    </row>
    <row r="135" spans="1:8" x14ac:dyDescent="0.35">
      <c r="A135" s="10">
        <v>32</v>
      </c>
      <c r="B135" s="3" t="s">
        <v>29</v>
      </c>
      <c r="C135" s="71">
        <v>106</v>
      </c>
      <c r="D135" s="71"/>
      <c r="E135" s="71">
        <v>98</v>
      </c>
      <c r="F135" s="71"/>
      <c r="G135" s="3">
        <v>80</v>
      </c>
      <c r="H135" s="3">
        <v>83</v>
      </c>
    </row>
    <row r="136" spans="1:8" x14ac:dyDescent="0.35">
      <c r="A136" s="10">
        <v>40</v>
      </c>
      <c r="B136" s="5" t="s">
        <v>17</v>
      </c>
      <c r="C136" s="71">
        <v>87</v>
      </c>
      <c r="D136" s="71"/>
      <c r="E136" s="71">
        <v>104</v>
      </c>
      <c r="F136" s="71"/>
      <c r="G136" s="3">
        <v>54</v>
      </c>
      <c r="H136" s="3">
        <v>49</v>
      </c>
    </row>
    <row r="137" spans="1:8" x14ac:dyDescent="0.35">
      <c r="A137" s="10">
        <v>41</v>
      </c>
      <c r="B137" s="3" t="s">
        <v>30</v>
      </c>
      <c r="C137" s="71">
        <v>102</v>
      </c>
      <c r="D137" s="71"/>
      <c r="E137" s="71">
        <v>100</v>
      </c>
      <c r="F137" s="71"/>
      <c r="G137" s="3">
        <v>45</v>
      </c>
      <c r="H137" s="3">
        <v>46</v>
      </c>
    </row>
    <row r="138" spans="1:8" x14ac:dyDescent="0.35">
      <c r="A138" s="10">
        <v>42</v>
      </c>
      <c r="B138" s="3" t="s">
        <v>29</v>
      </c>
      <c r="C138" s="71">
        <v>108</v>
      </c>
      <c r="D138" s="71"/>
      <c r="E138" s="71">
        <v>97</v>
      </c>
      <c r="F138" s="71"/>
      <c r="G138" s="3">
        <v>20</v>
      </c>
      <c r="H138" s="3">
        <v>21</v>
      </c>
    </row>
    <row r="139" spans="1:8" x14ac:dyDescent="0.35">
      <c r="A139" s="10">
        <v>50</v>
      </c>
      <c r="B139" s="5" t="s">
        <v>17</v>
      </c>
      <c r="C139" s="71">
        <v>90</v>
      </c>
      <c r="D139" s="71"/>
      <c r="E139" s="71">
        <v>120</v>
      </c>
      <c r="F139" s="71"/>
      <c r="G139" s="3">
        <v>100</v>
      </c>
      <c r="H139" s="3">
        <v>108</v>
      </c>
    </row>
    <row r="140" spans="1:8" x14ac:dyDescent="0.35">
      <c r="A140" s="10">
        <v>51</v>
      </c>
      <c r="B140" s="3" t="s">
        <v>30</v>
      </c>
      <c r="C140" s="71">
        <v>92</v>
      </c>
      <c r="D140" s="71"/>
      <c r="E140" s="71">
        <v>114</v>
      </c>
      <c r="F140" s="71"/>
      <c r="G140" s="3">
        <v>150</v>
      </c>
      <c r="H140" s="3">
        <v>157</v>
      </c>
    </row>
    <row r="141" spans="1:8" x14ac:dyDescent="0.35">
      <c r="A141" s="10">
        <v>52</v>
      </c>
      <c r="B141" s="3" t="s">
        <v>29</v>
      </c>
      <c r="C141" s="71">
        <v>96</v>
      </c>
      <c r="D141" s="71"/>
      <c r="E141" s="71">
        <v>90</v>
      </c>
      <c r="F141" s="71"/>
      <c r="G141" s="3">
        <v>160</v>
      </c>
      <c r="H141" s="3">
        <v>185</v>
      </c>
    </row>
    <row r="142" spans="1:8" x14ac:dyDescent="0.35">
      <c r="A142" s="10">
        <v>60</v>
      </c>
      <c r="B142" s="5" t="s">
        <v>17</v>
      </c>
      <c r="C142" s="71">
        <v>100</v>
      </c>
      <c r="D142" s="71"/>
      <c r="E142" s="71">
        <v>91</v>
      </c>
      <c r="F142" s="71"/>
      <c r="G142" s="3">
        <v>70</v>
      </c>
      <c r="H142" s="3">
        <v>64</v>
      </c>
    </row>
    <row r="143" spans="1:8" x14ac:dyDescent="0.35">
      <c r="A143" s="10">
        <v>61</v>
      </c>
      <c r="B143" s="3" t="s">
        <v>30</v>
      </c>
      <c r="C143" s="71">
        <v>104</v>
      </c>
      <c r="D143" s="71"/>
      <c r="E143" s="71">
        <v>94</v>
      </c>
      <c r="F143" s="71"/>
      <c r="G143" s="3">
        <v>105</v>
      </c>
      <c r="H143" s="3">
        <v>103</v>
      </c>
    </row>
    <row r="144" spans="1:8" x14ac:dyDescent="0.35">
      <c r="A144" s="10">
        <v>62</v>
      </c>
      <c r="B144" s="3" t="s">
        <v>29</v>
      </c>
      <c r="C144" s="71">
        <v>98</v>
      </c>
      <c r="D144" s="71"/>
      <c r="E144" s="71">
        <v>96</v>
      </c>
      <c r="F144" s="71"/>
      <c r="G144" s="3">
        <v>140</v>
      </c>
      <c r="H144" s="3">
        <v>132</v>
      </c>
    </row>
    <row r="145" spans="1:8" x14ac:dyDescent="0.35">
      <c r="A145" s="10">
        <v>70</v>
      </c>
      <c r="B145" s="5" t="s">
        <v>17</v>
      </c>
      <c r="C145" s="71">
        <v>95</v>
      </c>
      <c r="D145" s="71"/>
      <c r="E145" s="71">
        <v>97</v>
      </c>
      <c r="F145" s="71"/>
      <c r="G145" s="3">
        <v>25</v>
      </c>
      <c r="H145" s="3">
        <v>23</v>
      </c>
    </row>
    <row r="146" spans="1:8" x14ac:dyDescent="0.35">
      <c r="A146" s="10">
        <v>71</v>
      </c>
      <c r="B146" s="3" t="s">
        <v>30</v>
      </c>
      <c r="C146" s="71">
        <v>82</v>
      </c>
      <c r="D146" s="71"/>
      <c r="E146" s="71">
        <v>104</v>
      </c>
      <c r="F146" s="71"/>
      <c r="G146" s="3">
        <v>40</v>
      </c>
      <c r="H146" s="3">
        <v>34</v>
      </c>
    </row>
    <row r="147" spans="1:8" x14ac:dyDescent="0.35">
      <c r="A147" s="10">
        <v>72</v>
      </c>
      <c r="B147" s="3" t="s">
        <v>29</v>
      </c>
      <c r="C147" s="71">
        <v>107</v>
      </c>
      <c r="D147" s="71"/>
      <c r="E147" s="71">
        <v>110</v>
      </c>
      <c r="F147" s="71"/>
      <c r="G147" s="3">
        <v>17</v>
      </c>
      <c r="H147" s="3">
        <v>20</v>
      </c>
    </row>
    <row r="148" spans="1:8" x14ac:dyDescent="0.35">
      <c r="A148" s="10">
        <v>80</v>
      </c>
      <c r="B148" s="5" t="s">
        <v>17</v>
      </c>
      <c r="C148" s="71">
        <v>102</v>
      </c>
      <c r="D148" s="71"/>
      <c r="E148" s="71">
        <v>104</v>
      </c>
      <c r="F148" s="71"/>
      <c r="G148" s="3">
        <v>34</v>
      </c>
      <c r="H148" s="3">
        <v>36</v>
      </c>
    </row>
    <row r="149" spans="1:8" x14ac:dyDescent="0.35">
      <c r="A149" s="10">
        <v>81</v>
      </c>
      <c r="B149" s="3" t="s">
        <v>30</v>
      </c>
      <c r="C149" s="71">
        <v>87</v>
      </c>
      <c r="D149" s="71"/>
      <c r="E149" s="71">
        <v>100</v>
      </c>
      <c r="F149" s="71"/>
      <c r="G149" s="3">
        <v>54</v>
      </c>
      <c r="H149" s="3">
        <v>47</v>
      </c>
    </row>
    <row r="150" spans="1:8" x14ac:dyDescent="0.35">
      <c r="A150" s="10">
        <v>82</v>
      </c>
      <c r="B150" s="3" t="s">
        <v>29</v>
      </c>
      <c r="C150" s="71">
        <v>95</v>
      </c>
      <c r="D150" s="71"/>
      <c r="E150" s="71">
        <v>96</v>
      </c>
      <c r="F150" s="71"/>
      <c r="G150" s="3">
        <v>48</v>
      </c>
      <c r="H150" s="3">
        <v>44</v>
      </c>
    </row>
    <row r="151" spans="1:8" x14ac:dyDescent="0.35">
      <c r="A151" s="10">
        <v>90</v>
      </c>
      <c r="B151" s="5" t="s">
        <v>17</v>
      </c>
      <c r="C151" s="71">
        <v>96</v>
      </c>
      <c r="D151" s="71"/>
      <c r="E151" s="71">
        <v>106</v>
      </c>
      <c r="F151" s="71"/>
      <c r="G151" s="3">
        <v>62</v>
      </c>
      <c r="H151" s="3">
        <v>63</v>
      </c>
    </row>
    <row r="152" spans="1:8" x14ac:dyDescent="0.35">
      <c r="A152" s="10">
        <v>91</v>
      </c>
      <c r="B152" s="3" t="s">
        <v>30</v>
      </c>
      <c r="C152" s="71">
        <v>90</v>
      </c>
      <c r="D152" s="71"/>
      <c r="E152" s="71">
        <v>102</v>
      </c>
      <c r="F152" s="71"/>
      <c r="G152" s="3">
        <v>100</v>
      </c>
      <c r="H152" s="3">
        <v>92</v>
      </c>
    </row>
    <row r="153" spans="1:8" x14ac:dyDescent="0.35">
      <c r="A153" s="10">
        <v>92</v>
      </c>
      <c r="B153" s="3" t="s">
        <v>29</v>
      </c>
      <c r="C153" s="71">
        <v>100</v>
      </c>
      <c r="D153" s="71"/>
      <c r="E153" s="71">
        <v>106</v>
      </c>
      <c r="F153" s="71"/>
      <c r="G153" s="3">
        <v>70</v>
      </c>
      <c r="H153" s="3">
        <v>74</v>
      </c>
    </row>
    <row r="154" spans="1:8" x14ac:dyDescent="0.35">
      <c r="A154" s="10">
        <v>100</v>
      </c>
      <c r="B154" s="5" t="s">
        <v>17</v>
      </c>
      <c r="C154" s="71">
        <v>86</v>
      </c>
      <c r="D154" s="71"/>
      <c r="E154" s="71">
        <v>108</v>
      </c>
      <c r="F154" s="71"/>
      <c r="G154" s="3">
        <v>240</v>
      </c>
      <c r="H154" s="3">
        <v>223</v>
      </c>
    </row>
    <row r="155" spans="1:8" x14ac:dyDescent="0.35">
      <c r="A155" s="10">
        <v>101</v>
      </c>
      <c r="B155" s="3" t="s">
        <v>30</v>
      </c>
      <c r="C155" s="71">
        <v>93</v>
      </c>
      <c r="D155" s="71"/>
      <c r="E155" s="71">
        <v>100</v>
      </c>
      <c r="F155" s="71"/>
      <c r="G155" s="3">
        <v>136</v>
      </c>
      <c r="H155" s="3">
        <v>126</v>
      </c>
    </row>
    <row r="156" spans="1:8" x14ac:dyDescent="0.35">
      <c r="A156" s="10">
        <v>102</v>
      </c>
      <c r="B156" s="3" t="s">
        <v>29</v>
      </c>
      <c r="C156" s="71">
        <v>98</v>
      </c>
      <c r="D156" s="71"/>
      <c r="E156" s="71">
        <v>111</v>
      </c>
      <c r="F156" s="71"/>
      <c r="G156" s="3">
        <v>182</v>
      </c>
      <c r="H156" s="3">
        <v>198</v>
      </c>
    </row>
  </sheetData>
  <mergeCells count="75">
    <mergeCell ref="B16:E16"/>
    <mergeCell ref="E121:F126"/>
    <mergeCell ref="E129:F129"/>
    <mergeCell ref="A3:A7"/>
    <mergeCell ref="B3:E4"/>
    <mergeCell ref="F3:I4"/>
    <mergeCell ref="B5:C7"/>
    <mergeCell ref="D5:E7"/>
    <mergeCell ref="F5:G7"/>
    <mergeCell ref="H5:I7"/>
    <mergeCell ref="B121:B126"/>
    <mergeCell ref="C121:D126"/>
    <mergeCell ref="C129:D129"/>
    <mergeCell ref="G121:H124"/>
    <mergeCell ref="G125:G126"/>
    <mergeCell ref="A121:A126"/>
    <mergeCell ref="C144:D144"/>
    <mergeCell ref="C145:D145"/>
    <mergeCell ref="C146:D146"/>
    <mergeCell ref="C147:D147"/>
    <mergeCell ref="C132:D132"/>
    <mergeCell ref="C133:D133"/>
    <mergeCell ref="C134:D134"/>
    <mergeCell ref="C135:D135"/>
    <mergeCell ref="C136:D136"/>
    <mergeCell ref="C139:D139"/>
    <mergeCell ref="C140:D140"/>
    <mergeCell ref="C141:D141"/>
    <mergeCell ref="C142:D142"/>
    <mergeCell ref="C143:D143"/>
    <mergeCell ref="C130:D130"/>
    <mergeCell ref="C131:D131"/>
    <mergeCell ref="C137:D137"/>
    <mergeCell ref="C138:D138"/>
    <mergeCell ref="H125:H126"/>
    <mergeCell ref="C127:D127"/>
    <mergeCell ref="C128:D128"/>
    <mergeCell ref="E127:F127"/>
    <mergeCell ref="E128:F12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5:F155"/>
    <mergeCell ref="E156:F156"/>
    <mergeCell ref="E150:F150"/>
    <mergeCell ref="E151:F151"/>
    <mergeCell ref="E152:F152"/>
    <mergeCell ref="E153:F153"/>
    <mergeCell ref="E154:F154"/>
  </mergeCells>
  <pageMargins left="0.39370078740157483" right="0.39370078740157483" top="0.74803149606299213" bottom="0.74803149606299213" header="0.31496062992125984" footer="0.31496062992125984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6"/>
  <sheetViews>
    <sheetView workbookViewId="0">
      <selection activeCell="F17" sqref="F17"/>
    </sheetView>
  </sheetViews>
  <sheetFormatPr defaultRowHeight="13.5" x14ac:dyDescent="0.35"/>
  <cols>
    <col min="2" max="11" width="15.5625" customWidth="1"/>
  </cols>
  <sheetData>
    <row r="1" spans="1:12" x14ac:dyDescent="0.35">
      <c r="A1" s="3" t="s">
        <v>8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1"/>
    </row>
    <row r="2" spans="1:12" ht="70.05" customHeight="1" x14ac:dyDescent="0.35">
      <c r="A2" s="4" t="s">
        <v>34</v>
      </c>
      <c r="B2" s="11" t="s">
        <v>6</v>
      </c>
      <c r="C2" s="11" t="s">
        <v>35</v>
      </c>
      <c r="D2" s="11" t="s">
        <v>36</v>
      </c>
      <c r="E2" s="11" t="s">
        <v>37</v>
      </c>
      <c r="F2" s="11" t="s">
        <v>38</v>
      </c>
      <c r="G2" s="11" t="s">
        <v>0</v>
      </c>
      <c r="H2" s="11" t="s">
        <v>7</v>
      </c>
      <c r="I2" s="11" t="s">
        <v>39</v>
      </c>
      <c r="J2" s="11" t="s">
        <v>40</v>
      </c>
      <c r="K2" s="11" t="s">
        <v>41</v>
      </c>
    </row>
    <row r="3" spans="1:12" ht="15" customHeight="1" x14ac:dyDescent="0.35">
      <c r="A3" s="4"/>
      <c r="B3" s="11" t="s">
        <v>42</v>
      </c>
      <c r="C3" s="11" t="s">
        <v>42</v>
      </c>
      <c r="D3" s="11" t="s">
        <v>42</v>
      </c>
      <c r="E3" s="11" t="s">
        <v>42</v>
      </c>
      <c r="F3" s="11" t="s">
        <v>42</v>
      </c>
      <c r="G3" s="11" t="s">
        <v>43</v>
      </c>
      <c r="H3" s="11" t="s">
        <v>43</v>
      </c>
      <c r="I3" s="11"/>
      <c r="J3" s="11" t="s">
        <v>43</v>
      </c>
      <c r="K3" s="11" t="s">
        <v>43</v>
      </c>
    </row>
    <row r="4" spans="1:12" x14ac:dyDescent="0.35">
      <c r="A4" s="3">
        <v>1985</v>
      </c>
      <c r="B4" s="3">
        <v>800</v>
      </c>
      <c r="C4" s="3">
        <v>900</v>
      </c>
      <c r="D4" s="3">
        <v>470</v>
      </c>
      <c r="E4" s="3">
        <v>10</v>
      </c>
      <c r="F4" s="3">
        <v>700</v>
      </c>
      <c r="G4" s="3">
        <v>650</v>
      </c>
      <c r="H4" s="3">
        <v>200</v>
      </c>
      <c r="I4" s="3">
        <v>500</v>
      </c>
      <c r="J4" s="3">
        <v>300</v>
      </c>
      <c r="K4" s="3">
        <v>880</v>
      </c>
    </row>
    <row r="5" spans="1:12" x14ac:dyDescent="0.35">
      <c r="A5" s="3">
        <v>1986</v>
      </c>
      <c r="B5" s="3">
        <v>864</v>
      </c>
      <c r="C5" s="3">
        <v>920</v>
      </c>
      <c r="D5" s="3">
        <v>500</v>
      </c>
      <c r="E5" s="3">
        <v>12</v>
      </c>
      <c r="F5" s="3">
        <v>784</v>
      </c>
      <c r="G5" s="3">
        <v>665</v>
      </c>
      <c r="H5" s="3">
        <v>212</v>
      </c>
      <c r="I5" s="3">
        <v>550</v>
      </c>
      <c r="J5" s="3">
        <v>349</v>
      </c>
      <c r="K5" s="3">
        <v>824</v>
      </c>
    </row>
    <row r="6" spans="1:12" x14ac:dyDescent="0.35">
      <c r="A6" s="3">
        <v>1987</v>
      </c>
      <c r="B6" s="3">
        <v>970</v>
      </c>
      <c r="C6" s="3">
        <v>981</v>
      </c>
      <c r="D6" s="3">
        <v>505</v>
      </c>
      <c r="E6" s="3">
        <v>8</v>
      </c>
      <c r="F6" s="3">
        <v>800</v>
      </c>
      <c r="G6" s="3">
        <v>640</v>
      </c>
      <c r="H6" s="3">
        <v>242</v>
      </c>
      <c r="I6" s="3">
        <v>602</v>
      </c>
      <c r="J6" s="3">
        <v>379</v>
      </c>
      <c r="K6" s="3">
        <v>750</v>
      </c>
    </row>
    <row r="7" spans="1:12" x14ac:dyDescent="0.35">
      <c r="A7" s="3">
        <v>1988</v>
      </c>
      <c r="B7" s="3">
        <v>1006</v>
      </c>
      <c r="C7" s="3">
        <v>1000</v>
      </c>
      <c r="D7" s="3">
        <v>533</v>
      </c>
      <c r="E7" s="3">
        <v>17</v>
      </c>
      <c r="F7" s="3">
        <v>966</v>
      </c>
      <c r="G7" s="3">
        <v>696</v>
      </c>
      <c r="H7" s="3">
        <v>239</v>
      </c>
      <c r="I7" s="3">
        <v>644</v>
      </c>
      <c r="J7" s="3">
        <v>450</v>
      </c>
      <c r="K7" s="3">
        <v>712</v>
      </c>
    </row>
    <row r="8" spans="1:12" x14ac:dyDescent="0.35">
      <c r="A8" s="3">
        <v>1989</v>
      </c>
      <c r="B8" s="3">
        <v>1035</v>
      </c>
      <c r="C8" s="3">
        <v>1060</v>
      </c>
      <c r="D8" s="3">
        <v>540</v>
      </c>
      <c r="E8" s="3">
        <v>24</v>
      </c>
      <c r="F8" s="3">
        <v>1082</v>
      </c>
      <c r="G8" s="3">
        <v>700</v>
      </c>
      <c r="H8" s="3">
        <v>254</v>
      </c>
      <c r="I8" s="3">
        <v>729</v>
      </c>
      <c r="J8" s="3">
        <v>501</v>
      </c>
      <c r="K8" s="3">
        <v>656</v>
      </c>
    </row>
    <row r="9" spans="1:12" x14ac:dyDescent="0.35">
      <c r="A9" s="3">
        <v>1990</v>
      </c>
      <c r="B9" s="3">
        <v>1174</v>
      </c>
      <c r="C9" s="3">
        <v>1122</v>
      </c>
      <c r="D9" s="3">
        <v>589</v>
      </c>
      <c r="E9" s="3">
        <v>21</v>
      </c>
      <c r="F9" s="3">
        <v>1212</v>
      </c>
      <c r="G9" s="3">
        <v>727</v>
      </c>
      <c r="H9" s="3">
        <v>298</v>
      </c>
      <c r="I9" s="3">
        <v>810</v>
      </c>
      <c r="J9" s="3">
        <v>581</v>
      </c>
      <c r="K9" s="3">
        <v>639</v>
      </c>
    </row>
    <row r="10" spans="1:12" x14ac:dyDescent="0.35">
      <c r="A10" s="3">
        <v>1991</v>
      </c>
      <c r="B10" s="3">
        <v>1287</v>
      </c>
      <c r="C10" s="3">
        <v>1141</v>
      </c>
      <c r="D10" s="3">
        <v>577</v>
      </c>
      <c r="E10" s="3">
        <v>30</v>
      </c>
      <c r="F10" s="3">
        <v>1300</v>
      </c>
      <c r="G10" s="3">
        <v>782</v>
      </c>
      <c r="H10" s="3">
        <v>284</v>
      </c>
      <c r="I10" s="3">
        <v>896</v>
      </c>
      <c r="J10" s="3">
        <v>600</v>
      </c>
      <c r="K10" s="3">
        <v>643</v>
      </c>
    </row>
    <row r="11" spans="1:12" x14ac:dyDescent="0.35">
      <c r="A11" s="3">
        <v>1992</v>
      </c>
      <c r="B11" s="3">
        <v>1341</v>
      </c>
      <c r="C11" s="3">
        <v>1160</v>
      </c>
      <c r="D11" s="3">
        <v>594</v>
      </c>
      <c r="E11" s="3">
        <v>38</v>
      </c>
      <c r="F11" s="3">
        <v>1506</v>
      </c>
      <c r="G11" s="3">
        <v>756</v>
      </c>
      <c r="H11" s="3">
        <v>300</v>
      </c>
      <c r="I11" s="3">
        <v>956</v>
      </c>
      <c r="J11" s="3">
        <v>648</v>
      </c>
      <c r="K11" s="3">
        <v>489</v>
      </c>
    </row>
    <row r="12" spans="1:12" x14ac:dyDescent="0.35">
      <c r="A12" s="3">
        <v>1993</v>
      </c>
      <c r="B12" s="3">
        <v>1475</v>
      </c>
      <c r="C12" s="3">
        <v>1222</v>
      </c>
      <c r="D12" s="3">
        <v>640</v>
      </c>
      <c r="E12" s="3">
        <v>43</v>
      </c>
      <c r="F12" s="3">
        <v>1687</v>
      </c>
      <c r="G12" s="3">
        <v>910</v>
      </c>
      <c r="H12" s="3">
        <v>319</v>
      </c>
      <c r="I12" s="3">
        <v>1084</v>
      </c>
      <c r="J12" s="3">
        <v>677</v>
      </c>
      <c r="K12" s="3">
        <v>429</v>
      </c>
    </row>
    <row r="13" spans="1:12" x14ac:dyDescent="0.35">
      <c r="A13" s="3">
        <v>1994</v>
      </c>
      <c r="B13" s="3">
        <v>1539</v>
      </c>
      <c r="C13" s="3">
        <v>1261</v>
      </c>
      <c r="D13" s="3">
        <v>628</v>
      </c>
      <c r="E13" s="3">
        <v>48</v>
      </c>
      <c r="F13" s="3">
        <v>1756</v>
      </c>
      <c r="G13" s="3">
        <v>786</v>
      </c>
      <c r="H13" s="3">
        <v>352</v>
      </c>
      <c r="I13" s="3">
        <v>1168</v>
      </c>
      <c r="J13" s="3">
        <v>748</v>
      </c>
      <c r="K13" s="3">
        <v>397</v>
      </c>
    </row>
    <row r="14" spans="1:12" x14ac:dyDescent="0.35">
      <c r="A14" s="3">
        <v>1995</v>
      </c>
      <c r="B14" s="3">
        <v>1712</v>
      </c>
      <c r="C14" s="3">
        <v>1300</v>
      </c>
      <c r="D14" s="3">
        <v>646</v>
      </c>
      <c r="E14" s="3">
        <v>63</v>
      </c>
      <c r="F14" s="3">
        <v>2060</v>
      </c>
      <c r="G14" s="3">
        <v>850</v>
      </c>
      <c r="H14" s="3">
        <v>362</v>
      </c>
      <c r="I14" s="3">
        <v>1300</v>
      </c>
      <c r="J14" s="3">
        <v>800</v>
      </c>
      <c r="K14" s="3">
        <v>321</v>
      </c>
    </row>
    <row r="15" spans="1:12" x14ac:dyDescent="0.35">
      <c r="A15" s="1"/>
    </row>
    <row r="16" spans="1:12" x14ac:dyDescent="0.35">
      <c r="A1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3"/>
  <sheetViews>
    <sheetView workbookViewId="0">
      <selection activeCell="I11" sqref="I11"/>
    </sheetView>
  </sheetViews>
  <sheetFormatPr defaultRowHeight="13.5" x14ac:dyDescent="0.35"/>
  <cols>
    <col min="1" max="1" width="10.5625" customWidth="1"/>
    <col min="2" max="3" width="12.5625" customWidth="1"/>
    <col min="4" max="5" width="6.5625" customWidth="1"/>
  </cols>
  <sheetData>
    <row r="1" spans="1:5" ht="14.25" customHeight="1" x14ac:dyDescent="0.35">
      <c r="A1" s="72" t="s">
        <v>3</v>
      </c>
      <c r="B1" s="72" t="s">
        <v>4</v>
      </c>
      <c r="C1" s="72"/>
    </row>
    <row r="2" spans="1:5" x14ac:dyDescent="0.35">
      <c r="A2" s="72"/>
      <c r="B2" s="72"/>
      <c r="C2" s="72"/>
    </row>
    <row r="3" spans="1:5" x14ac:dyDescent="0.35">
      <c r="A3" s="72"/>
      <c r="B3" s="72"/>
      <c r="C3" s="72"/>
    </row>
    <row r="4" spans="1:5" x14ac:dyDescent="0.35">
      <c r="A4" s="3">
        <v>1</v>
      </c>
      <c r="B4" s="3">
        <v>1</v>
      </c>
      <c r="C4" s="3">
        <v>2</v>
      </c>
    </row>
    <row r="5" spans="1:5" x14ac:dyDescent="0.35">
      <c r="A5" s="3">
        <v>2</v>
      </c>
      <c r="B5" s="3">
        <v>1</v>
      </c>
      <c r="C5" s="3">
        <v>3</v>
      </c>
    </row>
    <row r="6" spans="1:5" x14ac:dyDescent="0.35">
      <c r="A6" s="3">
        <v>3</v>
      </c>
      <c r="B6" s="3">
        <v>1</v>
      </c>
      <c r="C6" s="3">
        <v>4</v>
      </c>
    </row>
    <row r="7" spans="1:5" x14ac:dyDescent="0.35">
      <c r="A7" s="3">
        <v>4</v>
      </c>
      <c r="B7" s="3">
        <v>1</v>
      </c>
      <c r="C7" s="3">
        <v>5</v>
      </c>
    </row>
    <row r="8" spans="1:5" x14ac:dyDescent="0.35">
      <c r="A8" s="3">
        <v>5</v>
      </c>
      <c r="B8" s="3">
        <v>2</v>
      </c>
      <c r="C8" s="3">
        <v>3</v>
      </c>
    </row>
    <row r="9" spans="1:5" x14ac:dyDescent="0.35">
      <c r="A9" s="3">
        <v>6</v>
      </c>
      <c r="B9" s="3">
        <v>2</v>
      </c>
      <c r="C9" s="3">
        <v>4</v>
      </c>
    </row>
    <row r="10" spans="1:5" x14ac:dyDescent="0.35">
      <c r="A10" s="3">
        <v>7</v>
      </c>
      <c r="B10" s="3">
        <v>2</v>
      </c>
      <c r="C10" s="3">
        <v>5</v>
      </c>
    </row>
    <row r="11" spans="1:5" x14ac:dyDescent="0.35">
      <c r="A11" s="3">
        <v>8</v>
      </c>
      <c r="B11" s="3">
        <v>3</v>
      </c>
      <c r="C11" s="3">
        <v>4</v>
      </c>
    </row>
    <row r="12" spans="1:5" x14ac:dyDescent="0.35">
      <c r="A12" s="3">
        <v>9</v>
      </c>
      <c r="B12" s="3">
        <v>3</v>
      </c>
      <c r="C12" s="3">
        <v>5</v>
      </c>
    </row>
    <row r="13" spans="1:5" x14ac:dyDescent="0.35">
      <c r="A13" s="3">
        <v>10</v>
      </c>
      <c r="B13" s="3">
        <v>4</v>
      </c>
      <c r="C13" s="3">
        <v>5</v>
      </c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</sheetData>
  <mergeCells count="2">
    <mergeCell ref="A1:A3"/>
    <mergeCell ref="B1:C3"/>
  </mergeCells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07"/>
  <sheetViews>
    <sheetView topLeftCell="A31" workbookViewId="0">
      <selection activeCell="F2" sqref="F2:F6"/>
    </sheetView>
  </sheetViews>
  <sheetFormatPr defaultRowHeight="13.5" x14ac:dyDescent="0.35"/>
  <cols>
    <col min="1" max="1" width="12.5625" customWidth="1"/>
    <col min="2" max="6" width="15.5625" customWidth="1"/>
  </cols>
  <sheetData>
    <row r="1" spans="1:6" x14ac:dyDescent="0.35">
      <c r="A1" s="5" t="s">
        <v>2</v>
      </c>
      <c r="B1" s="3">
        <v>1</v>
      </c>
      <c r="C1" s="3">
        <v>2</v>
      </c>
      <c r="D1" s="3">
        <v>3</v>
      </c>
      <c r="E1" s="3">
        <v>4</v>
      </c>
      <c r="F1" s="4">
        <v>5</v>
      </c>
    </row>
    <row r="2" spans="1:6" x14ac:dyDescent="0.35">
      <c r="A2" s="72" t="s">
        <v>1</v>
      </c>
      <c r="B2" s="72" t="s">
        <v>9</v>
      </c>
      <c r="C2" s="72" t="s">
        <v>11</v>
      </c>
      <c r="D2" s="72" t="s">
        <v>13</v>
      </c>
      <c r="E2" s="72" t="s">
        <v>12</v>
      </c>
      <c r="F2" s="72" t="s">
        <v>10</v>
      </c>
    </row>
    <row r="3" spans="1:6" x14ac:dyDescent="0.35">
      <c r="A3" s="72"/>
      <c r="B3" s="72"/>
      <c r="C3" s="72"/>
      <c r="D3" s="72"/>
      <c r="E3" s="72"/>
      <c r="F3" s="72"/>
    </row>
    <row r="4" spans="1:6" x14ac:dyDescent="0.35">
      <c r="A4" s="72"/>
      <c r="B4" s="72"/>
      <c r="C4" s="72"/>
      <c r="D4" s="72"/>
      <c r="E4" s="72"/>
      <c r="F4" s="72"/>
    </row>
    <row r="5" spans="1:6" x14ac:dyDescent="0.35">
      <c r="A5" s="72"/>
      <c r="B5" s="72"/>
      <c r="C5" s="72"/>
      <c r="D5" s="72"/>
      <c r="E5" s="72"/>
      <c r="F5" s="72"/>
    </row>
    <row r="6" spans="1:6" x14ac:dyDescent="0.35">
      <c r="A6" s="72"/>
      <c r="B6" s="72"/>
      <c r="C6" s="72"/>
      <c r="D6" s="72"/>
      <c r="E6" s="72"/>
      <c r="F6" s="72"/>
    </row>
    <row r="7" spans="1:6" x14ac:dyDescent="0.35">
      <c r="A7" s="3">
        <v>1</v>
      </c>
      <c r="B7" s="3">
        <v>20</v>
      </c>
      <c r="C7" s="3">
        <v>17</v>
      </c>
      <c r="D7" s="3">
        <v>7</v>
      </c>
      <c r="E7" s="3">
        <v>80</v>
      </c>
      <c r="F7" s="3">
        <v>320</v>
      </c>
    </row>
    <row r="8" spans="1:6" x14ac:dyDescent="0.35">
      <c r="A8" s="3">
        <v>2</v>
      </c>
      <c r="B8" s="3">
        <v>50</v>
      </c>
      <c r="C8" s="3">
        <v>20</v>
      </c>
      <c r="D8" s="3">
        <v>5</v>
      </c>
      <c r="E8" s="3">
        <v>105</v>
      </c>
      <c r="F8" s="3">
        <v>611</v>
      </c>
    </row>
    <row r="9" spans="1:6" x14ac:dyDescent="0.35">
      <c r="A9" s="3">
        <v>3</v>
      </c>
      <c r="B9" s="3">
        <v>80</v>
      </c>
      <c r="C9" s="3">
        <v>19</v>
      </c>
      <c r="D9" s="3">
        <v>1</v>
      </c>
      <c r="E9" s="3">
        <v>100</v>
      </c>
      <c r="F9" s="3">
        <v>840</v>
      </c>
    </row>
    <row r="10" spans="1:6" x14ac:dyDescent="0.35">
      <c r="A10" s="3">
        <v>4</v>
      </c>
      <c r="B10" s="3">
        <v>35</v>
      </c>
      <c r="C10" s="3">
        <v>17</v>
      </c>
      <c r="D10" s="3">
        <v>7</v>
      </c>
      <c r="E10" s="3">
        <v>94</v>
      </c>
      <c r="F10" s="3">
        <v>482</v>
      </c>
    </row>
    <row r="11" spans="1:6" x14ac:dyDescent="0.35">
      <c r="A11" s="3">
        <v>5</v>
      </c>
      <c r="B11" s="3">
        <v>115</v>
      </c>
      <c r="C11" s="3">
        <v>20</v>
      </c>
      <c r="D11" s="3">
        <v>2</v>
      </c>
      <c r="E11" s="3">
        <v>112</v>
      </c>
      <c r="F11" s="3">
        <v>1050</v>
      </c>
    </row>
    <row r="12" spans="1:6" x14ac:dyDescent="0.35">
      <c r="A12" s="3">
        <v>6</v>
      </c>
      <c r="B12" s="3">
        <v>40</v>
      </c>
      <c r="C12" s="3">
        <v>19</v>
      </c>
      <c r="D12" s="3">
        <v>5</v>
      </c>
      <c r="E12" s="3">
        <v>108</v>
      </c>
      <c r="F12" s="3">
        <v>499</v>
      </c>
    </row>
    <row r="13" spans="1:6" x14ac:dyDescent="0.35">
      <c r="A13" s="3">
        <v>7</v>
      </c>
      <c r="B13" s="3">
        <v>40</v>
      </c>
      <c r="C13" s="3">
        <v>19</v>
      </c>
      <c r="D13" s="3">
        <v>4</v>
      </c>
      <c r="E13" s="3">
        <v>100</v>
      </c>
      <c r="F13" s="3">
        <v>505</v>
      </c>
    </row>
    <row r="14" spans="1:6" x14ac:dyDescent="0.35">
      <c r="A14" s="3">
        <v>8</v>
      </c>
      <c r="B14" s="3">
        <v>50</v>
      </c>
      <c r="C14" s="3">
        <v>19</v>
      </c>
      <c r="D14" s="3">
        <v>4</v>
      </c>
      <c r="E14" s="3">
        <v>88</v>
      </c>
      <c r="F14" s="3">
        <v>521</v>
      </c>
    </row>
    <row r="15" spans="1:6" x14ac:dyDescent="0.35">
      <c r="A15" s="3">
        <v>9</v>
      </c>
      <c r="B15" s="3">
        <v>30</v>
      </c>
      <c r="C15" s="3">
        <v>17</v>
      </c>
      <c r="D15" s="3">
        <v>7</v>
      </c>
      <c r="E15" s="3">
        <v>92</v>
      </c>
      <c r="F15" s="3">
        <v>412</v>
      </c>
    </row>
    <row r="16" spans="1:6" x14ac:dyDescent="0.35">
      <c r="A16" s="3">
        <v>10</v>
      </c>
      <c r="B16" s="3">
        <v>35</v>
      </c>
      <c r="C16" s="3">
        <v>17</v>
      </c>
      <c r="D16" s="3">
        <v>7</v>
      </c>
      <c r="E16" s="3">
        <v>90</v>
      </c>
      <c r="F16" s="3">
        <v>405</v>
      </c>
    </row>
    <row r="17" spans="1:6" x14ac:dyDescent="0.35">
      <c r="A17" s="3">
        <v>11</v>
      </c>
      <c r="B17" s="3">
        <v>70</v>
      </c>
      <c r="C17" s="3">
        <v>19</v>
      </c>
      <c r="D17" s="3">
        <v>2</v>
      </c>
      <c r="E17" s="3">
        <v>92</v>
      </c>
      <c r="F17" s="3">
        <v>788</v>
      </c>
    </row>
    <row r="18" spans="1:6" x14ac:dyDescent="0.35">
      <c r="A18" s="3">
        <v>12</v>
      </c>
      <c r="B18" s="3">
        <v>120</v>
      </c>
      <c r="C18" s="3">
        <v>21</v>
      </c>
      <c r="D18" s="3">
        <v>1</v>
      </c>
      <c r="E18" s="3">
        <v>101</v>
      </c>
      <c r="F18" s="3">
        <v>1280</v>
      </c>
    </row>
    <row r="19" spans="1:6" x14ac:dyDescent="0.35">
      <c r="A19" s="3">
        <v>13</v>
      </c>
      <c r="B19" s="3">
        <v>100</v>
      </c>
      <c r="C19" s="3">
        <v>20</v>
      </c>
      <c r="D19" s="3">
        <v>2</v>
      </c>
      <c r="E19" s="3">
        <v>98</v>
      </c>
      <c r="F19" s="3">
        <v>990</v>
      </c>
    </row>
    <row r="20" spans="1:6" x14ac:dyDescent="0.35">
      <c r="A20" s="3">
        <v>14</v>
      </c>
      <c r="B20" s="3">
        <v>70</v>
      </c>
      <c r="C20" s="3">
        <v>19</v>
      </c>
      <c r="D20" s="3">
        <v>7</v>
      </c>
      <c r="E20" s="3">
        <v>95</v>
      </c>
      <c r="F20" s="3">
        <v>810</v>
      </c>
    </row>
    <row r="21" spans="1:6" x14ac:dyDescent="0.35">
      <c r="A21" s="3">
        <v>15</v>
      </c>
      <c r="B21" s="3">
        <v>65</v>
      </c>
      <c r="C21" s="3">
        <v>19</v>
      </c>
      <c r="D21" s="3">
        <v>5</v>
      </c>
      <c r="E21" s="3">
        <v>90</v>
      </c>
      <c r="F21" s="3">
        <v>750</v>
      </c>
    </row>
    <row r="22" spans="1:6" x14ac:dyDescent="0.35">
      <c r="A22" s="3">
        <v>16</v>
      </c>
      <c r="B22" s="3">
        <v>80</v>
      </c>
      <c r="C22" s="3">
        <v>19</v>
      </c>
      <c r="D22" s="3">
        <v>2</v>
      </c>
      <c r="E22" s="3">
        <v>95</v>
      </c>
      <c r="F22" s="3">
        <v>924</v>
      </c>
    </row>
    <row r="23" spans="1:6" x14ac:dyDescent="0.35">
      <c r="A23" s="3">
        <v>17</v>
      </c>
      <c r="B23" s="3">
        <v>150</v>
      </c>
      <c r="C23" s="3">
        <v>21</v>
      </c>
      <c r="D23" s="3">
        <v>1</v>
      </c>
      <c r="E23" s="3">
        <v>109</v>
      </c>
      <c r="F23" s="3">
        <v>1950</v>
      </c>
    </row>
    <row r="24" spans="1:6" x14ac:dyDescent="0.35">
      <c r="A24" s="3">
        <v>18</v>
      </c>
      <c r="B24" s="3">
        <v>50</v>
      </c>
      <c r="C24" s="3">
        <v>18</v>
      </c>
      <c r="D24" s="3">
        <v>5</v>
      </c>
      <c r="E24" s="3">
        <v>90</v>
      </c>
      <c r="F24" s="3">
        <v>590</v>
      </c>
    </row>
    <row r="25" spans="1:6" x14ac:dyDescent="0.35">
      <c r="A25" s="3">
        <v>19</v>
      </c>
      <c r="B25" s="3">
        <v>60</v>
      </c>
      <c r="C25" s="3">
        <v>20</v>
      </c>
      <c r="D25" s="3">
        <v>3</v>
      </c>
      <c r="E25" s="3">
        <v>97</v>
      </c>
      <c r="F25" s="3">
        <v>722</v>
      </c>
    </row>
    <row r="26" spans="1:6" x14ac:dyDescent="0.35">
      <c r="A26" s="3">
        <v>20</v>
      </c>
      <c r="B26" s="3">
        <v>50</v>
      </c>
      <c r="C26" s="3">
        <v>19</v>
      </c>
      <c r="D26" s="3">
        <v>5</v>
      </c>
      <c r="E26" s="3">
        <v>90</v>
      </c>
      <c r="F26" s="3">
        <v>540</v>
      </c>
    </row>
    <row r="27" spans="1:6" x14ac:dyDescent="0.35">
      <c r="A27" s="3">
        <v>21</v>
      </c>
      <c r="B27" s="3">
        <v>60</v>
      </c>
      <c r="C27" s="3">
        <v>19</v>
      </c>
      <c r="D27" s="3">
        <v>5</v>
      </c>
      <c r="E27" s="3">
        <v>87</v>
      </c>
      <c r="F27" s="3">
        <v>700</v>
      </c>
    </row>
    <row r="28" spans="1:6" x14ac:dyDescent="0.35">
      <c r="A28" s="3">
        <v>22</v>
      </c>
      <c r="B28" s="3">
        <v>90</v>
      </c>
      <c r="C28" s="3">
        <v>20</v>
      </c>
      <c r="D28" s="3">
        <v>5</v>
      </c>
      <c r="E28" s="3">
        <v>100</v>
      </c>
      <c r="F28" s="3">
        <v>980</v>
      </c>
    </row>
    <row r="29" spans="1:6" x14ac:dyDescent="0.35">
      <c r="A29" s="3">
        <v>23</v>
      </c>
      <c r="B29" s="3">
        <v>40</v>
      </c>
      <c r="C29" s="3">
        <v>19</v>
      </c>
      <c r="D29" s="3">
        <v>6</v>
      </c>
      <c r="E29" s="3">
        <v>98</v>
      </c>
      <c r="F29" s="3">
        <v>490</v>
      </c>
    </row>
    <row r="30" spans="1:6" x14ac:dyDescent="0.35">
      <c r="A30" s="3">
        <v>24</v>
      </c>
      <c r="B30" s="3">
        <v>25</v>
      </c>
      <c r="C30" s="3">
        <v>20</v>
      </c>
      <c r="D30" s="3">
        <v>5</v>
      </c>
      <c r="E30" s="3">
        <v>89</v>
      </c>
      <c r="F30" s="3">
        <v>375</v>
      </c>
    </row>
    <row r="31" spans="1:6" x14ac:dyDescent="0.35">
      <c r="A31" s="3">
        <v>25</v>
      </c>
      <c r="B31" s="3">
        <v>85</v>
      </c>
      <c r="C31" s="3">
        <v>18</v>
      </c>
      <c r="D31" s="3">
        <v>3</v>
      </c>
      <c r="E31" s="3">
        <v>90</v>
      </c>
      <c r="F31" s="3">
        <v>910</v>
      </c>
    </row>
    <row r="32" spans="1:6" x14ac:dyDescent="0.35">
      <c r="A32" s="3">
        <v>26</v>
      </c>
      <c r="B32" s="3">
        <v>75</v>
      </c>
      <c r="C32" s="3">
        <v>19</v>
      </c>
      <c r="D32" s="3">
        <v>4</v>
      </c>
      <c r="E32" s="3">
        <v>97</v>
      </c>
      <c r="F32" s="3">
        <v>845</v>
      </c>
    </row>
    <row r="33" spans="1:6" x14ac:dyDescent="0.35">
      <c r="A33" s="3">
        <v>27</v>
      </c>
      <c r="B33" s="3">
        <v>175</v>
      </c>
      <c r="C33" s="3">
        <v>21</v>
      </c>
      <c r="D33" s="3">
        <v>4</v>
      </c>
      <c r="E33" s="3">
        <v>108</v>
      </c>
      <c r="F33" s="3">
        <v>2400</v>
      </c>
    </row>
    <row r="34" spans="1:6" x14ac:dyDescent="0.35">
      <c r="A34" s="3">
        <v>28</v>
      </c>
      <c r="B34" s="3">
        <v>100</v>
      </c>
      <c r="C34" s="3">
        <v>20</v>
      </c>
      <c r="D34" s="3">
        <v>2</v>
      </c>
      <c r="E34" s="3">
        <v>102</v>
      </c>
      <c r="F34" s="3">
        <v>1100</v>
      </c>
    </row>
    <row r="35" spans="1:6" x14ac:dyDescent="0.35">
      <c r="A35" s="3">
        <v>29</v>
      </c>
      <c r="B35" s="3">
        <v>40</v>
      </c>
      <c r="C35" s="3">
        <v>18</v>
      </c>
      <c r="D35" s="3">
        <v>7</v>
      </c>
      <c r="E35" s="3">
        <v>88</v>
      </c>
      <c r="F35" s="3">
        <v>470</v>
      </c>
    </row>
    <row r="36" spans="1:6" x14ac:dyDescent="0.35">
      <c r="A36" s="3">
        <v>30</v>
      </c>
      <c r="B36" s="3">
        <v>50</v>
      </c>
      <c r="C36" s="3">
        <v>18</v>
      </c>
      <c r="D36" s="3">
        <v>6</v>
      </c>
      <c r="E36" s="3">
        <v>96</v>
      </c>
      <c r="F36" s="3">
        <v>588</v>
      </c>
    </row>
    <row r="37" spans="1:6" x14ac:dyDescent="0.35">
      <c r="A37" s="3">
        <v>31</v>
      </c>
      <c r="B37" s="3">
        <v>75</v>
      </c>
      <c r="C37" s="3">
        <v>19</v>
      </c>
      <c r="D37" s="3">
        <v>3</v>
      </c>
      <c r="E37" s="3">
        <v>92</v>
      </c>
      <c r="F37" s="3">
        <v>860</v>
      </c>
    </row>
    <row r="38" spans="1:6" x14ac:dyDescent="0.35">
      <c r="A38" s="3">
        <v>32</v>
      </c>
      <c r="B38" s="3">
        <v>25</v>
      </c>
      <c r="C38" s="3">
        <v>18</v>
      </c>
      <c r="D38" s="3">
        <v>5</v>
      </c>
      <c r="E38" s="3">
        <v>102</v>
      </c>
      <c r="F38" s="3">
        <v>395</v>
      </c>
    </row>
    <row r="39" spans="1:6" x14ac:dyDescent="0.35">
      <c r="A39" s="3">
        <v>33</v>
      </c>
      <c r="B39" s="3">
        <v>95</v>
      </c>
      <c r="C39" s="3">
        <v>21</v>
      </c>
      <c r="D39" s="3">
        <v>2</v>
      </c>
      <c r="E39" s="3">
        <v>115</v>
      </c>
      <c r="F39" s="3">
        <v>1000</v>
      </c>
    </row>
    <row r="40" spans="1:6" x14ac:dyDescent="0.35">
      <c r="A40" s="3">
        <v>34</v>
      </c>
      <c r="B40" s="3">
        <v>60</v>
      </c>
      <c r="C40" s="3">
        <v>19</v>
      </c>
      <c r="D40" s="3">
        <v>6</v>
      </c>
      <c r="E40" s="3">
        <v>90</v>
      </c>
      <c r="F40" s="3">
        <v>640</v>
      </c>
    </row>
    <row r="41" spans="1:6" x14ac:dyDescent="0.35">
      <c r="A41" s="3">
        <v>35</v>
      </c>
      <c r="B41" s="3">
        <v>70</v>
      </c>
      <c r="C41" s="3">
        <v>18</v>
      </c>
      <c r="D41" s="3">
        <v>3</v>
      </c>
      <c r="E41" s="3">
        <v>92</v>
      </c>
      <c r="F41" s="3">
        <v>805</v>
      </c>
    </row>
    <row r="42" spans="1:6" x14ac:dyDescent="0.35">
      <c r="A42" s="3">
        <v>36</v>
      </c>
      <c r="B42" s="3">
        <v>85</v>
      </c>
      <c r="C42" s="3">
        <v>20</v>
      </c>
      <c r="D42" s="3">
        <v>2</v>
      </c>
      <c r="E42" s="3">
        <v>95</v>
      </c>
      <c r="F42" s="3">
        <v>920</v>
      </c>
    </row>
    <row r="43" spans="1:6" x14ac:dyDescent="0.35">
      <c r="A43" s="3">
        <v>37</v>
      </c>
      <c r="B43" s="3">
        <v>170</v>
      </c>
      <c r="C43" s="3">
        <v>21</v>
      </c>
      <c r="D43" s="3">
        <v>1</v>
      </c>
      <c r="E43" s="3">
        <v>108</v>
      </c>
      <c r="F43" s="3">
        <v>2125</v>
      </c>
    </row>
    <row r="44" spans="1:6" x14ac:dyDescent="0.35">
      <c r="A44" s="3">
        <v>38</v>
      </c>
      <c r="B44" s="3">
        <v>120</v>
      </c>
      <c r="C44" s="3">
        <v>21</v>
      </c>
      <c r="D44" s="3">
        <v>3</v>
      </c>
      <c r="E44" s="3">
        <v>95</v>
      </c>
      <c r="F44" s="3">
        <v>1400</v>
      </c>
    </row>
    <row r="45" spans="1:6" x14ac:dyDescent="0.35">
      <c r="A45" s="3">
        <v>39</v>
      </c>
      <c r="B45" s="3">
        <v>160</v>
      </c>
      <c r="C45" s="3">
        <v>21</v>
      </c>
      <c r="D45" s="3">
        <v>1</v>
      </c>
      <c r="E45" s="3">
        <v>99</v>
      </c>
      <c r="F45" s="3">
        <v>1850</v>
      </c>
    </row>
    <row r="46" spans="1:6" x14ac:dyDescent="0.35">
      <c r="A46" s="3">
        <v>40</v>
      </c>
      <c r="B46" s="3">
        <v>50</v>
      </c>
      <c r="C46" s="3">
        <v>19</v>
      </c>
      <c r="D46" s="3">
        <v>3</v>
      </c>
      <c r="E46" s="3">
        <v>97</v>
      </c>
      <c r="F46" s="3">
        <v>770</v>
      </c>
    </row>
    <row r="47" spans="1:6" x14ac:dyDescent="0.35">
      <c r="A47" s="3">
        <v>41</v>
      </c>
      <c r="B47" s="3">
        <v>80</v>
      </c>
      <c r="C47" s="3">
        <v>20</v>
      </c>
      <c r="D47" s="3">
        <v>2</v>
      </c>
      <c r="E47" s="3">
        <v>102</v>
      </c>
      <c r="F47" s="3">
        <v>905</v>
      </c>
    </row>
    <row r="48" spans="1:6" x14ac:dyDescent="0.35">
      <c r="A48" s="3">
        <v>42</v>
      </c>
      <c r="B48" s="3">
        <v>20</v>
      </c>
      <c r="C48" s="3">
        <v>18</v>
      </c>
      <c r="D48" s="3">
        <v>7</v>
      </c>
      <c r="E48" s="3">
        <v>95</v>
      </c>
      <c r="F48" s="3">
        <v>355</v>
      </c>
    </row>
    <row r="49" spans="1:6" x14ac:dyDescent="0.35">
      <c r="A49" s="3">
        <v>43</v>
      </c>
      <c r="B49" s="3">
        <v>55</v>
      </c>
      <c r="C49" s="3">
        <v>19</v>
      </c>
      <c r="D49" s="3">
        <v>5</v>
      </c>
      <c r="E49" s="3">
        <v>90</v>
      </c>
      <c r="F49" s="3">
        <v>610</v>
      </c>
    </row>
    <row r="50" spans="1:6" x14ac:dyDescent="0.35">
      <c r="A50" s="3">
        <v>44</v>
      </c>
      <c r="B50" s="3">
        <v>70</v>
      </c>
      <c r="C50" s="3">
        <v>20</v>
      </c>
      <c r="D50" s="3">
        <v>6</v>
      </c>
      <c r="E50" s="3">
        <v>101</v>
      </c>
      <c r="F50" s="3">
        <v>697</v>
      </c>
    </row>
    <row r="51" spans="1:6" x14ac:dyDescent="0.35">
      <c r="A51" s="3">
        <v>45</v>
      </c>
      <c r="B51" s="3">
        <v>80</v>
      </c>
      <c r="C51" s="3">
        <v>20</v>
      </c>
      <c r="D51" s="3">
        <v>2</v>
      </c>
      <c r="E51" s="3">
        <v>104</v>
      </c>
      <c r="F51" s="3">
        <v>900</v>
      </c>
    </row>
    <row r="52" spans="1:6" x14ac:dyDescent="0.35">
      <c r="A52" s="3">
        <v>46</v>
      </c>
      <c r="B52" s="3">
        <v>100</v>
      </c>
      <c r="C52" s="3">
        <v>21</v>
      </c>
      <c r="D52" s="3">
        <v>1</v>
      </c>
      <c r="E52" s="3">
        <v>120</v>
      </c>
      <c r="F52" s="3">
        <v>1025</v>
      </c>
    </row>
    <row r="53" spans="1:6" x14ac:dyDescent="0.35">
      <c r="A53" s="3">
        <v>47</v>
      </c>
      <c r="B53" s="3">
        <v>60</v>
      </c>
      <c r="C53" s="3">
        <v>20</v>
      </c>
      <c r="D53" s="3">
        <v>6</v>
      </c>
      <c r="E53" s="3">
        <v>101</v>
      </c>
      <c r="F53" s="3">
        <v>697</v>
      </c>
    </row>
    <row r="54" spans="1:6" x14ac:dyDescent="0.35">
      <c r="A54" s="3">
        <v>48</v>
      </c>
      <c r="B54" s="3">
        <v>50</v>
      </c>
      <c r="C54" s="3">
        <v>18</v>
      </c>
      <c r="D54" s="3">
        <v>2</v>
      </c>
      <c r="E54" s="3">
        <v>95</v>
      </c>
      <c r="F54" s="3">
        <v>570</v>
      </c>
    </row>
    <row r="55" spans="1:6" x14ac:dyDescent="0.35">
      <c r="A55" s="3">
        <v>49</v>
      </c>
      <c r="B55" s="3">
        <v>70</v>
      </c>
      <c r="C55" s="3">
        <v>19</v>
      </c>
      <c r="D55" s="3">
        <v>4</v>
      </c>
      <c r="E55" s="3">
        <v>98</v>
      </c>
      <c r="F55" s="3">
        <v>800</v>
      </c>
    </row>
    <row r="56" spans="1:6" x14ac:dyDescent="0.35">
      <c r="A56" s="3">
        <v>50</v>
      </c>
      <c r="B56" s="3">
        <v>160</v>
      </c>
      <c r="C56" s="3">
        <v>21</v>
      </c>
      <c r="D56" s="3">
        <v>1</v>
      </c>
      <c r="E56" s="3">
        <v>108</v>
      </c>
      <c r="F56" s="3">
        <v>2100</v>
      </c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7" spans="1:6" x14ac:dyDescent="0.35">
      <c r="A107" s="1"/>
      <c r="F107" s="1"/>
    </row>
  </sheetData>
  <mergeCells count="6">
    <mergeCell ref="C2:C6"/>
    <mergeCell ref="A2:A6"/>
    <mergeCell ref="B2:B6"/>
    <mergeCell ref="F2:F6"/>
    <mergeCell ref="E2:E6"/>
    <mergeCell ref="D2:D6"/>
  </mergeCells>
  <phoneticPr fontId="1" type="noConversion"/>
  <pageMargins left="0.75" right="0.75" top="1" bottom="1" header="0.5" footer="0.5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15</vt:i4>
      </vt:variant>
    </vt:vector>
  </HeadingPairs>
  <TitlesOfParts>
    <vt:vector size="27" baseType="lpstr">
      <vt:lpstr>1</vt:lpstr>
      <vt:lpstr>Практика 1</vt:lpstr>
      <vt:lpstr>Практика 2</vt:lpstr>
      <vt:lpstr>Практика 5</vt:lpstr>
      <vt:lpstr>Практика 6</vt:lpstr>
      <vt:lpstr>Практика 7</vt:lpstr>
      <vt:lpstr>Практика 10</vt:lpstr>
      <vt:lpstr>Данные</vt:lpstr>
      <vt:lpstr>Дан K2.1</vt:lpstr>
      <vt:lpstr>Дан K2.3</vt:lpstr>
      <vt:lpstr>Таб 1</vt:lpstr>
      <vt:lpstr>Приложение</vt:lpstr>
      <vt:lpstr>X_приб</vt:lpstr>
      <vt:lpstr>Y_крс</vt:lpstr>
      <vt:lpstr>данм</vt:lpstr>
      <vt:lpstr>Курс</vt:lpstr>
      <vt:lpstr>Прибыль</vt:lpstr>
      <vt:lpstr>Приложение</vt:lpstr>
      <vt:lpstr>результат</vt:lpstr>
      <vt:lpstr>результатм</vt:lpstr>
      <vt:lpstr>Таб1</vt:lpstr>
      <vt:lpstr>таб2</vt:lpstr>
      <vt:lpstr>таб3</vt:lpstr>
      <vt:lpstr>таб6</vt:lpstr>
      <vt:lpstr>табб5</vt:lpstr>
      <vt:lpstr>фактор</vt:lpstr>
      <vt:lpstr>факторм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Тимофей Белоусов</cp:lastModifiedBy>
  <cp:lastPrinted>2008-04-03T16:03:25Z</cp:lastPrinted>
  <dcterms:created xsi:type="dcterms:W3CDTF">2007-03-28T10:40:39Z</dcterms:created>
  <dcterms:modified xsi:type="dcterms:W3CDTF">2023-11-06T13:34:53Z</dcterms:modified>
</cp:coreProperties>
</file>