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tima\Desktop\ITMO\Semester-5\МатСтат\"/>
    </mc:Choice>
  </mc:AlternateContent>
  <xr:revisionPtr revIDLastSave="0" documentId="13_ncr:1_{F972DBBA-457B-4E1C-AE7C-CF5C1998AFC2}" xr6:coauthVersionLast="47" xr6:coauthVersionMax="47" xr10:uidLastSave="{00000000-0000-0000-0000-000000000000}"/>
  <bookViews>
    <workbookView xWindow="-98" yWindow="-98" windowWidth="26116" windowHeight="15675" activeTab="15" xr2:uid="{053512AA-4287-4200-A29C-E11E12846B9B}"/>
  </bookViews>
  <sheets>
    <sheet name="Выборка" sheetId="2" r:id="rId1"/>
    <sheet name="1" sheetId="3" r:id="rId2"/>
    <sheet name="2" sheetId="4" r:id="rId3"/>
    <sheet name="3" sheetId="5" r:id="rId4"/>
    <sheet name="4" sheetId="6" r:id="rId5"/>
    <sheet name="5" sheetId="7" r:id="rId6"/>
    <sheet name="6" sheetId="8" r:id="rId7"/>
    <sheet name="7" sheetId="9" r:id="rId8"/>
    <sheet name="8" sheetId="11" r:id="rId9"/>
    <sheet name="9" sheetId="12" r:id="rId10"/>
    <sheet name="10" sheetId="13" r:id="rId11"/>
    <sheet name="11" sheetId="14" r:id="rId12"/>
    <sheet name="12" sheetId="15" r:id="rId13"/>
    <sheet name="13" sheetId="16" r:id="rId14"/>
    <sheet name="14" sheetId="17" r:id="rId15"/>
    <sheet name="15" sheetId="10" r:id="rId16"/>
  </sheets>
  <definedNames>
    <definedName name="Вес" localSheetId="5">Таблица2[Вес]</definedName>
    <definedName name="Вес">Таблица2[Вес]</definedName>
    <definedName name="Прибыль">'2'!$B$2:$B$51</definedName>
    <definedName name="Рост" localSheetId="5">Таблица2[Рост]</definedName>
    <definedName name="Рост">Таблица2[Рост]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4" i="15" l="1" a="1"/>
  <c r="N14" i="15" s="1"/>
  <c r="M14" i="15" a="1"/>
  <c r="M14" i="15" s="1"/>
  <c r="L14" i="15" a="1"/>
  <c r="L14" i="15" s="1"/>
  <c r="K14" i="15" a="1"/>
  <c r="K14" i="15" s="1"/>
  <c r="J14" i="15"/>
  <c r="J14" i="15" a="1"/>
  <c r="I14" i="15" a="1"/>
  <c r="I14" i="15" s="1"/>
  <c r="H14" i="15" a="1"/>
  <c r="H14" i="15" s="1"/>
  <c r="G14" i="15" a="1"/>
  <c r="G14" i="15" s="1"/>
  <c r="F14" i="15" a="1"/>
  <c r="F14" i="15" s="1"/>
  <c r="E14" i="15" a="1"/>
  <c r="E14" i="15" s="1"/>
  <c r="N13" i="15" a="1"/>
  <c r="N13" i="15" s="1"/>
  <c r="M13" i="15" a="1"/>
  <c r="M13" i="15" s="1"/>
  <c r="L13" i="15" a="1"/>
  <c r="L13" i="15" s="1"/>
  <c r="K13" i="15" a="1"/>
  <c r="K13" i="15" s="1"/>
  <c r="J13" i="15"/>
  <c r="J13" i="15" a="1"/>
  <c r="I13" i="15" a="1"/>
  <c r="I13" i="15" s="1"/>
  <c r="H13" i="15" a="1"/>
  <c r="H13" i="15" s="1"/>
  <c r="G13" i="15" a="1"/>
  <c r="G13" i="15" s="1"/>
  <c r="F13" i="15" a="1"/>
  <c r="F13" i="15" s="1"/>
  <c r="E13" i="15" a="1"/>
  <c r="E13" i="15" s="1"/>
  <c r="N12" i="15" a="1"/>
  <c r="N12" i="15" s="1"/>
  <c r="M12" i="15" a="1"/>
  <c r="M12" i="15" s="1"/>
  <c r="L12" i="15" a="1"/>
  <c r="L12" i="15" s="1"/>
  <c r="K12" i="15" a="1"/>
  <c r="K12" i="15" s="1"/>
  <c r="J12" i="15"/>
  <c r="J12" i="15" a="1"/>
  <c r="I12" i="15" a="1"/>
  <c r="I12" i="15" s="1"/>
  <c r="H12" i="15" a="1"/>
  <c r="H12" i="15" s="1"/>
  <c r="G12" i="15" a="1"/>
  <c r="G12" i="15" s="1"/>
  <c r="F12" i="15" a="1"/>
  <c r="F12" i="15" s="1"/>
  <c r="E12" i="15" a="1"/>
  <c r="E12" i="15" s="1"/>
  <c r="N11" i="15" a="1"/>
  <c r="N11" i="15" s="1"/>
  <c r="M11" i="15" a="1"/>
  <c r="M11" i="15" s="1"/>
  <c r="L11" i="15" a="1"/>
  <c r="L11" i="15" s="1"/>
  <c r="K11" i="15" a="1"/>
  <c r="K11" i="15" s="1"/>
  <c r="J11" i="15"/>
  <c r="J11" i="15" a="1"/>
  <c r="I11" i="15" a="1"/>
  <c r="I11" i="15" s="1"/>
  <c r="H11" i="15" a="1"/>
  <c r="H11" i="15" s="1"/>
  <c r="G11" i="15" a="1"/>
  <c r="G11" i="15" s="1"/>
  <c r="F11" i="15" a="1"/>
  <c r="F11" i="15" s="1"/>
  <c r="E11" i="15" a="1"/>
  <c r="E11" i="15" s="1"/>
  <c r="N10" i="15" a="1"/>
  <c r="N10" i="15" s="1"/>
  <c r="M10" i="15" a="1"/>
  <c r="M10" i="15" s="1"/>
  <c r="L10" i="15" a="1"/>
  <c r="L10" i="15" s="1"/>
  <c r="K10" i="15" a="1"/>
  <c r="K10" i="15" s="1"/>
  <c r="J10" i="15"/>
  <c r="J10" i="15" a="1"/>
  <c r="I10" i="15" a="1"/>
  <c r="I10" i="15" s="1"/>
  <c r="H10" i="15" a="1"/>
  <c r="H10" i="15" s="1"/>
  <c r="G10" i="15" a="1"/>
  <c r="G10" i="15" s="1"/>
  <c r="F10" i="15" a="1"/>
  <c r="F10" i="15" s="1"/>
  <c r="E10" i="15" a="1"/>
  <c r="E10" i="15" s="1"/>
  <c r="N9" i="15" a="1"/>
  <c r="N9" i="15" s="1"/>
  <c r="M9" i="15" a="1"/>
  <c r="M9" i="15" s="1"/>
  <c r="L9" i="15" a="1"/>
  <c r="L9" i="15" s="1"/>
  <c r="K9" i="15" a="1"/>
  <c r="K9" i="15" s="1"/>
  <c r="J9" i="15"/>
  <c r="J9" i="15" a="1"/>
  <c r="I9" i="15" a="1"/>
  <c r="I9" i="15" s="1"/>
  <c r="H9" i="15" a="1"/>
  <c r="H9" i="15" s="1"/>
  <c r="G9" i="15" a="1"/>
  <c r="G9" i="15" s="1"/>
  <c r="F9" i="15" a="1"/>
  <c r="F9" i="15" s="1"/>
  <c r="E9" i="15" a="1"/>
  <c r="E9" i="15" s="1"/>
  <c r="N8" i="15" a="1"/>
  <c r="N8" i="15" s="1"/>
  <c r="M8" i="15" a="1"/>
  <c r="M8" i="15" s="1"/>
  <c r="L8" i="15" a="1"/>
  <c r="L8" i="15" s="1"/>
  <c r="K8" i="15" a="1"/>
  <c r="K8" i="15" s="1"/>
  <c r="J8" i="15"/>
  <c r="J8" i="15" a="1"/>
  <c r="I8" i="15" a="1"/>
  <c r="I8" i="15" s="1"/>
  <c r="H8" i="15" a="1"/>
  <c r="H8" i="15" s="1"/>
  <c r="G8" i="15" a="1"/>
  <c r="G8" i="15" s="1"/>
  <c r="F8" i="15" a="1"/>
  <c r="F8" i="15" s="1"/>
  <c r="E8" i="15" a="1"/>
  <c r="E8" i="15" s="1"/>
  <c r="N7" i="15" a="1"/>
  <c r="N7" i="15" s="1"/>
  <c r="M7" i="15" a="1"/>
  <c r="M7" i="15" s="1"/>
  <c r="L7" i="15" a="1"/>
  <c r="L7" i="15" s="1"/>
  <c r="K7" i="15" a="1"/>
  <c r="K7" i="15" s="1"/>
  <c r="J7" i="15"/>
  <c r="J7" i="15" a="1"/>
  <c r="I7" i="15" a="1"/>
  <c r="I7" i="15" s="1"/>
  <c r="H7" i="15" a="1"/>
  <c r="H7" i="15" s="1"/>
  <c r="G7" i="15" a="1"/>
  <c r="G7" i="15" s="1"/>
  <c r="F7" i="15" a="1"/>
  <c r="F7" i="15" s="1"/>
  <c r="E7" i="15" a="1"/>
  <c r="E7" i="15" s="1"/>
  <c r="N6" i="15" a="1"/>
  <c r="N6" i="15" s="1"/>
  <c r="M6" i="15" a="1"/>
  <c r="M6" i="15" s="1"/>
  <c r="L6" i="15" a="1"/>
  <c r="L6" i="15" s="1"/>
  <c r="K6" i="15" a="1"/>
  <c r="K6" i="15" s="1"/>
  <c r="J6" i="15"/>
  <c r="J6" i="15" a="1"/>
  <c r="I6" i="15" a="1"/>
  <c r="I6" i="15" s="1"/>
  <c r="H6" i="15" a="1"/>
  <c r="H6" i="15" s="1"/>
  <c r="G6" i="15" a="1"/>
  <c r="G6" i="15" s="1"/>
  <c r="F6" i="15" a="1"/>
  <c r="F6" i="15" s="1"/>
  <c r="E6" i="15" a="1"/>
  <c r="E6" i="15" s="1"/>
  <c r="N5" i="15" a="1"/>
  <c r="N5" i="15" s="1"/>
  <c r="M5" i="15" a="1"/>
  <c r="M5" i="15" s="1"/>
  <c r="L5" i="15" a="1"/>
  <c r="L5" i="15" s="1"/>
  <c r="K5" i="15" a="1"/>
  <c r="K5" i="15" s="1"/>
  <c r="J5" i="15"/>
  <c r="J5" i="15" a="1"/>
  <c r="I5" i="15" a="1"/>
  <c r="I5" i="15" s="1"/>
  <c r="H5" i="15" a="1"/>
  <c r="H5" i="15" s="1"/>
  <c r="G5" i="15" a="1"/>
  <c r="G5" i="15" s="1"/>
  <c r="F5" i="15" a="1"/>
  <c r="F5" i="15" s="1"/>
  <c r="E5" i="15" a="1"/>
  <c r="E5" i="15" s="1"/>
  <c r="N14" i="13" a="1"/>
  <c r="N14" i="13" s="1"/>
  <c r="M14" i="13" a="1"/>
  <c r="M14" i="13" s="1"/>
  <c r="L14" i="13" a="1"/>
  <c r="L14" i="13" s="1"/>
  <c r="K14" i="13" a="1"/>
  <c r="K14" i="13" s="1"/>
  <c r="J14" i="13" a="1"/>
  <c r="J14" i="13" s="1"/>
  <c r="I14" i="13" a="1"/>
  <c r="I14" i="13" s="1"/>
  <c r="H14" i="13" a="1"/>
  <c r="H14" i="13" s="1"/>
  <c r="G14" i="13" a="1"/>
  <c r="G14" i="13" s="1"/>
  <c r="F14" i="13" a="1"/>
  <c r="F14" i="13" s="1"/>
  <c r="E14" i="13" a="1"/>
  <c r="E14" i="13" s="1"/>
  <c r="N13" i="13" a="1"/>
  <c r="N13" i="13" s="1"/>
  <c r="M13" i="13" a="1"/>
  <c r="M13" i="13" s="1"/>
  <c r="L13" i="13" a="1"/>
  <c r="L13" i="13" s="1"/>
  <c r="K13" i="13" a="1"/>
  <c r="K13" i="13" s="1"/>
  <c r="J13" i="13" a="1"/>
  <c r="J13" i="13" s="1"/>
  <c r="I13" i="13" a="1"/>
  <c r="I13" i="13" s="1"/>
  <c r="H13" i="13" a="1"/>
  <c r="H13" i="13" s="1"/>
  <c r="G13" i="13" a="1"/>
  <c r="G13" i="13" s="1"/>
  <c r="F13" i="13" a="1"/>
  <c r="F13" i="13" s="1"/>
  <c r="E13" i="13" a="1"/>
  <c r="E13" i="13" s="1"/>
  <c r="N12" i="13" a="1"/>
  <c r="N12" i="13" s="1"/>
  <c r="M12" i="13" a="1"/>
  <c r="M12" i="13" s="1"/>
  <c r="L12" i="13" a="1"/>
  <c r="L12" i="13" s="1"/>
  <c r="K12" i="13" a="1"/>
  <c r="K12" i="13" s="1"/>
  <c r="J12" i="13" a="1"/>
  <c r="J12" i="13" s="1"/>
  <c r="I12" i="13" a="1"/>
  <c r="I12" i="13" s="1"/>
  <c r="H12" i="13" a="1"/>
  <c r="H12" i="13" s="1"/>
  <c r="G12" i="13" a="1"/>
  <c r="G12" i="13" s="1"/>
  <c r="F12" i="13" a="1"/>
  <c r="F12" i="13" s="1"/>
  <c r="E12" i="13" a="1"/>
  <c r="E12" i="13" s="1"/>
  <c r="N11" i="13" a="1"/>
  <c r="N11" i="13" s="1"/>
  <c r="M11" i="13" a="1"/>
  <c r="M11" i="13" s="1"/>
  <c r="L11" i="13" a="1"/>
  <c r="L11" i="13" s="1"/>
  <c r="K11" i="13" a="1"/>
  <c r="K11" i="13" s="1"/>
  <c r="J11" i="13" a="1"/>
  <c r="J11" i="13" s="1"/>
  <c r="I11" i="13" a="1"/>
  <c r="I11" i="13" s="1"/>
  <c r="H11" i="13" a="1"/>
  <c r="H11" i="13" s="1"/>
  <c r="G11" i="13" a="1"/>
  <c r="G11" i="13" s="1"/>
  <c r="F11" i="13" a="1"/>
  <c r="F11" i="13" s="1"/>
  <c r="E11" i="13" a="1"/>
  <c r="E11" i="13" s="1"/>
  <c r="N10" i="13" a="1"/>
  <c r="N10" i="13" s="1"/>
  <c r="M10" i="13" a="1"/>
  <c r="M10" i="13" s="1"/>
  <c r="L10" i="13" a="1"/>
  <c r="L10" i="13" s="1"/>
  <c r="K10" i="13" a="1"/>
  <c r="K10" i="13" s="1"/>
  <c r="J10" i="13" a="1"/>
  <c r="J10" i="13" s="1"/>
  <c r="I10" i="13" a="1"/>
  <c r="I10" i="13" s="1"/>
  <c r="H10" i="13" a="1"/>
  <c r="H10" i="13" s="1"/>
  <c r="G10" i="13" a="1"/>
  <c r="G10" i="13" s="1"/>
  <c r="F10" i="13" a="1"/>
  <c r="F10" i="13" s="1"/>
  <c r="E10" i="13" a="1"/>
  <c r="E10" i="13" s="1"/>
  <c r="N9" i="13" a="1"/>
  <c r="N9" i="13" s="1"/>
  <c r="M9" i="13" a="1"/>
  <c r="M9" i="13" s="1"/>
  <c r="L9" i="13" a="1"/>
  <c r="L9" i="13" s="1"/>
  <c r="K9" i="13" a="1"/>
  <c r="K9" i="13" s="1"/>
  <c r="J9" i="13" a="1"/>
  <c r="J9" i="13" s="1"/>
  <c r="I9" i="13" a="1"/>
  <c r="I9" i="13" s="1"/>
  <c r="H9" i="13" a="1"/>
  <c r="H9" i="13" s="1"/>
  <c r="G9" i="13" a="1"/>
  <c r="G9" i="13" s="1"/>
  <c r="F9" i="13" a="1"/>
  <c r="F9" i="13" s="1"/>
  <c r="E9" i="13" a="1"/>
  <c r="E9" i="13" s="1"/>
  <c r="N8" i="13" a="1"/>
  <c r="N8" i="13" s="1"/>
  <c r="M8" i="13" a="1"/>
  <c r="M8" i="13" s="1"/>
  <c r="L8" i="13" a="1"/>
  <c r="L8" i="13" s="1"/>
  <c r="K8" i="13" a="1"/>
  <c r="K8" i="13" s="1"/>
  <c r="J8" i="13" a="1"/>
  <c r="J8" i="13" s="1"/>
  <c r="I8" i="13" a="1"/>
  <c r="I8" i="13" s="1"/>
  <c r="H8" i="13" a="1"/>
  <c r="H8" i="13" s="1"/>
  <c r="G8" i="13" a="1"/>
  <c r="G8" i="13" s="1"/>
  <c r="F8" i="13" a="1"/>
  <c r="F8" i="13" s="1"/>
  <c r="E8" i="13" a="1"/>
  <c r="E8" i="13" s="1"/>
  <c r="N7" i="13" a="1"/>
  <c r="N7" i="13" s="1"/>
  <c r="M7" i="13" a="1"/>
  <c r="M7" i="13" s="1"/>
  <c r="L7" i="13" a="1"/>
  <c r="L7" i="13" s="1"/>
  <c r="K7" i="13" a="1"/>
  <c r="K7" i="13" s="1"/>
  <c r="J7" i="13" a="1"/>
  <c r="J7" i="13" s="1"/>
  <c r="I7" i="13" a="1"/>
  <c r="I7" i="13" s="1"/>
  <c r="H7" i="13" a="1"/>
  <c r="H7" i="13" s="1"/>
  <c r="G7" i="13" a="1"/>
  <c r="G7" i="13" s="1"/>
  <c r="F7" i="13" a="1"/>
  <c r="F7" i="13" s="1"/>
  <c r="E7" i="13" a="1"/>
  <c r="E7" i="13" s="1"/>
  <c r="N6" i="13" a="1"/>
  <c r="N6" i="13" s="1"/>
  <c r="M6" i="13" a="1"/>
  <c r="M6" i="13" s="1"/>
  <c r="L6" i="13" a="1"/>
  <c r="L6" i="13" s="1"/>
  <c r="K6" i="13" a="1"/>
  <c r="K6" i="13" s="1"/>
  <c r="J6" i="13" a="1"/>
  <c r="J6" i="13" s="1"/>
  <c r="I6" i="13" a="1"/>
  <c r="I6" i="13" s="1"/>
  <c r="H6" i="13" a="1"/>
  <c r="H6" i="13" s="1"/>
  <c r="G6" i="13" a="1"/>
  <c r="G6" i="13" s="1"/>
  <c r="F6" i="13" a="1"/>
  <c r="F6" i="13" s="1"/>
  <c r="E6" i="13" a="1"/>
  <c r="E6" i="13" s="1"/>
  <c r="N5" i="13" a="1"/>
  <c r="N5" i="13" s="1"/>
  <c r="M5" i="13" a="1"/>
  <c r="M5" i="13" s="1"/>
  <c r="L5" i="13" a="1"/>
  <c r="L5" i="13" s="1"/>
  <c r="K5" i="13" a="1"/>
  <c r="K5" i="13" s="1"/>
  <c r="J5" i="13" a="1"/>
  <c r="J5" i="13" s="1"/>
  <c r="I5" i="13" a="1"/>
  <c r="I5" i="13" s="1"/>
  <c r="H5" i="13" a="1"/>
  <c r="H5" i="13" s="1"/>
  <c r="G5" i="13" a="1"/>
  <c r="G5" i="13" s="1"/>
  <c r="F5" i="13" a="1"/>
  <c r="F5" i="13" s="1"/>
  <c r="E5" i="13" a="1"/>
  <c r="E5" i="13" s="1"/>
  <c r="E7" i="12" a="1"/>
  <c r="E7" i="12"/>
  <c r="E8" i="12" a="1"/>
  <c r="E8" i="12" s="1"/>
  <c r="E9" i="12" a="1"/>
  <c r="E9" i="12" s="1"/>
  <c r="E10" i="12" a="1"/>
  <c r="E10" i="12" s="1"/>
  <c r="E11" i="12" a="1"/>
  <c r="E11" i="12"/>
  <c r="E12" i="12" a="1"/>
  <c r="E12" i="12" s="1"/>
  <c r="E13" i="12" a="1"/>
  <c r="E13" i="12"/>
  <c r="E14" i="12" a="1"/>
  <c r="E14" i="12"/>
  <c r="E6" i="12" a="1"/>
  <c r="E6" i="12" s="1"/>
  <c r="G5" i="12" a="1"/>
  <c r="G5" i="12" s="1"/>
  <c r="H5" i="12" a="1"/>
  <c r="H5" i="12" s="1"/>
  <c r="I5" i="12" a="1"/>
  <c r="I5" i="12" s="1"/>
  <c r="J5" i="12" a="1"/>
  <c r="J5" i="12" s="1"/>
  <c r="K5" i="12" a="1"/>
  <c r="K5" i="12"/>
  <c r="L5" i="12" a="1"/>
  <c r="L5" i="12" s="1"/>
  <c r="M5" i="12" a="1"/>
  <c r="M5" i="12" s="1"/>
  <c r="N5" i="12" a="1"/>
  <c r="N5" i="12" s="1"/>
  <c r="F5" i="12" a="1"/>
  <c r="F5" i="12" s="1"/>
  <c r="E5" i="12" a="1"/>
  <c r="E5" i="12" s="1"/>
  <c r="F7" i="12" a="1"/>
  <c r="F7" i="12" s="1"/>
  <c r="G7" i="12" a="1"/>
  <c r="G7" i="12" s="1"/>
  <c r="H7" i="12" a="1"/>
  <c r="H7" i="12" s="1"/>
  <c r="I7" i="12" a="1"/>
  <c r="I7" i="12" s="1"/>
  <c r="J7" i="12" a="1"/>
  <c r="J7" i="12"/>
  <c r="K7" i="12" a="1"/>
  <c r="K7" i="12" s="1"/>
  <c r="L7" i="12" a="1"/>
  <c r="L7" i="12" s="1"/>
  <c r="M7" i="12" a="1"/>
  <c r="M7" i="12" s="1"/>
  <c r="N7" i="12" a="1"/>
  <c r="N7" i="12" s="1"/>
  <c r="F8" i="12" a="1"/>
  <c r="F8" i="12" s="1"/>
  <c r="G8" i="12" a="1"/>
  <c r="G8" i="12" s="1"/>
  <c r="H8" i="12" a="1"/>
  <c r="H8" i="12" s="1"/>
  <c r="I8" i="12" a="1"/>
  <c r="I8" i="12" s="1"/>
  <c r="J8" i="12" a="1"/>
  <c r="J8" i="12" s="1"/>
  <c r="K8" i="12" a="1"/>
  <c r="K8" i="12"/>
  <c r="L8" i="12" a="1"/>
  <c r="L8" i="12" s="1"/>
  <c r="M8" i="12" a="1"/>
  <c r="M8" i="12" s="1"/>
  <c r="N8" i="12" a="1"/>
  <c r="N8" i="12" s="1"/>
  <c r="F9" i="12" a="1"/>
  <c r="F9" i="12" s="1"/>
  <c r="G9" i="12" a="1"/>
  <c r="G9" i="12" s="1"/>
  <c r="H9" i="12" a="1"/>
  <c r="H9" i="12" s="1"/>
  <c r="I9" i="12" a="1"/>
  <c r="I9" i="12" s="1"/>
  <c r="J9" i="12" a="1"/>
  <c r="J9" i="12" s="1"/>
  <c r="K9" i="12" a="1"/>
  <c r="K9" i="12" s="1"/>
  <c r="L9" i="12" a="1"/>
  <c r="L9" i="12"/>
  <c r="M9" i="12" a="1"/>
  <c r="M9" i="12" s="1"/>
  <c r="N9" i="12" a="1"/>
  <c r="N9" i="12" s="1"/>
  <c r="F10" i="12" a="1"/>
  <c r="F10" i="12" s="1"/>
  <c r="G10" i="12" a="1"/>
  <c r="G10" i="12" s="1"/>
  <c r="H10" i="12" a="1"/>
  <c r="H10" i="12" s="1"/>
  <c r="I10" i="12" a="1"/>
  <c r="I10" i="12" s="1"/>
  <c r="J10" i="12" a="1"/>
  <c r="J10" i="12" s="1"/>
  <c r="K10" i="12" a="1"/>
  <c r="K10" i="12" s="1"/>
  <c r="L10" i="12" a="1"/>
  <c r="L10" i="12" s="1"/>
  <c r="M10" i="12" a="1"/>
  <c r="M10" i="12"/>
  <c r="N10" i="12" a="1"/>
  <c r="N10" i="12" s="1"/>
  <c r="F11" i="12" a="1"/>
  <c r="F11" i="12" s="1"/>
  <c r="G11" i="12" a="1"/>
  <c r="G11" i="12" s="1"/>
  <c r="H11" i="12" a="1"/>
  <c r="H11" i="12" s="1"/>
  <c r="I11" i="12" a="1"/>
  <c r="I11" i="12"/>
  <c r="J11" i="12" a="1"/>
  <c r="J11" i="12" s="1"/>
  <c r="K11" i="12" a="1"/>
  <c r="K11" i="12" s="1"/>
  <c r="L11" i="12" a="1"/>
  <c r="L11" i="12" s="1"/>
  <c r="M11" i="12" a="1"/>
  <c r="M11" i="12" s="1"/>
  <c r="N11" i="12" a="1"/>
  <c r="N11" i="12" s="1"/>
  <c r="F12" i="12" a="1"/>
  <c r="F12" i="12"/>
  <c r="G12" i="12" a="1"/>
  <c r="G12" i="12" s="1"/>
  <c r="H12" i="12" a="1"/>
  <c r="H12" i="12" s="1"/>
  <c r="I12" i="12" a="1"/>
  <c r="I12" i="12" s="1"/>
  <c r="J12" i="12" a="1"/>
  <c r="J12" i="12" s="1"/>
  <c r="K12" i="12" a="1"/>
  <c r="K12" i="12" s="1"/>
  <c r="L12" i="12" a="1"/>
  <c r="L12" i="12" s="1"/>
  <c r="M12" i="12" a="1"/>
  <c r="M12" i="12" s="1"/>
  <c r="N12" i="12" a="1"/>
  <c r="N12" i="12" s="1"/>
  <c r="F13" i="12" a="1"/>
  <c r="F13" i="12" s="1"/>
  <c r="G13" i="12" a="1"/>
  <c r="G13" i="12" s="1"/>
  <c r="H13" i="12" a="1"/>
  <c r="H13" i="12" s="1"/>
  <c r="I13" i="12" a="1"/>
  <c r="I13" i="12" s="1"/>
  <c r="J13" i="12" a="1"/>
  <c r="J13" i="12" s="1"/>
  <c r="K13" i="12" a="1"/>
  <c r="K13" i="12" s="1"/>
  <c r="L13" i="12" a="1"/>
  <c r="L13" i="12" s="1"/>
  <c r="M13" i="12" a="1"/>
  <c r="M13" i="12" s="1"/>
  <c r="N13" i="12" a="1"/>
  <c r="N13" i="12" s="1"/>
  <c r="F14" i="12" a="1"/>
  <c r="F14" i="12" s="1"/>
  <c r="G14" i="12" a="1"/>
  <c r="G14" i="12" s="1"/>
  <c r="H14" i="12" a="1"/>
  <c r="H14" i="12" s="1"/>
  <c r="I14" i="12" a="1"/>
  <c r="I14" i="12" s="1"/>
  <c r="J14" i="12" a="1"/>
  <c r="J14" i="12" s="1"/>
  <c r="K14" i="12" a="1"/>
  <c r="K14" i="12" s="1"/>
  <c r="L14" i="12" a="1"/>
  <c r="L14" i="12" s="1"/>
  <c r="M14" i="12" a="1"/>
  <c r="M14" i="12" s="1"/>
  <c r="N14" i="12" a="1"/>
  <c r="N14" i="12" s="1"/>
  <c r="G6" i="12" a="1"/>
  <c r="G6" i="12" s="1"/>
  <c r="H6" i="12" a="1"/>
  <c r="H6" i="12" s="1"/>
  <c r="I6" i="12" a="1"/>
  <c r="I6" i="12" s="1"/>
  <c r="J6" i="12" a="1"/>
  <c r="J6" i="12" s="1"/>
  <c r="K6" i="12" a="1"/>
  <c r="K6" i="12" s="1"/>
  <c r="L6" i="12" a="1"/>
  <c r="L6" i="12" s="1"/>
  <c r="M6" i="12" a="1"/>
  <c r="M6" i="12" s="1"/>
  <c r="N6" i="12" a="1"/>
  <c r="N6" i="12" s="1"/>
  <c r="F6" i="12" a="1"/>
  <c r="F6" i="12" s="1"/>
  <c r="Q9" i="15" l="1"/>
  <c r="E4" i="13"/>
  <c r="B6" i="17"/>
  <c r="B4" i="17"/>
  <c r="B3" i="17"/>
  <c r="C3" i="17"/>
  <c r="C12" i="16"/>
  <c r="B12" i="16"/>
  <c r="B2" i="16"/>
  <c r="B3" i="16"/>
  <c r="B4" i="16"/>
  <c r="R25" i="15"/>
  <c r="S25" i="15"/>
  <c r="R24" i="15"/>
  <c r="S24" i="15"/>
  <c r="R23" i="15"/>
  <c r="S23" i="15"/>
  <c r="R22" i="15"/>
  <c r="S22" i="15"/>
  <c r="C14" i="15"/>
  <c r="B14" i="15"/>
  <c r="C13" i="15"/>
  <c r="B13" i="15"/>
  <c r="C12" i="15"/>
  <c r="B12" i="15"/>
  <c r="C11" i="15"/>
  <c r="B11" i="15"/>
  <c r="C10" i="15"/>
  <c r="B10" i="15"/>
  <c r="C9" i="15"/>
  <c r="B9" i="15"/>
  <c r="C8" i="15"/>
  <c r="B8" i="15"/>
  <c r="C7" i="15"/>
  <c r="B7" i="15"/>
  <c r="C6" i="15"/>
  <c r="B6" i="15"/>
  <c r="C5" i="15"/>
  <c r="B5" i="15"/>
  <c r="N3" i="15"/>
  <c r="M3" i="15"/>
  <c r="L3" i="15"/>
  <c r="K3" i="15"/>
  <c r="J3" i="15"/>
  <c r="I3" i="15"/>
  <c r="H3" i="15"/>
  <c r="G3" i="15"/>
  <c r="F3" i="15"/>
  <c r="E3" i="15"/>
  <c r="N2" i="15"/>
  <c r="M2" i="15"/>
  <c r="L2" i="15"/>
  <c r="K2" i="15"/>
  <c r="J2" i="15"/>
  <c r="I2" i="15"/>
  <c r="H2" i="15"/>
  <c r="G2" i="15"/>
  <c r="F2" i="15"/>
  <c r="E2" i="15"/>
  <c r="N38" i="8"/>
  <c r="L38" i="8"/>
  <c r="H16" i="8"/>
  <c r="I16" i="8" s="1"/>
  <c r="I22" i="8" s="1"/>
  <c r="L35" i="8" s="1"/>
  <c r="L37" i="8"/>
  <c r="L36" i="8"/>
  <c r="I13" i="8"/>
  <c r="I14" i="8"/>
  <c r="I15" i="8"/>
  <c r="I17" i="8"/>
  <c r="I18" i="8"/>
  <c r="I19" i="8"/>
  <c r="I20" i="8"/>
  <c r="I21" i="8"/>
  <c r="I12" i="8"/>
  <c r="L27" i="8"/>
  <c r="L20" i="8"/>
  <c r="L19" i="8"/>
  <c r="K19" i="8"/>
  <c r="L13" i="8"/>
  <c r="L20" i="6"/>
  <c r="C14" i="13"/>
  <c r="B14" i="13"/>
  <c r="C13" i="13"/>
  <c r="B13" i="13"/>
  <c r="C12" i="13"/>
  <c r="B12" i="13"/>
  <c r="D12" i="13" s="1"/>
  <c r="D11" i="13"/>
  <c r="C11" i="13"/>
  <c r="B11" i="13"/>
  <c r="C10" i="13"/>
  <c r="B10" i="13"/>
  <c r="C9" i="13"/>
  <c r="B9" i="13"/>
  <c r="C8" i="13"/>
  <c r="B8" i="13"/>
  <c r="D7" i="13"/>
  <c r="C7" i="13"/>
  <c r="B7" i="13"/>
  <c r="C6" i="13"/>
  <c r="B6" i="13"/>
  <c r="C5" i="13"/>
  <c r="B5" i="13"/>
  <c r="N3" i="13"/>
  <c r="M3" i="13"/>
  <c r="L3" i="13"/>
  <c r="K3" i="13"/>
  <c r="J3" i="13"/>
  <c r="I3" i="13"/>
  <c r="H3" i="13"/>
  <c r="G3" i="13"/>
  <c r="F3" i="13"/>
  <c r="E3" i="13"/>
  <c r="N2" i="13"/>
  <c r="N4" i="13" s="1"/>
  <c r="M2" i="13"/>
  <c r="M4" i="13" s="1"/>
  <c r="L2" i="13"/>
  <c r="L4" i="13" s="1"/>
  <c r="K2" i="13"/>
  <c r="K4" i="13" s="1"/>
  <c r="J2" i="13"/>
  <c r="J4" i="13" s="1"/>
  <c r="I2" i="13"/>
  <c r="I4" i="13" s="1"/>
  <c r="H2" i="13"/>
  <c r="H4" i="13" s="1"/>
  <c r="G2" i="13"/>
  <c r="F2" i="13"/>
  <c r="F4" i="13" s="1"/>
  <c r="E2" i="13"/>
  <c r="P7" i="12"/>
  <c r="P9" i="12"/>
  <c r="P11" i="12"/>
  <c r="F15" i="12"/>
  <c r="G15" i="12"/>
  <c r="H15" i="12"/>
  <c r="I15" i="12"/>
  <c r="L15" i="12"/>
  <c r="M15" i="12"/>
  <c r="E15" i="12"/>
  <c r="O7" i="12"/>
  <c r="O9" i="12"/>
  <c r="O11" i="12"/>
  <c r="O12" i="12"/>
  <c r="P12" i="12" s="1"/>
  <c r="O13" i="12"/>
  <c r="P13" i="12" s="1"/>
  <c r="J15" i="12"/>
  <c r="K15" i="12"/>
  <c r="O8" i="12"/>
  <c r="P8" i="12" s="1"/>
  <c r="O10" i="12"/>
  <c r="P10" i="12" s="1"/>
  <c r="O5" i="12"/>
  <c r="P5" i="12" s="1"/>
  <c r="F4" i="12"/>
  <c r="G4" i="12"/>
  <c r="H4" i="12"/>
  <c r="I4" i="12"/>
  <c r="J4" i="12"/>
  <c r="K4" i="12"/>
  <c r="L4" i="12"/>
  <c r="M4" i="12"/>
  <c r="N4" i="12"/>
  <c r="E4" i="12"/>
  <c r="D6" i="12"/>
  <c r="D7" i="12"/>
  <c r="D8" i="12"/>
  <c r="D9" i="12"/>
  <c r="D10" i="12"/>
  <c r="D11" i="12"/>
  <c r="D12" i="12"/>
  <c r="D13" i="12"/>
  <c r="D14" i="12"/>
  <c r="D5" i="12"/>
  <c r="N3" i="12"/>
  <c r="N2" i="12"/>
  <c r="M3" i="12"/>
  <c r="M2" i="12"/>
  <c r="L3" i="12"/>
  <c r="L2" i="12"/>
  <c r="K3" i="12"/>
  <c r="K2" i="12"/>
  <c r="J3" i="12"/>
  <c r="J2" i="12"/>
  <c r="I3" i="12"/>
  <c r="I2" i="12"/>
  <c r="H3" i="12"/>
  <c r="H2" i="12"/>
  <c r="G3" i="12"/>
  <c r="G2" i="12"/>
  <c r="F3" i="12"/>
  <c r="F2" i="12"/>
  <c r="E3" i="12"/>
  <c r="E2" i="12"/>
  <c r="C14" i="12"/>
  <c r="B14" i="12"/>
  <c r="C13" i="12"/>
  <c r="B13" i="12"/>
  <c r="C12" i="12"/>
  <c r="B12" i="12"/>
  <c r="C11" i="12"/>
  <c r="B11" i="12"/>
  <c r="C10" i="12"/>
  <c r="B10" i="12"/>
  <c r="C9" i="12"/>
  <c r="B9" i="12"/>
  <c r="C8" i="12"/>
  <c r="B8" i="12"/>
  <c r="C7" i="12"/>
  <c r="B7" i="12"/>
  <c r="C6" i="12"/>
  <c r="B6" i="12"/>
  <c r="C5" i="12"/>
  <c r="B5" i="12"/>
  <c r="E4" i="15" l="1"/>
  <c r="F4" i="15"/>
  <c r="G4" i="15"/>
  <c r="H4" i="15"/>
  <c r="I4" i="15"/>
  <c r="J4" i="15"/>
  <c r="K4" i="15"/>
  <c r="L4" i="15"/>
  <c r="M4" i="15"/>
  <c r="N4" i="15"/>
  <c r="D7" i="15"/>
  <c r="B15" i="16" s="1"/>
  <c r="D11" i="15"/>
  <c r="B19" i="16" s="1"/>
  <c r="D6" i="15"/>
  <c r="B14" i="16" s="1"/>
  <c r="D10" i="15"/>
  <c r="B18" i="16" s="1"/>
  <c r="D8" i="15"/>
  <c r="B16" i="16" s="1"/>
  <c r="D12" i="15"/>
  <c r="B20" i="16" s="1"/>
  <c r="D5" i="15"/>
  <c r="B13" i="16" s="1"/>
  <c r="D9" i="15"/>
  <c r="B17" i="16" s="1"/>
  <c r="D13" i="15"/>
  <c r="B21" i="16" s="1"/>
  <c r="D14" i="15"/>
  <c r="B22" i="16" s="1"/>
  <c r="D6" i="13"/>
  <c r="D10" i="13"/>
  <c r="D14" i="13"/>
  <c r="O9" i="13"/>
  <c r="L15" i="13"/>
  <c r="M15" i="13"/>
  <c r="D5" i="13"/>
  <c r="D9" i="13"/>
  <c r="D13" i="13"/>
  <c r="G4" i="13"/>
  <c r="D8" i="13"/>
  <c r="O11" i="13"/>
  <c r="O7" i="13"/>
  <c r="O8" i="13"/>
  <c r="O14" i="12"/>
  <c r="P14" i="12" s="1"/>
  <c r="O6" i="12"/>
  <c r="N15" i="12"/>
  <c r="P8" i="13" l="1"/>
  <c r="Q8" i="13" s="1"/>
  <c r="P7" i="13"/>
  <c r="Q7" i="13" s="1"/>
  <c r="P11" i="13"/>
  <c r="Q11" i="13" s="1"/>
  <c r="P9" i="13"/>
  <c r="Q9" i="13" s="1"/>
  <c r="O15" i="12"/>
  <c r="P6" i="12"/>
  <c r="G15" i="15"/>
  <c r="Q13" i="15"/>
  <c r="Q5" i="15"/>
  <c r="O11" i="15"/>
  <c r="P11" i="15" s="1"/>
  <c r="C19" i="16" s="1"/>
  <c r="Q8" i="15"/>
  <c r="Q12" i="15"/>
  <c r="Q11" i="15"/>
  <c r="Q6" i="15"/>
  <c r="N15" i="15"/>
  <c r="Q10" i="15"/>
  <c r="Q7" i="15"/>
  <c r="Q14" i="15"/>
  <c r="O7" i="15"/>
  <c r="P7" i="15" s="1"/>
  <c r="C15" i="16" s="1"/>
  <c r="O6" i="15"/>
  <c r="P6" i="15" s="1"/>
  <c r="C14" i="16" s="1"/>
  <c r="J15" i="15"/>
  <c r="M15" i="15"/>
  <c r="L15" i="15"/>
  <c r="H15" i="15"/>
  <c r="K15" i="15"/>
  <c r="O13" i="15"/>
  <c r="O10" i="15"/>
  <c r="P10" i="15" s="1"/>
  <c r="C18" i="16" s="1"/>
  <c r="O14" i="15"/>
  <c r="P14" i="15" s="1"/>
  <c r="C22" i="16" s="1"/>
  <c r="O9" i="15"/>
  <c r="P9" i="15" s="1"/>
  <c r="C17" i="16" s="1"/>
  <c r="O12" i="15"/>
  <c r="P12" i="15" s="1"/>
  <c r="C20" i="16" s="1"/>
  <c r="E15" i="15"/>
  <c r="O5" i="15"/>
  <c r="P5" i="15" s="1"/>
  <c r="F15" i="15"/>
  <c r="I15" i="15"/>
  <c r="O8" i="15"/>
  <c r="P8" i="15" s="1"/>
  <c r="C16" i="16" s="1"/>
  <c r="E15" i="13"/>
  <c r="O5" i="13"/>
  <c r="P5" i="13" s="1"/>
  <c r="N15" i="13"/>
  <c r="H15" i="13"/>
  <c r="K15" i="13"/>
  <c r="O10" i="13"/>
  <c r="O13" i="13"/>
  <c r="G15" i="13"/>
  <c r="O14" i="13"/>
  <c r="O6" i="13"/>
  <c r="J15" i="13"/>
  <c r="I15" i="13"/>
  <c r="O12" i="13"/>
  <c r="F15" i="13"/>
  <c r="P13" i="15" l="1"/>
  <c r="C21" i="16" s="1"/>
  <c r="P13" i="13"/>
  <c r="Q13" i="13" s="1"/>
  <c r="P10" i="13"/>
  <c r="Q10" i="13" s="1"/>
  <c r="P12" i="13"/>
  <c r="Q12" i="13" s="1"/>
  <c r="O15" i="13"/>
  <c r="P14" i="13"/>
  <c r="Q14" i="13"/>
  <c r="P6" i="13"/>
  <c r="Q6" i="13" s="1"/>
  <c r="Q5" i="13"/>
  <c r="O15" i="15"/>
  <c r="C13" i="16"/>
  <c r="E20" i="13" l="1"/>
  <c r="S26" i="15"/>
  <c r="S27" i="15" s="1"/>
  <c r="C6" i="17" s="1"/>
  <c r="C3" i="14"/>
  <c r="E21" i="13"/>
  <c r="E22" i="13" s="1"/>
  <c r="S36" i="15" l="1"/>
  <c r="S37" i="15" s="1"/>
  <c r="C4" i="16" s="1"/>
  <c r="C5" i="14"/>
  <c r="C4" i="17" s="1"/>
  <c r="C5" i="17" s="1"/>
  <c r="C6" i="14"/>
  <c r="C8" i="14" s="1"/>
  <c r="E23" i="13"/>
  <c r="C9" i="14"/>
  <c r="C3" i="16" l="1"/>
  <c r="C8" i="16" s="1"/>
  <c r="D8" i="16" l="1"/>
  <c r="C48" i="10"/>
  <c r="C47" i="10"/>
  <c r="L20" i="9"/>
  <c r="O20" i="9"/>
  <c r="C38" i="10"/>
  <c r="C37" i="10"/>
  <c r="C33" i="10"/>
  <c r="C32" i="10"/>
  <c r="C23" i="10"/>
  <c r="C18" i="10"/>
  <c r="C17" i="10"/>
  <c r="C4" i="10" a="1"/>
  <c r="C4" i="10" s="1"/>
  <c r="P26" i="9"/>
  <c r="P20" i="9"/>
  <c r="P21" i="9"/>
  <c r="P27" i="9" s="1"/>
  <c r="P22" i="9"/>
  <c r="P23" i="9"/>
  <c r="P24" i="9"/>
  <c r="P25" i="9"/>
  <c r="P19" i="9"/>
  <c r="O27" i="9"/>
  <c r="O21" i="9"/>
  <c r="O22" i="9"/>
  <c r="O23" i="9"/>
  <c r="O24" i="9"/>
  <c r="O25" i="9"/>
  <c r="O26" i="9"/>
  <c r="O19" i="9"/>
  <c r="N20" i="9"/>
  <c r="N21" i="9"/>
  <c r="N22" i="9"/>
  <c r="N27" i="9" s="1"/>
  <c r="N23" i="9"/>
  <c r="N24" i="9"/>
  <c r="N25" i="9"/>
  <c r="N26" i="9"/>
  <c r="N19" i="9"/>
  <c r="M21" i="9"/>
  <c r="M22" i="9"/>
  <c r="M23" i="9"/>
  <c r="M24" i="9"/>
  <c r="M25" i="9"/>
  <c r="M26" i="9"/>
  <c r="M20" i="9"/>
  <c r="L21" i="9"/>
  <c r="L22" i="9"/>
  <c r="L23" i="9"/>
  <c r="L24" i="9"/>
  <c r="L25" i="9"/>
  <c r="L26" i="9"/>
  <c r="D8" i="9"/>
  <c r="D12" i="9"/>
  <c r="D11" i="9"/>
  <c r="C7" i="9"/>
  <c r="D7" i="9"/>
  <c r="H27" i="9"/>
  <c r="I22" i="9" s="1"/>
  <c r="I20" i="9"/>
  <c r="I21" i="9"/>
  <c r="I23" i="9"/>
  <c r="H19" i="9" a="1"/>
  <c r="H19" i="9" s="1"/>
  <c r="E15" i="9"/>
  <c r="E16" i="9"/>
  <c r="F16" i="9"/>
  <c r="H16" i="9"/>
  <c r="I16" i="9"/>
  <c r="J16" i="9"/>
  <c r="F18" i="9"/>
  <c r="G18" i="9"/>
  <c r="H18" i="9"/>
  <c r="I18" i="9"/>
  <c r="J18" i="9"/>
  <c r="E19" i="9"/>
  <c r="G19" i="9"/>
  <c r="E20" i="9"/>
  <c r="F20" i="9"/>
  <c r="G20" i="9"/>
  <c r="E21" i="9"/>
  <c r="F21" i="9"/>
  <c r="G21" i="9"/>
  <c r="E22" i="9"/>
  <c r="F22" i="9"/>
  <c r="G22" i="9"/>
  <c r="E23" i="9"/>
  <c r="F23" i="9"/>
  <c r="G23" i="9"/>
  <c r="E24" i="9"/>
  <c r="F24" i="9"/>
  <c r="G24" i="9"/>
  <c r="E25" i="9"/>
  <c r="F25" i="9"/>
  <c r="G25" i="9"/>
  <c r="E26" i="9"/>
  <c r="F26" i="9"/>
  <c r="E27" i="9"/>
  <c r="F27" i="9"/>
  <c r="G27" i="9"/>
  <c r="J27" i="9"/>
  <c r="L12" i="8"/>
  <c r="L11" i="8"/>
  <c r="K11" i="8"/>
  <c r="A8" i="8"/>
  <c r="A9" i="8"/>
  <c r="B9" i="8"/>
  <c r="D9" i="8"/>
  <c r="E9" i="8"/>
  <c r="F9" i="8"/>
  <c r="G9" i="8"/>
  <c r="B11" i="8"/>
  <c r="C11" i="8"/>
  <c r="D11" i="8"/>
  <c r="E11" i="8"/>
  <c r="F11" i="8"/>
  <c r="G11" i="8"/>
  <c r="A12" i="8"/>
  <c r="B12" i="8"/>
  <c r="C12" i="8"/>
  <c r="D12" i="8"/>
  <c r="E12" i="8"/>
  <c r="H12" i="8" s="1"/>
  <c r="F12" i="8"/>
  <c r="G12" i="8"/>
  <c r="A13" i="8"/>
  <c r="B13" i="8"/>
  <c r="C13" i="8"/>
  <c r="D13" i="8"/>
  <c r="E13" i="8"/>
  <c r="H13" i="8" s="1"/>
  <c r="F13" i="8"/>
  <c r="G13" i="8"/>
  <c r="A14" i="8"/>
  <c r="B14" i="8"/>
  <c r="C14" i="8"/>
  <c r="D14" i="8"/>
  <c r="E14" i="8"/>
  <c r="H14" i="8" s="1"/>
  <c r="F14" i="8"/>
  <c r="G14" i="8"/>
  <c r="A15" i="8"/>
  <c r="B15" i="8"/>
  <c r="C15" i="8"/>
  <c r="D15" i="8"/>
  <c r="E15" i="8"/>
  <c r="H15" i="8" s="1"/>
  <c r="F15" i="8"/>
  <c r="G15" i="8"/>
  <c r="A16" i="8"/>
  <c r="B16" i="8"/>
  <c r="C16" i="8"/>
  <c r="D16" i="8"/>
  <c r="E16" i="8"/>
  <c r="F16" i="8"/>
  <c r="G16" i="8"/>
  <c r="A17" i="8"/>
  <c r="B17" i="8"/>
  <c r="C17" i="8"/>
  <c r="D17" i="8"/>
  <c r="E17" i="8"/>
  <c r="H17" i="8" s="1"/>
  <c r="F17" i="8"/>
  <c r="G17" i="8"/>
  <c r="A18" i="8"/>
  <c r="B18" i="8"/>
  <c r="C18" i="8"/>
  <c r="D18" i="8"/>
  <c r="E18" i="8"/>
  <c r="H18" i="8" s="1"/>
  <c r="F18" i="8"/>
  <c r="G18" i="8"/>
  <c r="A19" i="8"/>
  <c r="B19" i="8"/>
  <c r="C19" i="8"/>
  <c r="D19" i="8"/>
  <c r="E19" i="8"/>
  <c r="H19" i="8" s="1"/>
  <c r="F19" i="8"/>
  <c r="G19" i="8"/>
  <c r="A20" i="8"/>
  <c r="B20" i="8"/>
  <c r="C20" i="8"/>
  <c r="D20" i="8"/>
  <c r="E20" i="8"/>
  <c r="H20" i="8" s="1"/>
  <c r="F20" i="8"/>
  <c r="G20" i="8"/>
  <c r="A21" i="8"/>
  <c r="B21" i="8"/>
  <c r="C21" i="8"/>
  <c r="D21" i="8"/>
  <c r="E21" i="8"/>
  <c r="H21" i="8" s="1"/>
  <c r="F21" i="8"/>
  <c r="G21" i="8"/>
  <c r="A22" i="8"/>
  <c r="B22" i="8"/>
  <c r="C22" i="8"/>
  <c r="D22" i="8"/>
  <c r="E22" i="8"/>
  <c r="F22" i="8"/>
  <c r="G22" i="8"/>
  <c r="B16" i="7"/>
  <c r="B15" i="7"/>
  <c r="B14" i="7"/>
  <c r="B13" i="7"/>
  <c r="B12" i="7"/>
  <c r="B11" i="7"/>
  <c r="B7" i="7"/>
  <c r="B6" i="7"/>
  <c r="B5" i="7"/>
  <c r="B4" i="7"/>
  <c r="B3" i="7"/>
  <c r="B2" i="7"/>
  <c r="L26" i="6"/>
  <c r="L9" i="6"/>
  <c r="A18" i="6"/>
  <c r="A19" i="6"/>
  <c r="B19" i="6"/>
  <c r="D19" i="6"/>
  <c r="E19" i="6"/>
  <c r="F19" i="6"/>
  <c r="G19" i="6"/>
  <c r="B21" i="6"/>
  <c r="C21" i="6"/>
  <c r="D21" i="6"/>
  <c r="E21" i="6"/>
  <c r="F21" i="6"/>
  <c r="G21" i="6"/>
  <c r="A22" i="6"/>
  <c r="B22" i="6"/>
  <c r="C22" i="6"/>
  <c r="E22" i="6"/>
  <c r="A23" i="6"/>
  <c r="B23" i="6"/>
  <c r="C23" i="6"/>
  <c r="D23" i="6"/>
  <c r="H23" i="6" s="1"/>
  <c r="I23" i="6" s="1"/>
  <c r="E23" i="6"/>
  <c r="A24" i="6"/>
  <c r="B24" i="6"/>
  <c r="C24" i="6"/>
  <c r="E24" i="6"/>
  <c r="A25" i="6"/>
  <c r="B25" i="6"/>
  <c r="C25" i="6"/>
  <c r="E25" i="6"/>
  <c r="A26" i="6"/>
  <c r="B26" i="6"/>
  <c r="C26" i="6"/>
  <c r="D26" i="6"/>
  <c r="H26" i="6" s="1"/>
  <c r="I26" i="6" s="1"/>
  <c r="E26" i="6"/>
  <c r="A27" i="6"/>
  <c r="B27" i="6"/>
  <c r="C27" i="6"/>
  <c r="E27" i="6"/>
  <c r="A28" i="6"/>
  <c r="B28" i="6"/>
  <c r="C28" i="6"/>
  <c r="D28" i="6"/>
  <c r="H28" i="6" s="1"/>
  <c r="I28" i="6" s="1"/>
  <c r="E28" i="6"/>
  <c r="A29" i="6"/>
  <c r="B29" i="6"/>
  <c r="C29" i="6"/>
  <c r="D29" i="6"/>
  <c r="H29" i="6" s="1"/>
  <c r="I29" i="6" s="1"/>
  <c r="E29" i="6"/>
  <c r="A30" i="6"/>
  <c r="B30" i="6"/>
  <c r="C30" i="6"/>
  <c r="E30" i="6"/>
  <c r="A31" i="6"/>
  <c r="B31" i="6"/>
  <c r="C31" i="6"/>
  <c r="D31" i="6"/>
  <c r="H31" i="6" s="1"/>
  <c r="I31" i="6" s="1"/>
  <c r="E31" i="6"/>
  <c r="A32" i="6"/>
  <c r="B32" i="6"/>
  <c r="C32" i="6"/>
  <c r="E32" i="6"/>
  <c r="G32" i="6"/>
  <c r="A1" i="6"/>
  <c r="A2" i="6"/>
  <c r="B2" i="6"/>
  <c r="D2" i="6"/>
  <c r="E2" i="6"/>
  <c r="F2" i="6"/>
  <c r="G2" i="6"/>
  <c r="B4" i="6"/>
  <c r="C4" i="6"/>
  <c r="D4" i="6"/>
  <c r="E4" i="6"/>
  <c r="F4" i="6"/>
  <c r="G4" i="6"/>
  <c r="A5" i="6"/>
  <c r="B5" i="6"/>
  <c r="C5" i="6"/>
  <c r="E5" i="6"/>
  <c r="A6" i="6"/>
  <c r="B6" i="6"/>
  <c r="C6" i="6"/>
  <c r="E6" i="6"/>
  <c r="A7" i="6"/>
  <c r="B7" i="6"/>
  <c r="C7" i="6"/>
  <c r="E7" i="6"/>
  <c r="A8" i="6"/>
  <c r="B8" i="6"/>
  <c r="C8" i="6"/>
  <c r="E8" i="6"/>
  <c r="A9" i="6"/>
  <c r="B9" i="6"/>
  <c r="C9" i="6"/>
  <c r="E9" i="6"/>
  <c r="A10" i="6"/>
  <c r="B10" i="6"/>
  <c r="C10" i="6"/>
  <c r="E10" i="6"/>
  <c r="A11" i="6"/>
  <c r="B11" i="6"/>
  <c r="C11" i="6"/>
  <c r="E11" i="6"/>
  <c r="A12" i="6"/>
  <c r="B12" i="6"/>
  <c r="C12" i="6"/>
  <c r="E12" i="6"/>
  <c r="A13" i="6"/>
  <c r="B13" i="6"/>
  <c r="C13" i="6"/>
  <c r="E13" i="6"/>
  <c r="A14" i="6"/>
  <c r="B14" i="6"/>
  <c r="C14" i="6"/>
  <c r="E14" i="6"/>
  <c r="A15" i="6"/>
  <c r="B15" i="6"/>
  <c r="C15" i="6"/>
  <c r="E15" i="6"/>
  <c r="G15" i="6"/>
  <c r="R25" i="4"/>
  <c r="Q25" i="4" a="1"/>
  <c r="Q25" i="4" s="1"/>
  <c r="O27" i="4"/>
  <c r="P27" i="4"/>
  <c r="O28" i="4"/>
  <c r="P28" i="4"/>
  <c r="O29" i="4"/>
  <c r="P29" i="4"/>
  <c r="O30" i="4"/>
  <c r="P30" i="4"/>
  <c r="O31" i="4" s="1"/>
  <c r="P31" i="4" s="1"/>
  <c r="O32" i="4" s="1"/>
  <c r="P32" i="4" s="1"/>
  <c r="O33" i="4" s="1"/>
  <c r="P33" i="4" s="1"/>
  <c r="O34" i="4" s="1"/>
  <c r="P34" i="4" s="1"/>
  <c r="P26" i="4"/>
  <c r="P25" i="4"/>
  <c r="O25" i="4"/>
  <c r="R9" i="4"/>
  <c r="R10" i="4"/>
  <c r="R11" i="4"/>
  <c r="R12" i="4"/>
  <c r="R13" i="4"/>
  <c r="R14" i="4"/>
  <c r="R15" i="4"/>
  <c r="R16" i="4"/>
  <c r="R17" i="4"/>
  <c r="Q8" i="4" a="1"/>
  <c r="Q8" i="4" s="1"/>
  <c r="D5" i="6" s="1"/>
  <c r="H5" i="6" s="1"/>
  <c r="I5" i="6" s="1"/>
  <c r="O17" i="4"/>
  <c r="P17" i="4"/>
  <c r="O10" i="4"/>
  <c r="P10" i="4" s="1"/>
  <c r="O11" i="4" s="1"/>
  <c r="P11" i="4" s="1"/>
  <c r="O12" i="4" s="1"/>
  <c r="P12" i="4" s="1"/>
  <c r="O13" i="4" s="1"/>
  <c r="P13" i="4" s="1"/>
  <c r="O14" i="4" s="1"/>
  <c r="P14" i="4" s="1"/>
  <c r="O15" i="4" s="1"/>
  <c r="P15" i="4" s="1"/>
  <c r="O16" i="4" s="1"/>
  <c r="P16" i="4" s="1"/>
  <c r="P9" i="4"/>
  <c r="P8" i="4"/>
  <c r="O8" i="4"/>
  <c r="I5" i="4"/>
  <c r="J5" i="4"/>
  <c r="Q2" i="3" a="1"/>
  <c r="Q2" i="3" s="1"/>
  <c r="P2" i="3" a="1"/>
  <c r="P2" i="3" s="1"/>
  <c r="J2" i="3" a="1"/>
  <c r="J2" i="3" s="1"/>
  <c r="I2" i="3" a="1"/>
  <c r="I2" i="3" s="1"/>
  <c r="E2" i="2"/>
  <c r="N14" i="8" l="1"/>
  <c r="L21" i="8"/>
  <c r="N22" i="8" s="1"/>
  <c r="L28" i="8"/>
  <c r="N30" i="8" s="1"/>
  <c r="L29" i="8"/>
  <c r="L30" i="8" s="1"/>
  <c r="L14" i="8"/>
  <c r="C19" i="10"/>
  <c r="C14" i="10"/>
  <c r="I26" i="9"/>
  <c r="I25" i="9"/>
  <c r="I19" i="9"/>
  <c r="I24" i="9"/>
  <c r="J19" i="9"/>
  <c r="D13" i="6"/>
  <c r="H13" i="6" s="1"/>
  <c r="I13" i="6" s="1"/>
  <c r="D7" i="6"/>
  <c r="H7" i="6" s="1"/>
  <c r="I7" i="6" s="1"/>
  <c r="D25" i="6"/>
  <c r="H25" i="6" s="1"/>
  <c r="I25" i="6" s="1"/>
  <c r="D22" i="6"/>
  <c r="H22" i="6" s="1"/>
  <c r="I22" i="6" s="1"/>
  <c r="D12" i="6"/>
  <c r="H12" i="6" s="1"/>
  <c r="I12" i="6" s="1"/>
  <c r="D10" i="6"/>
  <c r="H10" i="6" s="1"/>
  <c r="I10" i="6" s="1"/>
  <c r="D9" i="6"/>
  <c r="H9" i="6" s="1"/>
  <c r="I9" i="6" s="1"/>
  <c r="D30" i="6"/>
  <c r="H30" i="6" s="1"/>
  <c r="I30" i="6" s="1"/>
  <c r="D27" i="6"/>
  <c r="H27" i="6" s="1"/>
  <c r="I27" i="6" s="1"/>
  <c r="D24" i="6"/>
  <c r="H24" i="6" s="1"/>
  <c r="I24" i="6" s="1"/>
  <c r="D14" i="6"/>
  <c r="H14" i="6" s="1"/>
  <c r="I14" i="6" s="1"/>
  <c r="D8" i="6"/>
  <c r="H8" i="6" s="1"/>
  <c r="I8" i="6" s="1"/>
  <c r="D6" i="6"/>
  <c r="H6" i="6" s="1"/>
  <c r="I6" i="6" s="1"/>
  <c r="D11" i="6"/>
  <c r="H11" i="6" s="1"/>
  <c r="I11" i="6" s="1"/>
  <c r="O26" i="4"/>
  <c r="O9" i="4"/>
  <c r="R8" i="4"/>
  <c r="L22" i="8" l="1"/>
  <c r="M23" i="8" s="1"/>
  <c r="M39" i="8"/>
  <c r="M31" i="8"/>
  <c r="C26" i="10"/>
  <c r="C25" i="10"/>
  <c r="I27" i="9"/>
  <c r="J20" i="9"/>
  <c r="J21" i="9" s="1"/>
  <c r="J22" i="9" s="1"/>
  <c r="J23" i="9" s="1"/>
  <c r="J24" i="9" s="1"/>
  <c r="J25" i="9" s="1"/>
  <c r="J26" i="9" s="1"/>
  <c r="M15" i="8"/>
  <c r="R26" i="4"/>
  <c r="R27" i="4" l="1"/>
  <c r="R28" i="4" l="1"/>
  <c r="R29" i="4" l="1"/>
  <c r="R30" i="4" l="1"/>
  <c r="R31" i="4" l="1"/>
  <c r="Q18" i="4"/>
  <c r="D15" i="6" l="1"/>
  <c r="S17" i="4"/>
  <c r="S8" i="4"/>
  <c r="S15" i="4"/>
  <c r="S16" i="4"/>
  <c r="S10" i="4"/>
  <c r="S11" i="4"/>
  <c r="S12" i="4"/>
  <c r="S13" i="4"/>
  <c r="S14" i="4"/>
  <c r="S9" i="4"/>
  <c r="R32" i="4"/>
  <c r="L3" i="6" l="1"/>
  <c r="L4" i="6"/>
  <c r="L5" i="6" s="1"/>
  <c r="L7" i="6" s="1"/>
  <c r="F6" i="6"/>
  <c r="F11" i="6"/>
  <c r="F10" i="6"/>
  <c r="F9" i="6"/>
  <c r="F8" i="6"/>
  <c r="F7" i="6"/>
  <c r="F13" i="6"/>
  <c r="F12" i="6"/>
  <c r="F5" i="6"/>
  <c r="S18" i="4"/>
  <c r="F14" i="6"/>
  <c r="R34" i="4"/>
  <c r="R33" i="4"/>
  <c r="F15" i="6" l="1"/>
  <c r="L6" i="6"/>
  <c r="L8" i="6" s="1"/>
  <c r="Q35" i="4" l="1"/>
  <c r="D32" i="6" l="1"/>
  <c r="S26" i="4"/>
  <c r="S27" i="4"/>
  <c r="S28" i="4"/>
  <c r="S29" i="4"/>
  <c r="S25" i="4"/>
  <c r="S32" i="4"/>
  <c r="S31" i="4"/>
  <c r="S30" i="4"/>
  <c r="S34" i="4"/>
  <c r="S33" i="4"/>
  <c r="S35" i="4"/>
  <c r="F30" i="6" l="1"/>
  <c r="F23" i="6"/>
  <c r="F32" i="6"/>
  <c r="F31" i="6"/>
  <c r="F27" i="6"/>
  <c r="F28" i="6"/>
  <c r="F29" i="6"/>
  <c r="F22" i="6"/>
  <c r="T25" i="4"/>
  <c r="F26" i="6"/>
  <c r="F25" i="6"/>
  <c r="F24" i="6"/>
  <c r="L21" i="6"/>
  <c r="T26" i="4" l="1"/>
  <c r="G22" i="6"/>
  <c r="L22" i="6"/>
  <c r="E24" i="13" s="1"/>
  <c r="L24" i="6" l="1"/>
  <c r="L23" i="6"/>
  <c r="L25" i="6" s="1"/>
  <c r="G23" i="6"/>
  <c r="T27" i="4"/>
  <c r="T8" i="4"/>
  <c r="G5" i="6" l="1"/>
  <c r="T9" i="4"/>
  <c r="T28" i="4"/>
  <c r="G24" i="6"/>
  <c r="T29" i="4" l="1"/>
  <c r="G25" i="6"/>
  <c r="G6" i="6"/>
  <c r="T10" i="4"/>
  <c r="G7" i="6" l="1"/>
  <c r="T11" i="4"/>
  <c r="T30" i="4"/>
  <c r="G26" i="6"/>
  <c r="G8" i="6" l="1"/>
  <c r="T12" i="4"/>
  <c r="T31" i="4"/>
  <c r="G27" i="6"/>
  <c r="G9" i="6" l="1"/>
  <c r="T13" i="4"/>
  <c r="T32" i="4"/>
  <c r="G28" i="6"/>
  <c r="T33" i="4" l="1"/>
  <c r="G29" i="6"/>
  <c r="G10" i="6"/>
  <c r="T14" i="4"/>
  <c r="T15" i="4" l="1"/>
  <c r="G11" i="6"/>
  <c r="T34" i="4"/>
  <c r="G30" i="6"/>
  <c r="G31" i="6" l="1"/>
  <c r="T16" i="4"/>
  <c r="G12" i="6"/>
  <c r="T17" i="4" l="1"/>
  <c r="G13" i="6"/>
  <c r="G14" i="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<sst xmlns="http://schemas.openxmlformats.org/spreadsheetml/2006/main" count="245" uniqueCount="145">
  <si>
    <t>№</t>
  </si>
  <si>
    <t>Рост</t>
  </si>
  <si>
    <t>Вес</t>
  </si>
  <si>
    <t>Размер выборки</t>
  </si>
  <si>
    <t>Частота</t>
  </si>
  <si>
    <t>Количество интервалов</t>
  </si>
  <si>
    <t>Размер интервала</t>
  </si>
  <si>
    <t>Интервалы</t>
  </si>
  <si>
    <t>Частоты попадания</t>
  </si>
  <si>
    <t>Середины интервалов</t>
  </si>
  <si>
    <t>Относительные частоты</t>
  </si>
  <si>
    <t>Функция распределения</t>
  </si>
  <si>
    <t>ai</t>
  </si>
  <si>
    <t>ai+1</t>
  </si>
  <si>
    <t>n</t>
  </si>
  <si>
    <t>c_i</t>
  </si>
  <si>
    <t>vi</t>
  </si>
  <si>
    <t>F*(x)</t>
  </si>
  <si>
    <t>∑</t>
  </si>
  <si>
    <t>-</t>
  </si>
  <si>
    <t>Исправленная дисперсия S_x^2</t>
  </si>
  <si>
    <t>Выборочное среднее X</t>
  </si>
  <si>
    <t>X^2</t>
  </si>
  <si>
    <t>Исправленные выборочные ср.кв.откл. S_x</t>
  </si>
  <si>
    <t>Выборочные ср.кв.откл Sigma*</t>
  </si>
  <si>
    <t>Мода, середина интервала с наибольшей частотой Mo*</t>
  </si>
  <si>
    <t>n_i * c</t>
  </si>
  <si>
    <t>n_i * c * c</t>
  </si>
  <si>
    <t>Медиана</t>
  </si>
  <si>
    <t xml:space="preserve">sigma = </t>
  </si>
  <si>
    <t xml:space="preserve">gamma = </t>
  </si>
  <si>
    <t>t gamma</t>
  </si>
  <si>
    <t>Интервал</t>
  </si>
  <si>
    <t>&lt; a &lt;</t>
  </si>
  <si>
    <t>sigma ^2 =</t>
  </si>
  <si>
    <t>а. Найти доверительный интервал для a если дисперсия известна</t>
  </si>
  <si>
    <t>б. Найти доверительный интервал для a если дисперсия неизвестна</t>
  </si>
  <si>
    <t>в. Найти доверительный интервал для sigma^2 если a неизвестно</t>
  </si>
  <si>
    <t>г. Найти доверительный интервал для sigma^2 если a известно</t>
  </si>
  <si>
    <t>a =</t>
  </si>
  <si>
    <t>(ai-x)/s_x</t>
  </si>
  <si>
    <t>F_0((a_i-x) / S_x)</t>
  </si>
  <si>
    <t>p_i</t>
  </si>
  <si>
    <t>n_i' = np_i</t>
  </si>
  <si>
    <t>(n_i - n_i')^2/n_i' (Хи^2)</t>
  </si>
  <si>
    <t>∞</t>
  </si>
  <si>
    <t xml:space="preserve">Проверить гипотезу о нормальном распределении роста </t>
  </si>
  <si>
    <t>Уровень значимости</t>
  </si>
  <si>
    <t>Число параметров распределения</t>
  </si>
  <si>
    <t>Число степеней свободы</t>
  </si>
  <si>
    <t>Хи^2обр(alpha; число ст. свободы)</t>
  </si>
  <si>
    <t>Так как Хи^2набл 8.237 &lt; 11.07 = Хи^2_теор, то гипотеза принимается</t>
  </si>
  <si>
    <t>Таким образом, рост имеет нормальное распределение</t>
  </si>
  <si>
    <t>b</t>
  </si>
  <si>
    <t>F статистика</t>
  </si>
  <si>
    <t>k</t>
  </si>
  <si>
    <t>D расчётных значений</t>
  </si>
  <si>
    <t>a</t>
  </si>
  <si>
    <t>Стандартная ошибка a</t>
  </si>
  <si>
    <t>Стандартная ошибка b</t>
  </si>
  <si>
    <t>Стандартная ошибка регрессии</t>
  </si>
  <si>
    <t>Коэффициент детерминации</t>
  </si>
  <si>
    <t>D остатков</t>
  </si>
  <si>
    <t>А)</t>
  </si>
  <si>
    <t>Б)</t>
  </si>
  <si>
    <t>Сделаем прогноз при x=</t>
  </si>
  <si>
    <t>yп=</t>
  </si>
  <si>
    <t>Найдём стандартную ошибку прогноза</t>
  </si>
  <si>
    <t xml:space="preserve">Sdelta p </t>
  </si>
  <si>
    <t>Найдём доверительные интервалы для прогноза</t>
  </si>
  <si>
    <t>надёжности gamma</t>
  </si>
  <si>
    <t>Дов. Интервал yp</t>
  </si>
  <si>
    <t>yp min</t>
  </si>
  <si>
    <t>yp max</t>
  </si>
  <si>
    <t>дов интервал b</t>
  </si>
  <si>
    <t>b min</t>
  </si>
  <si>
    <t>b max</t>
  </si>
  <si>
    <t>дов интервал a</t>
  </si>
  <si>
    <t>a min</t>
  </si>
  <si>
    <t>a max</t>
  </si>
  <si>
    <t>X ср</t>
  </si>
  <si>
    <t>X дисп</t>
  </si>
  <si>
    <t>В)</t>
  </si>
  <si>
    <t>Г)</t>
  </si>
  <si>
    <t>Проверим гипотезу о значимости уравнения регрессии</t>
  </si>
  <si>
    <t>При уровне значимости alpha</t>
  </si>
  <si>
    <t>H0</t>
  </si>
  <si>
    <t>R^2t = 0</t>
  </si>
  <si>
    <t>H1</t>
  </si>
  <si>
    <t>tкр</t>
  </si>
  <si>
    <t>k &gt; tкр. H0 Отвергается. Уравнение регрессии статистиески значмимо</t>
  </si>
  <si>
    <t xml:space="preserve"> R ^ 2t != 0</t>
  </si>
  <si>
    <t>с_i</t>
  </si>
  <si>
    <t>b_i</t>
  </si>
  <si>
    <t>b_i+1</t>
  </si>
  <si>
    <t>a_i</t>
  </si>
  <si>
    <t>a_i+1</t>
  </si>
  <si>
    <t>n_x</t>
  </si>
  <si>
    <t>n_y</t>
  </si>
  <si>
    <t>Усл. Сред</t>
  </si>
  <si>
    <t>Вывод: частоты в основном сконцентрированы вдоль главной диагонали. Условные средние в основном растут. Таким образом, наблюдается прямая корреляция веса от роста</t>
  </si>
  <si>
    <t>Дисперсия</t>
  </si>
  <si>
    <t>Внутригрупповая дисперсия</t>
  </si>
  <si>
    <t>Межгрупповая дисперсия</t>
  </si>
  <si>
    <t>Выборочное среднее y</t>
  </si>
  <si>
    <t>Дисперсия y</t>
  </si>
  <si>
    <t>Дисперсия y из задания 4</t>
  </si>
  <si>
    <t>Проверим гипотезу о независимости, считая распределение веса нормальным.</t>
  </si>
  <si>
    <t>D межгрупповая</t>
  </si>
  <si>
    <t>D внутригрупповая</t>
  </si>
  <si>
    <t>alpha</t>
  </si>
  <si>
    <t>Критическая точка t_кр</t>
  </si>
  <si>
    <t>Статистика K</t>
  </si>
  <si>
    <t>Выборочное S_x</t>
  </si>
  <si>
    <t>&lt; sigma^2 &lt;</t>
  </si>
  <si>
    <t>Хи_1^2</t>
  </si>
  <si>
    <t>Хи_2^2</t>
  </si>
  <si>
    <t>Выборочное S_x^2</t>
  </si>
  <si>
    <t>(c_i - a)^2</t>
  </si>
  <si>
    <t>n_i * (c_i - a)^2</t>
  </si>
  <si>
    <t>n * Sigma^2*</t>
  </si>
  <si>
    <t>Выборочное среднее Y</t>
  </si>
  <si>
    <t>Y^2</t>
  </si>
  <si>
    <t>Исправленная дисперсия S_y^2</t>
  </si>
  <si>
    <t>Исправленные выборочные ср.кв.откл. S_y</t>
  </si>
  <si>
    <t>Выборочные ср.кв.откл Sigma*_y</t>
  </si>
  <si>
    <t>Выборочная дисперсия D*_y</t>
  </si>
  <si>
    <t>Выборочная дисперсия D*_x</t>
  </si>
  <si>
    <t>Выборочные ср.кв.откл Sigma*_x</t>
  </si>
  <si>
    <t>Sum_j (c_j * n_ij)</t>
  </si>
  <si>
    <t>(xy) ср</t>
  </si>
  <si>
    <t>Найдём уравнение линейной регрессии веса от роста</t>
  </si>
  <si>
    <t>y_x = a + bx</t>
  </si>
  <si>
    <t>Построим график линии регрессии</t>
  </si>
  <si>
    <t>x</t>
  </si>
  <si>
    <t>y</t>
  </si>
  <si>
    <t>Точки условных средних</t>
  </si>
  <si>
    <t>Найдём выборочное корреляционное соотношение и сравним с коэффициентом корреляции</t>
  </si>
  <si>
    <t>Корреляционное соотношение η</t>
  </si>
  <si>
    <t>Выборочный коэффициент линейной корреляции η*</t>
  </si>
  <si>
    <t>Вывод: так как η не намного больше η*, то линейная модель регрессии скорее всего оправдана</t>
  </si>
  <si>
    <t>Вывод: эти 2 величины совпадают, считаем, что теорема о разложении дисперсии работает</t>
  </si>
  <si>
    <t>Вывод: поскольку 16.817 &gt; 1.9294, нулевая гипотеза о независимости отвергается в пользу альтернативной. То есть рост и вес зависимы.</t>
  </si>
  <si>
    <r>
      <t xml:space="preserve">Согласно шкале Чеддока, сила связи </t>
    </r>
    <r>
      <rPr>
        <u/>
        <sz val="11"/>
        <color theme="1"/>
        <rFont val="Calibri"/>
        <family val="2"/>
        <charset val="204"/>
        <scheme val="minor"/>
      </rPr>
      <t>заметная</t>
    </r>
  </si>
  <si>
    <t>η* = 0.63950 &lt; 0.66587 = 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</si>
</sst>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name val="Arial Cyr"/>
      <charset val="204"/>
    </font>
    <font>
      <sz val="10"/>
      <name val="Arial Cyr"/>
      <charset val="204"/>
    </font>
    <font>
      <sz val="12"/>
      <name val="Arial Cyr"/>
      <charset val="204"/>
    </font>
    <font>
      <sz val="11"/>
      <name val="Calibri"/>
      <family val="2"/>
      <charset val="204"/>
    </font>
    <font>
      <sz val="12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rgb="FFFFFF00"/>
        <bgColor indexed="64"/>
      </patternFill>
    </fill>
  </fills>
  <borders count="4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5" xfId="0" applyBorder="1"/>
    <xf numFmtId="0" fontId="0" fillId="0" borderId="11" xfId="0" applyBorder="1"/>
    <xf numFmtId="0" fontId="0" fillId="0" borderId="3" xfId="0" applyBorder="1"/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/>
    <xf numFmtId="0" fontId="4" fillId="0" borderId="27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5" fillId="0" borderId="30" xfId="0" applyFont="1" applyBorder="1"/>
    <xf numFmtId="0" fontId="0" fillId="0" borderId="31" xfId="0" applyBorder="1"/>
    <xf numFmtId="0" fontId="0" fillId="0" borderId="32" xfId="0" applyBorder="1"/>
    <xf numFmtId="0" fontId="0" fillId="0" borderId="0" xfId="0" applyAlignment="1">
      <alignment wrapText="1"/>
    </xf>
    <xf numFmtId="0" fontId="0" fillId="0" borderId="33" xfId="0" applyBorder="1"/>
    <xf numFmtId="0" fontId="0" fillId="0" borderId="34" xfId="0" applyBorder="1"/>
    <xf numFmtId="0" fontId="0" fillId="0" borderId="22" xfId="0" applyBorder="1"/>
    <xf numFmtId="0" fontId="6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center" textRotation="180"/>
    </xf>
    <xf numFmtId="0" fontId="0" fillId="0" borderId="25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2" xfId="0" applyBorder="1"/>
    <xf numFmtId="0" fontId="0" fillId="0" borderId="35" xfId="0" applyBorder="1"/>
    <xf numFmtId="0" fontId="0" fillId="0" borderId="45" xfId="0" applyBorder="1"/>
    <xf numFmtId="0" fontId="0" fillId="0" borderId="47" xfId="0" applyBorder="1"/>
    <xf numFmtId="0" fontId="0" fillId="0" borderId="36" xfId="0" applyBorder="1"/>
    <xf numFmtId="0" fontId="0" fillId="0" borderId="48" xfId="0" applyBorder="1"/>
    <xf numFmtId="0" fontId="0" fillId="0" borderId="30" xfId="0" applyBorder="1"/>
    <xf numFmtId="0" fontId="0" fillId="0" borderId="39" xfId="0" applyBorder="1"/>
    <xf numFmtId="0" fontId="0" fillId="0" borderId="46" xfId="0" applyBorder="1"/>
    <xf numFmtId="0" fontId="0" fillId="0" borderId="38" xfId="0" applyBorder="1"/>
    <xf numFmtId="0" fontId="0" fillId="3" borderId="0" xfId="0" applyFill="1"/>
    <xf numFmtId="0" fontId="0" fillId="0" borderId="1" xfId="0" applyBorder="1"/>
    <xf numFmtId="0" fontId="0" fillId="0" borderId="0" xfId="0" applyAlignment="1">
      <alignment horizontal="center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5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33" xfId="0" applyBorder="1" applyAlignment="1">
      <alignment horizontal="center" wrapText="1"/>
    </xf>
    <xf numFmtId="0" fontId="0" fillId="0" borderId="25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17" xfId="0" applyBorder="1" applyAlignment="1">
      <alignment horizontal="center" wrapText="1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37" xfId="0" applyBorder="1" applyAlignment="1">
      <alignment horizontal="center" vertical="center" textRotation="90"/>
    </xf>
    <xf numFmtId="0" fontId="0" fillId="0" borderId="38" xfId="0" applyBorder="1" applyAlignment="1">
      <alignment horizontal="center" vertical="center" textRotation="90"/>
    </xf>
    <xf numFmtId="0" fontId="0" fillId="0" borderId="39" xfId="0" applyBorder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164" fontId="0" fillId="0" borderId="0" xfId="0" applyNumberFormat="1"/>
    <xf numFmtId="0" fontId="0" fillId="3" borderId="0" xfId="0" applyFill="1" applyAlignment="1">
      <alignment horizontal="center"/>
    </xf>
  </cellXfs>
  <cellStyles count="1">
    <cellStyle name="Обычный" xfId="0" builtinId="0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charset val="204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charset val="204"/>
        <scheme val="none"/>
      </font>
      <fill>
        <patternFill patternType="solid">
          <fgColor theme="5"/>
          <bgColor theme="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charset val="204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charset val="204"/>
        <scheme val="none"/>
      </font>
      <fill>
        <patternFill patternType="solid">
          <fgColor theme="5"/>
          <bgColor theme="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charset val="204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charset val="204"/>
        <scheme val="none"/>
      </font>
      <fill>
        <patternFill patternType="solid">
          <fgColor theme="5"/>
          <bgColor theme="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charset val="204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charset val="204"/>
        <scheme val="none"/>
      </font>
      <fill>
        <patternFill patternType="solid">
          <fgColor theme="5"/>
          <bgColor theme="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charset val="204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charset val="204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charset val="204"/>
        <scheme val="none"/>
      </font>
      <fill>
        <patternFill patternType="solid">
          <fgColor theme="5"/>
          <bgColor theme="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charset val="204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charset val="204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charset val="204"/>
        <scheme val="none"/>
      </font>
      <fill>
        <patternFill patternType="solid">
          <fgColor theme="5"/>
          <bgColor theme="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Распределение</a:t>
            </a:r>
            <a:r>
              <a:rPr lang="ru-RU" baseline="0"/>
              <a:t>, частота попадания в интервалы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5.899759405074366E-2"/>
          <c:y val="0.19486111111111112"/>
          <c:w val="0.89655796150481193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'2'!$P$8:$P$17</c:f>
              <c:numCache>
                <c:formatCode>General</c:formatCode>
                <c:ptCount val="10"/>
                <c:pt idx="0">
                  <c:v>159.1</c:v>
                </c:pt>
                <c:pt idx="1">
                  <c:v>162.19999999999999</c:v>
                </c:pt>
                <c:pt idx="2">
                  <c:v>165.29999999999998</c:v>
                </c:pt>
                <c:pt idx="3">
                  <c:v>168.39999999999998</c:v>
                </c:pt>
                <c:pt idx="4">
                  <c:v>171.49999999999997</c:v>
                </c:pt>
                <c:pt idx="5">
                  <c:v>174.59999999999997</c:v>
                </c:pt>
                <c:pt idx="6">
                  <c:v>177.69999999999996</c:v>
                </c:pt>
                <c:pt idx="7">
                  <c:v>180.79999999999995</c:v>
                </c:pt>
                <c:pt idx="8">
                  <c:v>183.89999999999995</c:v>
                </c:pt>
                <c:pt idx="9">
                  <c:v>186.99999999999994</c:v>
                </c:pt>
              </c:numCache>
            </c:numRef>
          </c:cat>
          <c:val>
            <c:numRef>
              <c:f>'2'!$S$8:$S$17</c:f>
              <c:numCache>
                <c:formatCode>General</c:formatCode>
                <c:ptCount val="10"/>
                <c:pt idx="0">
                  <c:v>4.4999999999999998E-2</c:v>
                </c:pt>
                <c:pt idx="1">
                  <c:v>5.5E-2</c:v>
                </c:pt>
                <c:pt idx="2">
                  <c:v>0.14000000000000001</c:v>
                </c:pt>
                <c:pt idx="3">
                  <c:v>0.17499999999999999</c:v>
                </c:pt>
                <c:pt idx="4">
                  <c:v>0.27</c:v>
                </c:pt>
                <c:pt idx="5">
                  <c:v>0.185</c:v>
                </c:pt>
                <c:pt idx="6">
                  <c:v>0.06</c:v>
                </c:pt>
                <c:pt idx="7">
                  <c:v>0.05</c:v>
                </c:pt>
                <c:pt idx="8">
                  <c:v>5.0000000000000001E-3</c:v>
                </c:pt>
                <c:pt idx="9">
                  <c:v>1.4999999999999999E-2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B2-49CE-B302-52B700A3A3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71345008"/>
        <c:axId val="171235168"/>
      </c:barChart>
      <c:catAx>
        <c:axId val="171345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1235168"/>
        <c:crosses val="autoZero"/>
        <c:auto val="1"/>
        <c:lblAlgn val="ctr"/>
        <c:lblOffset val="100"/>
        <c:noMultiLvlLbl val="0"/>
      </c:catAx>
      <c:valAx>
        <c:axId val="17123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1345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Распределение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'2'!$R$8:$R$17</c:f>
              <c:numCache>
                <c:formatCode>General</c:formatCode>
                <c:ptCount val="10"/>
                <c:pt idx="0">
                  <c:v>157.55000000000001</c:v>
                </c:pt>
                <c:pt idx="1">
                  <c:v>160.64999999999998</c:v>
                </c:pt>
                <c:pt idx="2">
                  <c:v>163.75</c:v>
                </c:pt>
                <c:pt idx="3">
                  <c:v>166.84999999999997</c:v>
                </c:pt>
                <c:pt idx="4">
                  <c:v>169.95</c:v>
                </c:pt>
                <c:pt idx="5">
                  <c:v>173.04999999999995</c:v>
                </c:pt>
                <c:pt idx="6">
                  <c:v>176.14999999999998</c:v>
                </c:pt>
                <c:pt idx="7">
                  <c:v>179.24999999999994</c:v>
                </c:pt>
                <c:pt idx="8">
                  <c:v>182.34999999999997</c:v>
                </c:pt>
                <c:pt idx="9">
                  <c:v>185.44999999999993</c:v>
                </c:pt>
              </c:numCache>
            </c:numRef>
          </c:xVal>
          <c:yVal>
            <c:numRef>
              <c:f>'2'!$Q$8:$Q$17</c:f>
              <c:numCache>
                <c:formatCode>General</c:formatCode>
                <c:ptCount val="10"/>
                <c:pt idx="0">
                  <c:v>9</c:v>
                </c:pt>
                <c:pt idx="1">
                  <c:v>11</c:v>
                </c:pt>
                <c:pt idx="2">
                  <c:v>28</c:v>
                </c:pt>
                <c:pt idx="3">
                  <c:v>35</c:v>
                </c:pt>
                <c:pt idx="4">
                  <c:v>54</c:v>
                </c:pt>
                <c:pt idx="5">
                  <c:v>37</c:v>
                </c:pt>
                <c:pt idx="6">
                  <c:v>12</c:v>
                </c:pt>
                <c:pt idx="7">
                  <c:v>10</c:v>
                </c:pt>
                <c:pt idx="8">
                  <c:v>1</c:v>
                </c:pt>
                <c:pt idx="9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3D-469D-A57D-405F0638C7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3210560"/>
        <c:axId val="170523088"/>
      </c:scatterChart>
      <c:valAx>
        <c:axId val="1873210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523088"/>
        <c:crosses val="autoZero"/>
        <c:crossBetween val="midCat"/>
      </c:valAx>
      <c:valAx>
        <c:axId val="170523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73210560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Выборочня</a:t>
            </a:r>
            <a:r>
              <a:rPr lang="ru-RU" baseline="0"/>
              <a:t> ф</a:t>
            </a:r>
            <a:r>
              <a:rPr lang="ru-RU"/>
              <a:t>ункция распределения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'2'!$R$8:$R$17</c:f>
              <c:numCache>
                <c:formatCode>General</c:formatCode>
                <c:ptCount val="10"/>
                <c:pt idx="0">
                  <c:v>157.55000000000001</c:v>
                </c:pt>
                <c:pt idx="1">
                  <c:v>160.64999999999998</c:v>
                </c:pt>
                <c:pt idx="2">
                  <c:v>163.75</c:v>
                </c:pt>
                <c:pt idx="3">
                  <c:v>166.84999999999997</c:v>
                </c:pt>
                <c:pt idx="4">
                  <c:v>169.95</c:v>
                </c:pt>
                <c:pt idx="5">
                  <c:v>173.04999999999995</c:v>
                </c:pt>
                <c:pt idx="6">
                  <c:v>176.14999999999998</c:v>
                </c:pt>
                <c:pt idx="7">
                  <c:v>179.24999999999994</c:v>
                </c:pt>
                <c:pt idx="8">
                  <c:v>182.34999999999997</c:v>
                </c:pt>
                <c:pt idx="9">
                  <c:v>185.44999999999993</c:v>
                </c:pt>
              </c:numCache>
            </c:numRef>
          </c:xVal>
          <c:yVal>
            <c:numRef>
              <c:f>'2'!$T$8:$T$17</c:f>
              <c:numCache>
                <c:formatCode>General</c:formatCode>
                <c:ptCount val="10"/>
                <c:pt idx="0">
                  <c:v>4.4999999999999998E-2</c:v>
                </c:pt>
                <c:pt idx="1">
                  <c:v>0.1</c:v>
                </c:pt>
                <c:pt idx="2">
                  <c:v>0.24000000000000002</c:v>
                </c:pt>
                <c:pt idx="3">
                  <c:v>0.41500000000000004</c:v>
                </c:pt>
                <c:pt idx="4">
                  <c:v>0.68500000000000005</c:v>
                </c:pt>
                <c:pt idx="5">
                  <c:v>0.87000000000000011</c:v>
                </c:pt>
                <c:pt idx="6">
                  <c:v>0.93000000000000016</c:v>
                </c:pt>
                <c:pt idx="7">
                  <c:v>0.9800000000000002</c:v>
                </c:pt>
                <c:pt idx="8">
                  <c:v>0.98500000000000021</c:v>
                </c:pt>
                <c:pt idx="9">
                  <c:v>1.0000000000000002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3B-4D97-A3AD-2EA3DA2B65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196991"/>
        <c:axId val="73105295"/>
      </c:scatterChart>
      <c:valAx>
        <c:axId val="66196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105295"/>
        <c:crosses val="autoZero"/>
        <c:crossBetween val="midCat"/>
      </c:valAx>
      <c:valAx>
        <c:axId val="73105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61969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Корелляционное облако</a:t>
            </a:r>
            <a:r>
              <a:rPr lang="ru-RU" baseline="0"/>
              <a:t> (</a:t>
            </a:r>
            <a:r>
              <a:rPr lang="en-US" baseline="0"/>
              <a:t>x=</a:t>
            </a:r>
            <a:r>
              <a:rPr lang="ru-RU" baseline="0"/>
              <a:t>Рост)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Выборка!$B$2:$B$201</c:f>
              <c:numCache>
                <c:formatCode>General</c:formatCode>
                <c:ptCount val="200"/>
                <c:pt idx="0">
                  <c:v>178</c:v>
                </c:pt>
                <c:pt idx="1">
                  <c:v>163</c:v>
                </c:pt>
                <c:pt idx="2">
                  <c:v>170</c:v>
                </c:pt>
                <c:pt idx="3">
                  <c:v>164</c:v>
                </c:pt>
                <c:pt idx="4">
                  <c:v>164</c:v>
                </c:pt>
                <c:pt idx="5">
                  <c:v>168</c:v>
                </c:pt>
                <c:pt idx="6">
                  <c:v>167</c:v>
                </c:pt>
                <c:pt idx="7">
                  <c:v>166</c:v>
                </c:pt>
                <c:pt idx="8">
                  <c:v>162</c:v>
                </c:pt>
                <c:pt idx="9">
                  <c:v>171</c:v>
                </c:pt>
                <c:pt idx="10">
                  <c:v>168</c:v>
                </c:pt>
                <c:pt idx="11">
                  <c:v>173</c:v>
                </c:pt>
                <c:pt idx="12">
                  <c:v>167</c:v>
                </c:pt>
                <c:pt idx="13">
                  <c:v>170</c:v>
                </c:pt>
                <c:pt idx="14">
                  <c:v>171</c:v>
                </c:pt>
                <c:pt idx="15">
                  <c:v>173</c:v>
                </c:pt>
                <c:pt idx="16">
                  <c:v>187</c:v>
                </c:pt>
                <c:pt idx="17">
                  <c:v>166</c:v>
                </c:pt>
                <c:pt idx="18">
                  <c:v>170</c:v>
                </c:pt>
                <c:pt idx="19">
                  <c:v>178</c:v>
                </c:pt>
                <c:pt idx="20">
                  <c:v>173</c:v>
                </c:pt>
                <c:pt idx="21">
                  <c:v>179</c:v>
                </c:pt>
                <c:pt idx="22">
                  <c:v>171</c:v>
                </c:pt>
                <c:pt idx="23">
                  <c:v>174</c:v>
                </c:pt>
                <c:pt idx="24">
                  <c:v>164</c:v>
                </c:pt>
                <c:pt idx="25">
                  <c:v>173</c:v>
                </c:pt>
                <c:pt idx="26">
                  <c:v>168</c:v>
                </c:pt>
                <c:pt idx="27">
                  <c:v>166</c:v>
                </c:pt>
                <c:pt idx="28">
                  <c:v>177</c:v>
                </c:pt>
                <c:pt idx="29">
                  <c:v>170</c:v>
                </c:pt>
                <c:pt idx="30">
                  <c:v>167</c:v>
                </c:pt>
                <c:pt idx="31">
                  <c:v>174</c:v>
                </c:pt>
                <c:pt idx="32">
                  <c:v>164</c:v>
                </c:pt>
                <c:pt idx="33">
                  <c:v>164</c:v>
                </c:pt>
                <c:pt idx="34">
                  <c:v>178</c:v>
                </c:pt>
                <c:pt idx="35">
                  <c:v>173</c:v>
                </c:pt>
                <c:pt idx="36">
                  <c:v>179</c:v>
                </c:pt>
                <c:pt idx="37">
                  <c:v>165</c:v>
                </c:pt>
                <c:pt idx="38">
                  <c:v>171</c:v>
                </c:pt>
                <c:pt idx="39">
                  <c:v>171</c:v>
                </c:pt>
                <c:pt idx="40">
                  <c:v>170</c:v>
                </c:pt>
                <c:pt idx="41">
                  <c:v>170</c:v>
                </c:pt>
                <c:pt idx="42">
                  <c:v>165</c:v>
                </c:pt>
                <c:pt idx="43">
                  <c:v>156</c:v>
                </c:pt>
                <c:pt idx="44">
                  <c:v>164</c:v>
                </c:pt>
                <c:pt idx="45">
                  <c:v>158</c:v>
                </c:pt>
                <c:pt idx="46">
                  <c:v>165</c:v>
                </c:pt>
                <c:pt idx="47">
                  <c:v>172</c:v>
                </c:pt>
                <c:pt idx="48">
                  <c:v>178</c:v>
                </c:pt>
                <c:pt idx="49">
                  <c:v>159</c:v>
                </c:pt>
                <c:pt idx="50">
                  <c:v>182</c:v>
                </c:pt>
                <c:pt idx="51">
                  <c:v>170</c:v>
                </c:pt>
                <c:pt idx="52">
                  <c:v>168</c:v>
                </c:pt>
                <c:pt idx="53">
                  <c:v>171</c:v>
                </c:pt>
                <c:pt idx="54">
                  <c:v>172</c:v>
                </c:pt>
                <c:pt idx="55">
                  <c:v>169</c:v>
                </c:pt>
                <c:pt idx="56">
                  <c:v>167</c:v>
                </c:pt>
                <c:pt idx="57">
                  <c:v>170</c:v>
                </c:pt>
                <c:pt idx="58">
                  <c:v>170</c:v>
                </c:pt>
                <c:pt idx="59">
                  <c:v>168</c:v>
                </c:pt>
                <c:pt idx="60">
                  <c:v>174</c:v>
                </c:pt>
                <c:pt idx="61">
                  <c:v>167</c:v>
                </c:pt>
                <c:pt idx="62">
                  <c:v>165</c:v>
                </c:pt>
                <c:pt idx="63">
                  <c:v>171</c:v>
                </c:pt>
                <c:pt idx="64">
                  <c:v>170</c:v>
                </c:pt>
                <c:pt idx="65">
                  <c:v>169</c:v>
                </c:pt>
                <c:pt idx="66">
                  <c:v>171</c:v>
                </c:pt>
                <c:pt idx="67">
                  <c:v>161</c:v>
                </c:pt>
                <c:pt idx="68">
                  <c:v>167</c:v>
                </c:pt>
                <c:pt idx="69">
                  <c:v>174</c:v>
                </c:pt>
                <c:pt idx="70">
                  <c:v>171</c:v>
                </c:pt>
                <c:pt idx="71">
                  <c:v>172</c:v>
                </c:pt>
                <c:pt idx="72">
                  <c:v>171</c:v>
                </c:pt>
                <c:pt idx="73">
                  <c:v>173</c:v>
                </c:pt>
                <c:pt idx="74">
                  <c:v>180</c:v>
                </c:pt>
                <c:pt idx="75">
                  <c:v>172</c:v>
                </c:pt>
                <c:pt idx="76">
                  <c:v>173</c:v>
                </c:pt>
                <c:pt idx="77">
                  <c:v>171</c:v>
                </c:pt>
                <c:pt idx="78">
                  <c:v>169</c:v>
                </c:pt>
                <c:pt idx="79">
                  <c:v>161</c:v>
                </c:pt>
                <c:pt idx="80">
                  <c:v>176</c:v>
                </c:pt>
                <c:pt idx="81">
                  <c:v>175</c:v>
                </c:pt>
                <c:pt idx="82">
                  <c:v>158</c:v>
                </c:pt>
                <c:pt idx="83">
                  <c:v>174</c:v>
                </c:pt>
                <c:pt idx="84">
                  <c:v>171</c:v>
                </c:pt>
                <c:pt idx="85">
                  <c:v>176</c:v>
                </c:pt>
                <c:pt idx="86">
                  <c:v>167</c:v>
                </c:pt>
                <c:pt idx="87">
                  <c:v>161</c:v>
                </c:pt>
                <c:pt idx="88">
                  <c:v>161</c:v>
                </c:pt>
                <c:pt idx="89">
                  <c:v>168</c:v>
                </c:pt>
                <c:pt idx="90">
                  <c:v>159</c:v>
                </c:pt>
                <c:pt idx="91">
                  <c:v>163</c:v>
                </c:pt>
                <c:pt idx="92">
                  <c:v>168</c:v>
                </c:pt>
                <c:pt idx="93">
                  <c:v>172</c:v>
                </c:pt>
                <c:pt idx="94">
                  <c:v>186</c:v>
                </c:pt>
                <c:pt idx="95">
                  <c:v>171</c:v>
                </c:pt>
                <c:pt idx="96">
                  <c:v>187</c:v>
                </c:pt>
                <c:pt idx="97">
                  <c:v>170</c:v>
                </c:pt>
                <c:pt idx="98">
                  <c:v>160</c:v>
                </c:pt>
                <c:pt idx="99">
                  <c:v>172</c:v>
                </c:pt>
                <c:pt idx="100">
                  <c:v>168</c:v>
                </c:pt>
                <c:pt idx="101">
                  <c:v>157</c:v>
                </c:pt>
                <c:pt idx="102">
                  <c:v>164</c:v>
                </c:pt>
                <c:pt idx="103">
                  <c:v>170</c:v>
                </c:pt>
                <c:pt idx="104">
                  <c:v>171</c:v>
                </c:pt>
                <c:pt idx="105">
                  <c:v>160</c:v>
                </c:pt>
                <c:pt idx="106">
                  <c:v>162</c:v>
                </c:pt>
                <c:pt idx="107">
                  <c:v>163</c:v>
                </c:pt>
                <c:pt idx="108">
                  <c:v>171</c:v>
                </c:pt>
                <c:pt idx="109">
                  <c:v>161</c:v>
                </c:pt>
                <c:pt idx="110">
                  <c:v>173</c:v>
                </c:pt>
                <c:pt idx="111">
                  <c:v>175</c:v>
                </c:pt>
                <c:pt idx="112">
                  <c:v>164</c:v>
                </c:pt>
                <c:pt idx="113">
                  <c:v>174</c:v>
                </c:pt>
                <c:pt idx="114">
                  <c:v>167</c:v>
                </c:pt>
                <c:pt idx="115">
                  <c:v>176</c:v>
                </c:pt>
                <c:pt idx="116">
                  <c:v>163</c:v>
                </c:pt>
                <c:pt idx="117">
                  <c:v>156</c:v>
                </c:pt>
                <c:pt idx="118">
                  <c:v>179</c:v>
                </c:pt>
                <c:pt idx="119">
                  <c:v>179</c:v>
                </c:pt>
                <c:pt idx="120">
                  <c:v>176</c:v>
                </c:pt>
                <c:pt idx="121">
                  <c:v>163</c:v>
                </c:pt>
                <c:pt idx="122">
                  <c:v>175</c:v>
                </c:pt>
                <c:pt idx="123">
                  <c:v>156</c:v>
                </c:pt>
                <c:pt idx="124">
                  <c:v>177</c:v>
                </c:pt>
                <c:pt idx="125">
                  <c:v>166</c:v>
                </c:pt>
                <c:pt idx="126">
                  <c:v>173</c:v>
                </c:pt>
                <c:pt idx="127">
                  <c:v>169</c:v>
                </c:pt>
                <c:pt idx="128">
                  <c:v>172</c:v>
                </c:pt>
                <c:pt idx="129">
                  <c:v>165</c:v>
                </c:pt>
                <c:pt idx="130">
                  <c:v>164</c:v>
                </c:pt>
                <c:pt idx="131">
                  <c:v>166</c:v>
                </c:pt>
                <c:pt idx="132">
                  <c:v>168</c:v>
                </c:pt>
                <c:pt idx="133">
                  <c:v>167</c:v>
                </c:pt>
                <c:pt idx="134">
                  <c:v>166</c:v>
                </c:pt>
                <c:pt idx="135">
                  <c:v>169</c:v>
                </c:pt>
                <c:pt idx="136">
                  <c:v>169</c:v>
                </c:pt>
                <c:pt idx="137">
                  <c:v>169</c:v>
                </c:pt>
                <c:pt idx="138">
                  <c:v>164</c:v>
                </c:pt>
                <c:pt idx="139">
                  <c:v>179</c:v>
                </c:pt>
                <c:pt idx="140">
                  <c:v>156</c:v>
                </c:pt>
                <c:pt idx="141">
                  <c:v>168</c:v>
                </c:pt>
                <c:pt idx="142">
                  <c:v>171</c:v>
                </c:pt>
                <c:pt idx="143">
                  <c:v>166</c:v>
                </c:pt>
                <c:pt idx="144">
                  <c:v>171</c:v>
                </c:pt>
                <c:pt idx="145">
                  <c:v>172</c:v>
                </c:pt>
                <c:pt idx="146">
                  <c:v>171</c:v>
                </c:pt>
                <c:pt idx="147">
                  <c:v>169</c:v>
                </c:pt>
                <c:pt idx="148">
                  <c:v>174</c:v>
                </c:pt>
                <c:pt idx="149">
                  <c:v>165</c:v>
                </c:pt>
                <c:pt idx="150">
                  <c:v>165</c:v>
                </c:pt>
                <c:pt idx="151">
                  <c:v>163</c:v>
                </c:pt>
                <c:pt idx="152">
                  <c:v>171</c:v>
                </c:pt>
                <c:pt idx="153">
                  <c:v>172</c:v>
                </c:pt>
                <c:pt idx="154">
                  <c:v>175</c:v>
                </c:pt>
                <c:pt idx="155">
                  <c:v>172</c:v>
                </c:pt>
                <c:pt idx="156">
                  <c:v>162</c:v>
                </c:pt>
                <c:pt idx="157">
                  <c:v>163</c:v>
                </c:pt>
                <c:pt idx="158">
                  <c:v>173</c:v>
                </c:pt>
                <c:pt idx="159">
                  <c:v>174</c:v>
                </c:pt>
                <c:pt idx="160">
                  <c:v>164</c:v>
                </c:pt>
                <c:pt idx="161">
                  <c:v>176</c:v>
                </c:pt>
                <c:pt idx="162">
                  <c:v>171</c:v>
                </c:pt>
                <c:pt idx="163">
                  <c:v>173</c:v>
                </c:pt>
                <c:pt idx="164">
                  <c:v>169</c:v>
                </c:pt>
                <c:pt idx="165">
                  <c:v>166</c:v>
                </c:pt>
                <c:pt idx="166">
                  <c:v>173</c:v>
                </c:pt>
                <c:pt idx="167">
                  <c:v>172</c:v>
                </c:pt>
                <c:pt idx="168">
                  <c:v>173</c:v>
                </c:pt>
                <c:pt idx="169">
                  <c:v>161</c:v>
                </c:pt>
                <c:pt idx="170">
                  <c:v>169</c:v>
                </c:pt>
                <c:pt idx="171">
                  <c:v>172</c:v>
                </c:pt>
                <c:pt idx="172">
                  <c:v>168</c:v>
                </c:pt>
                <c:pt idx="173">
                  <c:v>171</c:v>
                </c:pt>
                <c:pt idx="174">
                  <c:v>173</c:v>
                </c:pt>
                <c:pt idx="175">
                  <c:v>170</c:v>
                </c:pt>
                <c:pt idx="176">
                  <c:v>163</c:v>
                </c:pt>
                <c:pt idx="177">
                  <c:v>167</c:v>
                </c:pt>
                <c:pt idx="178">
                  <c:v>171</c:v>
                </c:pt>
                <c:pt idx="179">
                  <c:v>169</c:v>
                </c:pt>
                <c:pt idx="180">
                  <c:v>170</c:v>
                </c:pt>
                <c:pt idx="181">
                  <c:v>166</c:v>
                </c:pt>
                <c:pt idx="182">
                  <c:v>172</c:v>
                </c:pt>
                <c:pt idx="183">
                  <c:v>171</c:v>
                </c:pt>
                <c:pt idx="184">
                  <c:v>166</c:v>
                </c:pt>
                <c:pt idx="185">
                  <c:v>177</c:v>
                </c:pt>
                <c:pt idx="186">
                  <c:v>171</c:v>
                </c:pt>
                <c:pt idx="187">
                  <c:v>164</c:v>
                </c:pt>
                <c:pt idx="188">
                  <c:v>169</c:v>
                </c:pt>
                <c:pt idx="189">
                  <c:v>167</c:v>
                </c:pt>
                <c:pt idx="190">
                  <c:v>168</c:v>
                </c:pt>
                <c:pt idx="191">
                  <c:v>169</c:v>
                </c:pt>
                <c:pt idx="192">
                  <c:v>165</c:v>
                </c:pt>
                <c:pt idx="193">
                  <c:v>174</c:v>
                </c:pt>
                <c:pt idx="194">
                  <c:v>171</c:v>
                </c:pt>
                <c:pt idx="195">
                  <c:v>168</c:v>
                </c:pt>
                <c:pt idx="196">
                  <c:v>171</c:v>
                </c:pt>
                <c:pt idx="197">
                  <c:v>171</c:v>
                </c:pt>
                <c:pt idx="198">
                  <c:v>172</c:v>
                </c:pt>
                <c:pt idx="199">
                  <c:v>167</c:v>
                </c:pt>
              </c:numCache>
            </c:numRef>
          </c:xVal>
          <c:yVal>
            <c:numRef>
              <c:f>Выборка!$C$2:$C$201</c:f>
              <c:numCache>
                <c:formatCode>General</c:formatCode>
                <c:ptCount val="200"/>
                <c:pt idx="0">
                  <c:v>73</c:v>
                </c:pt>
                <c:pt idx="1">
                  <c:v>63</c:v>
                </c:pt>
                <c:pt idx="2">
                  <c:v>75</c:v>
                </c:pt>
                <c:pt idx="3">
                  <c:v>60</c:v>
                </c:pt>
                <c:pt idx="4">
                  <c:v>56</c:v>
                </c:pt>
                <c:pt idx="5">
                  <c:v>59</c:v>
                </c:pt>
                <c:pt idx="6">
                  <c:v>61</c:v>
                </c:pt>
                <c:pt idx="7">
                  <c:v>62</c:v>
                </c:pt>
                <c:pt idx="8">
                  <c:v>65</c:v>
                </c:pt>
                <c:pt idx="9">
                  <c:v>60</c:v>
                </c:pt>
                <c:pt idx="10">
                  <c:v>62</c:v>
                </c:pt>
                <c:pt idx="11">
                  <c:v>70</c:v>
                </c:pt>
                <c:pt idx="12">
                  <c:v>61</c:v>
                </c:pt>
                <c:pt idx="13">
                  <c:v>74</c:v>
                </c:pt>
                <c:pt idx="14">
                  <c:v>60</c:v>
                </c:pt>
                <c:pt idx="15">
                  <c:v>66</c:v>
                </c:pt>
                <c:pt idx="16">
                  <c:v>84</c:v>
                </c:pt>
                <c:pt idx="17">
                  <c:v>58</c:v>
                </c:pt>
                <c:pt idx="18">
                  <c:v>75</c:v>
                </c:pt>
                <c:pt idx="19">
                  <c:v>69</c:v>
                </c:pt>
                <c:pt idx="20">
                  <c:v>64</c:v>
                </c:pt>
                <c:pt idx="21">
                  <c:v>71</c:v>
                </c:pt>
                <c:pt idx="22">
                  <c:v>64</c:v>
                </c:pt>
                <c:pt idx="23">
                  <c:v>74</c:v>
                </c:pt>
                <c:pt idx="24">
                  <c:v>70</c:v>
                </c:pt>
                <c:pt idx="25">
                  <c:v>69</c:v>
                </c:pt>
                <c:pt idx="26">
                  <c:v>64</c:v>
                </c:pt>
                <c:pt idx="27">
                  <c:v>55</c:v>
                </c:pt>
                <c:pt idx="28">
                  <c:v>67</c:v>
                </c:pt>
                <c:pt idx="29">
                  <c:v>61</c:v>
                </c:pt>
                <c:pt idx="30">
                  <c:v>63</c:v>
                </c:pt>
                <c:pt idx="31">
                  <c:v>75</c:v>
                </c:pt>
                <c:pt idx="32">
                  <c:v>59</c:v>
                </c:pt>
                <c:pt idx="33">
                  <c:v>62</c:v>
                </c:pt>
                <c:pt idx="34">
                  <c:v>60</c:v>
                </c:pt>
                <c:pt idx="35">
                  <c:v>66</c:v>
                </c:pt>
                <c:pt idx="36">
                  <c:v>63</c:v>
                </c:pt>
                <c:pt idx="37">
                  <c:v>62</c:v>
                </c:pt>
                <c:pt idx="38">
                  <c:v>66</c:v>
                </c:pt>
                <c:pt idx="39">
                  <c:v>63</c:v>
                </c:pt>
                <c:pt idx="40">
                  <c:v>70</c:v>
                </c:pt>
                <c:pt idx="41">
                  <c:v>67</c:v>
                </c:pt>
                <c:pt idx="42">
                  <c:v>59</c:v>
                </c:pt>
                <c:pt idx="43">
                  <c:v>53</c:v>
                </c:pt>
                <c:pt idx="44">
                  <c:v>60</c:v>
                </c:pt>
                <c:pt idx="45">
                  <c:v>57</c:v>
                </c:pt>
                <c:pt idx="46">
                  <c:v>68</c:v>
                </c:pt>
                <c:pt idx="47">
                  <c:v>67</c:v>
                </c:pt>
                <c:pt idx="48">
                  <c:v>75</c:v>
                </c:pt>
                <c:pt idx="49">
                  <c:v>61</c:v>
                </c:pt>
                <c:pt idx="50">
                  <c:v>66</c:v>
                </c:pt>
                <c:pt idx="51">
                  <c:v>63</c:v>
                </c:pt>
                <c:pt idx="52">
                  <c:v>65</c:v>
                </c:pt>
                <c:pt idx="53">
                  <c:v>66</c:v>
                </c:pt>
                <c:pt idx="54">
                  <c:v>67</c:v>
                </c:pt>
                <c:pt idx="55">
                  <c:v>64</c:v>
                </c:pt>
                <c:pt idx="56">
                  <c:v>59</c:v>
                </c:pt>
                <c:pt idx="57">
                  <c:v>62</c:v>
                </c:pt>
                <c:pt idx="58">
                  <c:v>69</c:v>
                </c:pt>
                <c:pt idx="59">
                  <c:v>65</c:v>
                </c:pt>
                <c:pt idx="60">
                  <c:v>69</c:v>
                </c:pt>
                <c:pt idx="61">
                  <c:v>61</c:v>
                </c:pt>
                <c:pt idx="62">
                  <c:v>61</c:v>
                </c:pt>
                <c:pt idx="63">
                  <c:v>66</c:v>
                </c:pt>
                <c:pt idx="64">
                  <c:v>69</c:v>
                </c:pt>
                <c:pt idx="65">
                  <c:v>66</c:v>
                </c:pt>
                <c:pt idx="66">
                  <c:v>76</c:v>
                </c:pt>
                <c:pt idx="67">
                  <c:v>51</c:v>
                </c:pt>
                <c:pt idx="68">
                  <c:v>60</c:v>
                </c:pt>
                <c:pt idx="69">
                  <c:v>74</c:v>
                </c:pt>
                <c:pt idx="70">
                  <c:v>70</c:v>
                </c:pt>
                <c:pt idx="71">
                  <c:v>64</c:v>
                </c:pt>
                <c:pt idx="72">
                  <c:v>70</c:v>
                </c:pt>
                <c:pt idx="73">
                  <c:v>64</c:v>
                </c:pt>
                <c:pt idx="74">
                  <c:v>76</c:v>
                </c:pt>
                <c:pt idx="75">
                  <c:v>63</c:v>
                </c:pt>
                <c:pt idx="76">
                  <c:v>75</c:v>
                </c:pt>
                <c:pt idx="77">
                  <c:v>57</c:v>
                </c:pt>
                <c:pt idx="78">
                  <c:v>62</c:v>
                </c:pt>
                <c:pt idx="79">
                  <c:v>58</c:v>
                </c:pt>
                <c:pt idx="80">
                  <c:v>81</c:v>
                </c:pt>
                <c:pt idx="81">
                  <c:v>67</c:v>
                </c:pt>
                <c:pt idx="82">
                  <c:v>57</c:v>
                </c:pt>
                <c:pt idx="83">
                  <c:v>68</c:v>
                </c:pt>
                <c:pt idx="84">
                  <c:v>73</c:v>
                </c:pt>
                <c:pt idx="85">
                  <c:v>60</c:v>
                </c:pt>
                <c:pt idx="86">
                  <c:v>57</c:v>
                </c:pt>
                <c:pt idx="87">
                  <c:v>52</c:v>
                </c:pt>
                <c:pt idx="88">
                  <c:v>59</c:v>
                </c:pt>
                <c:pt idx="89">
                  <c:v>71</c:v>
                </c:pt>
                <c:pt idx="90">
                  <c:v>55</c:v>
                </c:pt>
                <c:pt idx="91">
                  <c:v>63</c:v>
                </c:pt>
                <c:pt idx="92">
                  <c:v>50</c:v>
                </c:pt>
                <c:pt idx="93">
                  <c:v>70</c:v>
                </c:pt>
                <c:pt idx="94">
                  <c:v>72</c:v>
                </c:pt>
                <c:pt idx="95">
                  <c:v>67</c:v>
                </c:pt>
                <c:pt idx="96">
                  <c:v>84</c:v>
                </c:pt>
                <c:pt idx="97">
                  <c:v>68</c:v>
                </c:pt>
                <c:pt idx="98">
                  <c:v>61</c:v>
                </c:pt>
                <c:pt idx="99">
                  <c:v>73</c:v>
                </c:pt>
                <c:pt idx="100">
                  <c:v>50</c:v>
                </c:pt>
                <c:pt idx="101">
                  <c:v>59</c:v>
                </c:pt>
                <c:pt idx="102">
                  <c:v>66</c:v>
                </c:pt>
                <c:pt idx="103">
                  <c:v>63</c:v>
                </c:pt>
                <c:pt idx="104">
                  <c:v>60</c:v>
                </c:pt>
                <c:pt idx="105">
                  <c:v>62</c:v>
                </c:pt>
                <c:pt idx="106">
                  <c:v>55</c:v>
                </c:pt>
                <c:pt idx="107">
                  <c:v>65</c:v>
                </c:pt>
                <c:pt idx="108">
                  <c:v>72</c:v>
                </c:pt>
                <c:pt idx="109">
                  <c:v>55</c:v>
                </c:pt>
                <c:pt idx="110">
                  <c:v>69</c:v>
                </c:pt>
                <c:pt idx="111">
                  <c:v>80</c:v>
                </c:pt>
                <c:pt idx="112">
                  <c:v>65</c:v>
                </c:pt>
                <c:pt idx="113">
                  <c:v>67</c:v>
                </c:pt>
                <c:pt idx="114">
                  <c:v>59</c:v>
                </c:pt>
                <c:pt idx="115">
                  <c:v>81</c:v>
                </c:pt>
                <c:pt idx="116">
                  <c:v>68</c:v>
                </c:pt>
                <c:pt idx="117">
                  <c:v>59</c:v>
                </c:pt>
                <c:pt idx="118">
                  <c:v>71</c:v>
                </c:pt>
                <c:pt idx="119">
                  <c:v>69</c:v>
                </c:pt>
                <c:pt idx="120">
                  <c:v>77</c:v>
                </c:pt>
                <c:pt idx="121">
                  <c:v>65</c:v>
                </c:pt>
                <c:pt idx="122">
                  <c:v>78</c:v>
                </c:pt>
                <c:pt idx="123">
                  <c:v>52</c:v>
                </c:pt>
                <c:pt idx="124">
                  <c:v>72</c:v>
                </c:pt>
                <c:pt idx="125">
                  <c:v>67</c:v>
                </c:pt>
                <c:pt idx="126">
                  <c:v>77</c:v>
                </c:pt>
                <c:pt idx="127">
                  <c:v>61</c:v>
                </c:pt>
                <c:pt idx="128">
                  <c:v>64</c:v>
                </c:pt>
                <c:pt idx="129">
                  <c:v>56</c:v>
                </c:pt>
                <c:pt idx="130">
                  <c:v>62</c:v>
                </c:pt>
                <c:pt idx="131">
                  <c:v>63</c:v>
                </c:pt>
                <c:pt idx="132">
                  <c:v>63</c:v>
                </c:pt>
                <c:pt idx="133">
                  <c:v>63</c:v>
                </c:pt>
                <c:pt idx="134">
                  <c:v>67</c:v>
                </c:pt>
                <c:pt idx="135">
                  <c:v>71</c:v>
                </c:pt>
                <c:pt idx="136">
                  <c:v>66</c:v>
                </c:pt>
                <c:pt idx="137">
                  <c:v>62</c:v>
                </c:pt>
                <c:pt idx="138">
                  <c:v>65</c:v>
                </c:pt>
                <c:pt idx="139">
                  <c:v>80</c:v>
                </c:pt>
                <c:pt idx="140">
                  <c:v>59</c:v>
                </c:pt>
                <c:pt idx="141">
                  <c:v>64</c:v>
                </c:pt>
                <c:pt idx="142">
                  <c:v>66</c:v>
                </c:pt>
                <c:pt idx="143">
                  <c:v>78</c:v>
                </c:pt>
                <c:pt idx="144">
                  <c:v>70</c:v>
                </c:pt>
                <c:pt idx="145">
                  <c:v>67</c:v>
                </c:pt>
                <c:pt idx="146">
                  <c:v>67</c:v>
                </c:pt>
                <c:pt idx="147">
                  <c:v>62</c:v>
                </c:pt>
                <c:pt idx="148">
                  <c:v>74</c:v>
                </c:pt>
                <c:pt idx="149">
                  <c:v>60</c:v>
                </c:pt>
                <c:pt idx="150">
                  <c:v>60</c:v>
                </c:pt>
                <c:pt idx="151">
                  <c:v>63</c:v>
                </c:pt>
                <c:pt idx="152">
                  <c:v>57</c:v>
                </c:pt>
                <c:pt idx="153">
                  <c:v>67</c:v>
                </c:pt>
                <c:pt idx="154">
                  <c:v>67</c:v>
                </c:pt>
                <c:pt idx="155">
                  <c:v>70</c:v>
                </c:pt>
                <c:pt idx="156">
                  <c:v>54</c:v>
                </c:pt>
                <c:pt idx="157">
                  <c:v>60</c:v>
                </c:pt>
                <c:pt idx="158">
                  <c:v>66</c:v>
                </c:pt>
                <c:pt idx="159">
                  <c:v>79</c:v>
                </c:pt>
                <c:pt idx="160">
                  <c:v>61</c:v>
                </c:pt>
                <c:pt idx="161">
                  <c:v>71</c:v>
                </c:pt>
                <c:pt idx="162">
                  <c:v>66</c:v>
                </c:pt>
                <c:pt idx="163">
                  <c:v>69</c:v>
                </c:pt>
                <c:pt idx="164">
                  <c:v>68</c:v>
                </c:pt>
                <c:pt idx="165">
                  <c:v>61</c:v>
                </c:pt>
                <c:pt idx="166">
                  <c:v>69</c:v>
                </c:pt>
                <c:pt idx="167">
                  <c:v>74</c:v>
                </c:pt>
                <c:pt idx="168">
                  <c:v>69</c:v>
                </c:pt>
                <c:pt idx="169">
                  <c:v>55</c:v>
                </c:pt>
                <c:pt idx="170">
                  <c:v>61</c:v>
                </c:pt>
                <c:pt idx="171">
                  <c:v>63</c:v>
                </c:pt>
                <c:pt idx="172">
                  <c:v>70</c:v>
                </c:pt>
                <c:pt idx="173">
                  <c:v>66</c:v>
                </c:pt>
                <c:pt idx="174">
                  <c:v>65</c:v>
                </c:pt>
                <c:pt idx="175">
                  <c:v>61</c:v>
                </c:pt>
                <c:pt idx="176">
                  <c:v>65</c:v>
                </c:pt>
                <c:pt idx="177">
                  <c:v>55</c:v>
                </c:pt>
                <c:pt idx="178">
                  <c:v>70</c:v>
                </c:pt>
                <c:pt idx="179">
                  <c:v>70</c:v>
                </c:pt>
                <c:pt idx="180">
                  <c:v>63</c:v>
                </c:pt>
                <c:pt idx="181">
                  <c:v>63</c:v>
                </c:pt>
                <c:pt idx="182">
                  <c:v>65</c:v>
                </c:pt>
                <c:pt idx="183">
                  <c:v>64</c:v>
                </c:pt>
                <c:pt idx="184">
                  <c:v>78</c:v>
                </c:pt>
                <c:pt idx="185">
                  <c:v>72</c:v>
                </c:pt>
                <c:pt idx="186">
                  <c:v>66</c:v>
                </c:pt>
                <c:pt idx="187">
                  <c:v>62</c:v>
                </c:pt>
                <c:pt idx="188">
                  <c:v>66</c:v>
                </c:pt>
                <c:pt idx="189">
                  <c:v>67</c:v>
                </c:pt>
                <c:pt idx="190">
                  <c:v>67</c:v>
                </c:pt>
                <c:pt idx="191">
                  <c:v>66</c:v>
                </c:pt>
                <c:pt idx="192">
                  <c:v>63</c:v>
                </c:pt>
                <c:pt idx="193">
                  <c:v>74</c:v>
                </c:pt>
                <c:pt idx="194">
                  <c:v>69</c:v>
                </c:pt>
                <c:pt idx="195">
                  <c:v>70</c:v>
                </c:pt>
                <c:pt idx="196">
                  <c:v>65</c:v>
                </c:pt>
                <c:pt idx="197">
                  <c:v>69</c:v>
                </c:pt>
                <c:pt idx="198">
                  <c:v>69</c:v>
                </c:pt>
                <c:pt idx="199">
                  <c:v>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98-4143-9CA3-3D1983553F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178864"/>
        <c:axId val="58650032"/>
      </c:scatterChart>
      <c:valAx>
        <c:axId val="115178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650032"/>
        <c:crosses val="autoZero"/>
        <c:crossBetween val="midCat"/>
      </c:valAx>
      <c:valAx>
        <c:axId val="58650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5178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Корреляционное облако (</a:t>
            </a:r>
            <a:r>
              <a:rPr lang="en-US"/>
              <a:t>x=</a:t>
            </a:r>
            <a:r>
              <a:rPr lang="ru-RU"/>
              <a:t>Вес)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Выборка!$C$2:$C$201</c:f>
              <c:numCache>
                <c:formatCode>General</c:formatCode>
                <c:ptCount val="200"/>
                <c:pt idx="0">
                  <c:v>73</c:v>
                </c:pt>
                <c:pt idx="1">
                  <c:v>63</c:v>
                </c:pt>
                <c:pt idx="2">
                  <c:v>75</c:v>
                </c:pt>
                <c:pt idx="3">
                  <c:v>60</c:v>
                </c:pt>
                <c:pt idx="4">
                  <c:v>56</c:v>
                </c:pt>
                <c:pt idx="5">
                  <c:v>59</c:v>
                </c:pt>
                <c:pt idx="6">
                  <c:v>61</c:v>
                </c:pt>
                <c:pt idx="7">
                  <c:v>62</c:v>
                </c:pt>
                <c:pt idx="8">
                  <c:v>65</c:v>
                </c:pt>
                <c:pt idx="9">
                  <c:v>60</c:v>
                </c:pt>
                <c:pt idx="10">
                  <c:v>62</c:v>
                </c:pt>
                <c:pt idx="11">
                  <c:v>70</c:v>
                </c:pt>
                <c:pt idx="12">
                  <c:v>61</c:v>
                </c:pt>
                <c:pt idx="13">
                  <c:v>74</c:v>
                </c:pt>
                <c:pt idx="14">
                  <c:v>60</c:v>
                </c:pt>
                <c:pt idx="15">
                  <c:v>66</c:v>
                </c:pt>
                <c:pt idx="16">
                  <c:v>84</c:v>
                </c:pt>
                <c:pt idx="17">
                  <c:v>58</c:v>
                </c:pt>
                <c:pt idx="18">
                  <c:v>75</c:v>
                </c:pt>
                <c:pt idx="19">
                  <c:v>69</c:v>
                </c:pt>
                <c:pt idx="20">
                  <c:v>64</c:v>
                </c:pt>
                <c:pt idx="21">
                  <c:v>71</c:v>
                </c:pt>
                <c:pt idx="22">
                  <c:v>64</c:v>
                </c:pt>
                <c:pt idx="23">
                  <c:v>74</c:v>
                </c:pt>
                <c:pt idx="24">
                  <c:v>70</c:v>
                </c:pt>
                <c:pt idx="25">
                  <c:v>69</c:v>
                </c:pt>
                <c:pt idx="26">
                  <c:v>64</c:v>
                </c:pt>
                <c:pt idx="27">
                  <c:v>55</c:v>
                </c:pt>
                <c:pt idx="28">
                  <c:v>67</c:v>
                </c:pt>
                <c:pt idx="29">
                  <c:v>61</c:v>
                </c:pt>
                <c:pt idx="30">
                  <c:v>63</c:v>
                </c:pt>
                <c:pt idx="31">
                  <c:v>75</c:v>
                </c:pt>
                <c:pt idx="32">
                  <c:v>59</c:v>
                </c:pt>
                <c:pt idx="33">
                  <c:v>62</c:v>
                </c:pt>
                <c:pt idx="34">
                  <c:v>60</c:v>
                </c:pt>
                <c:pt idx="35">
                  <c:v>66</c:v>
                </c:pt>
                <c:pt idx="36">
                  <c:v>63</c:v>
                </c:pt>
                <c:pt idx="37">
                  <c:v>62</c:v>
                </c:pt>
                <c:pt idx="38">
                  <c:v>66</c:v>
                </c:pt>
                <c:pt idx="39">
                  <c:v>63</c:v>
                </c:pt>
                <c:pt idx="40">
                  <c:v>70</c:v>
                </c:pt>
                <c:pt idx="41">
                  <c:v>67</c:v>
                </c:pt>
                <c:pt idx="42">
                  <c:v>59</c:v>
                </c:pt>
                <c:pt idx="43">
                  <c:v>53</c:v>
                </c:pt>
                <c:pt idx="44">
                  <c:v>60</c:v>
                </c:pt>
                <c:pt idx="45">
                  <c:v>57</c:v>
                </c:pt>
                <c:pt idx="46">
                  <c:v>68</c:v>
                </c:pt>
                <c:pt idx="47">
                  <c:v>67</c:v>
                </c:pt>
                <c:pt idx="48">
                  <c:v>75</c:v>
                </c:pt>
                <c:pt idx="49">
                  <c:v>61</c:v>
                </c:pt>
                <c:pt idx="50">
                  <c:v>66</c:v>
                </c:pt>
                <c:pt idx="51">
                  <c:v>63</c:v>
                </c:pt>
                <c:pt idx="52">
                  <c:v>65</c:v>
                </c:pt>
                <c:pt idx="53">
                  <c:v>66</c:v>
                </c:pt>
                <c:pt idx="54">
                  <c:v>67</c:v>
                </c:pt>
                <c:pt idx="55">
                  <c:v>64</c:v>
                </c:pt>
                <c:pt idx="56">
                  <c:v>59</c:v>
                </c:pt>
                <c:pt idx="57">
                  <c:v>62</c:v>
                </c:pt>
                <c:pt idx="58">
                  <c:v>69</c:v>
                </c:pt>
                <c:pt idx="59">
                  <c:v>65</c:v>
                </c:pt>
                <c:pt idx="60">
                  <c:v>69</c:v>
                </c:pt>
                <c:pt idx="61">
                  <c:v>61</c:v>
                </c:pt>
                <c:pt idx="62">
                  <c:v>61</c:v>
                </c:pt>
                <c:pt idx="63">
                  <c:v>66</c:v>
                </c:pt>
                <c:pt idx="64">
                  <c:v>69</c:v>
                </c:pt>
                <c:pt idx="65">
                  <c:v>66</c:v>
                </c:pt>
                <c:pt idx="66">
                  <c:v>76</c:v>
                </c:pt>
                <c:pt idx="67">
                  <c:v>51</c:v>
                </c:pt>
                <c:pt idx="68">
                  <c:v>60</c:v>
                </c:pt>
                <c:pt idx="69">
                  <c:v>74</c:v>
                </c:pt>
                <c:pt idx="70">
                  <c:v>70</c:v>
                </c:pt>
                <c:pt idx="71">
                  <c:v>64</c:v>
                </c:pt>
                <c:pt idx="72">
                  <c:v>70</c:v>
                </c:pt>
                <c:pt idx="73">
                  <c:v>64</c:v>
                </c:pt>
                <c:pt idx="74">
                  <c:v>76</c:v>
                </c:pt>
                <c:pt idx="75">
                  <c:v>63</c:v>
                </c:pt>
                <c:pt idx="76">
                  <c:v>75</c:v>
                </c:pt>
                <c:pt idx="77">
                  <c:v>57</c:v>
                </c:pt>
                <c:pt idx="78">
                  <c:v>62</c:v>
                </c:pt>
                <c:pt idx="79">
                  <c:v>58</c:v>
                </c:pt>
                <c:pt idx="80">
                  <c:v>81</c:v>
                </c:pt>
                <c:pt idx="81">
                  <c:v>67</c:v>
                </c:pt>
                <c:pt idx="82">
                  <c:v>57</c:v>
                </c:pt>
                <c:pt idx="83">
                  <c:v>68</c:v>
                </c:pt>
                <c:pt idx="84">
                  <c:v>73</c:v>
                </c:pt>
                <c:pt idx="85">
                  <c:v>60</c:v>
                </c:pt>
                <c:pt idx="86">
                  <c:v>57</c:v>
                </c:pt>
                <c:pt idx="87">
                  <c:v>52</c:v>
                </c:pt>
                <c:pt idx="88">
                  <c:v>59</c:v>
                </c:pt>
                <c:pt idx="89">
                  <c:v>71</c:v>
                </c:pt>
                <c:pt idx="90">
                  <c:v>55</c:v>
                </c:pt>
                <c:pt idx="91">
                  <c:v>63</c:v>
                </c:pt>
                <c:pt idx="92">
                  <c:v>50</c:v>
                </c:pt>
                <c:pt idx="93">
                  <c:v>70</c:v>
                </c:pt>
                <c:pt idx="94">
                  <c:v>72</c:v>
                </c:pt>
                <c:pt idx="95">
                  <c:v>67</c:v>
                </c:pt>
                <c:pt idx="96">
                  <c:v>84</c:v>
                </c:pt>
                <c:pt idx="97">
                  <c:v>68</c:v>
                </c:pt>
                <c:pt idx="98">
                  <c:v>61</c:v>
                </c:pt>
                <c:pt idx="99">
                  <c:v>73</c:v>
                </c:pt>
                <c:pt idx="100">
                  <c:v>50</c:v>
                </c:pt>
                <c:pt idx="101">
                  <c:v>59</c:v>
                </c:pt>
                <c:pt idx="102">
                  <c:v>66</c:v>
                </c:pt>
                <c:pt idx="103">
                  <c:v>63</c:v>
                </c:pt>
                <c:pt idx="104">
                  <c:v>60</c:v>
                </c:pt>
                <c:pt idx="105">
                  <c:v>62</c:v>
                </c:pt>
                <c:pt idx="106">
                  <c:v>55</c:v>
                </c:pt>
                <c:pt idx="107">
                  <c:v>65</c:v>
                </c:pt>
                <c:pt idx="108">
                  <c:v>72</c:v>
                </c:pt>
                <c:pt idx="109">
                  <c:v>55</c:v>
                </c:pt>
                <c:pt idx="110">
                  <c:v>69</c:v>
                </c:pt>
                <c:pt idx="111">
                  <c:v>80</c:v>
                </c:pt>
                <c:pt idx="112">
                  <c:v>65</c:v>
                </c:pt>
                <c:pt idx="113">
                  <c:v>67</c:v>
                </c:pt>
                <c:pt idx="114">
                  <c:v>59</c:v>
                </c:pt>
                <c:pt idx="115">
                  <c:v>81</c:v>
                </c:pt>
                <c:pt idx="116">
                  <c:v>68</c:v>
                </c:pt>
                <c:pt idx="117">
                  <c:v>59</c:v>
                </c:pt>
                <c:pt idx="118">
                  <c:v>71</c:v>
                </c:pt>
                <c:pt idx="119">
                  <c:v>69</c:v>
                </c:pt>
                <c:pt idx="120">
                  <c:v>77</c:v>
                </c:pt>
                <c:pt idx="121">
                  <c:v>65</c:v>
                </c:pt>
                <c:pt idx="122">
                  <c:v>78</c:v>
                </c:pt>
                <c:pt idx="123">
                  <c:v>52</c:v>
                </c:pt>
                <c:pt idx="124">
                  <c:v>72</c:v>
                </c:pt>
                <c:pt idx="125">
                  <c:v>67</c:v>
                </c:pt>
                <c:pt idx="126">
                  <c:v>77</c:v>
                </c:pt>
                <c:pt idx="127">
                  <c:v>61</c:v>
                </c:pt>
                <c:pt idx="128">
                  <c:v>64</c:v>
                </c:pt>
                <c:pt idx="129">
                  <c:v>56</c:v>
                </c:pt>
                <c:pt idx="130">
                  <c:v>62</c:v>
                </c:pt>
                <c:pt idx="131">
                  <c:v>63</c:v>
                </c:pt>
                <c:pt idx="132">
                  <c:v>63</c:v>
                </c:pt>
                <c:pt idx="133">
                  <c:v>63</c:v>
                </c:pt>
                <c:pt idx="134">
                  <c:v>67</c:v>
                </c:pt>
                <c:pt idx="135">
                  <c:v>71</c:v>
                </c:pt>
                <c:pt idx="136">
                  <c:v>66</c:v>
                </c:pt>
                <c:pt idx="137">
                  <c:v>62</c:v>
                </c:pt>
                <c:pt idx="138">
                  <c:v>65</c:v>
                </c:pt>
                <c:pt idx="139">
                  <c:v>80</c:v>
                </c:pt>
                <c:pt idx="140">
                  <c:v>59</c:v>
                </c:pt>
                <c:pt idx="141">
                  <c:v>64</c:v>
                </c:pt>
                <c:pt idx="142">
                  <c:v>66</c:v>
                </c:pt>
                <c:pt idx="143">
                  <c:v>78</c:v>
                </c:pt>
                <c:pt idx="144">
                  <c:v>70</c:v>
                </c:pt>
                <c:pt idx="145">
                  <c:v>67</c:v>
                </c:pt>
                <c:pt idx="146">
                  <c:v>67</c:v>
                </c:pt>
                <c:pt idx="147">
                  <c:v>62</c:v>
                </c:pt>
                <c:pt idx="148">
                  <c:v>74</c:v>
                </c:pt>
                <c:pt idx="149">
                  <c:v>60</c:v>
                </c:pt>
                <c:pt idx="150">
                  <c:v>60</c:v>
                </c:pt>
                <c:pt idx="151">
                  <c:v>63</c:v>
                </c:pt>
                <c:pt idx="152">
                  <c:v>57</c:v>
                </c:pt>
                <c:pt idx="153">
                  <c:v>67</c:v>
                </c:pt>
                <c:pt idx="154">
                  <c:v>67</c:v>
                </c:pt>
                <c:pt idx="155">
                  <c:v>70</c:v>
                </c:pt>
                <c:pt idx="156">
                  <c:v>54</c:v>
                </c:pt>
                <c:pt idx="157">
                  <c:v>60</c:v>
                </c:pt>
                <c:pt idx="158">
                  <c:v>66</c:v>
                </c:pt>
                <c:pt idx="159">
                  <c:v>79</c:v>
                </c:pt>
                <c:pt idx="160">
                  <c:v>61</c:v>
                </c:pt>
                <c:pt idx="161">
                  <c:v>71</c:v>
                </c:pt>
                <c:pt idx="162">
                  <c:v>66</c:v>
                </c:pt>
                <c:pt idx="163">
                  <c:v>69</c:v>
                </c:pt>
                <c:pt idx="164">
                  <c:v>68</c:v>
                </c:pt>
                <c:pt idx="165">
                  <c:v>61</c:v>
                </c:pt>
                <c:pt idx="166">
                  <c:v>69</c:v>
                </c:pt>
                <c:pt idx="167">
                  <c:v>74</c:v>
                </c:pt>
                <c:pt idx="168">
                  <c:v>69</c:v>
                </c:pt>
                <c:pt idx="169">
                  <c:v>55</c:v>
                </c:pt>
                <c:pt idx="170">
                  <c:v>61</c:v>
                </c:pt>
                <c:pt idx="171">
                  <c:v>63</c:v>
                </c:pt>
                <c:pt idx="172">
                  <c:v>70</c:v>
                </c:pt>
                <c:pt idx="173">
                  <c:v>66</c:v>
                </c:pt>
                <c:pt idx="174">
                  <c:v>65</c:v>
                </c:pt>
                <c:pt idx="175">
                  <c:v>61</c:v>
                </c:pt>
                <c:pt idx="176">
                  <c:v>65</c:v>
                </c:pt>
                <c:pt idx="177">
                  <c:v>55</c:v>
                </c:pt>
                <c:pt idx="178">
                  <c:v>70</c:v>
                </c:pt>
                <c:pt idx="179">
                  <c:v>70</c:v>
                </c:pt>
                <c:pt idx="180">
                  <c:v>63</c:v>
                </c:pt>
                <c:pt idx="181">
                  <c:v>63</c:v>
                </c:pt>
                <c:pt idx="182">
                  <c:v>65</c:v>
                </c:pt>
                <c:pt idx="183">
                  <c:v>64</c:v>
                </c:pt>
                <c:pt idx="184">
                  <c:v>78</c:v>
                </c:pt>
                <c:pt idx="185">
                  <c:v>72</c:v>
                </c:pt>
                <c:pt idx="186">
                  <c:v>66</c:v>
                </c:pt>
                <c:pt idx="187">
                  <c:v>62</c:v>
                </c:pt>
                <c:pt idx="188">
                  <c:v>66</c:v>
                </c:pt>
                <c:pt idx="189">
                  <c:v>67</c:v>
                </c:pt>
                <c:pt idx="190">
                  <c:v>67</c:v>
                </c:pt>
                <c:pt idx="191">
                  <c:v>66</c:v>
                </c:pt>
                <c:pt idx="192">
                  <c:v>63</c:v>
                </c:pt>
                <c:pt idx="193">
                  <c:v>74</c:v>
                </c:pt>
                <c:pt idx="194">
                  <c:v>69</c:v>
                </c:pt>
                <c:pt idx="195">
                  <c:v>70</c:v>
                </c:pt>
                <c:pt idx="196">
                  <c:v>65</c:v>
                </c:pt>
                <c:pt idx="197">
                  <c:v>69</c:v>
                </c:pt>
                <c:pt idx="198">
                  <c:v>69</c:v>
                </c:pt>
                <c:pt idx="199">
                  <c:v>63</c:v>
                </c:pt>
              </c:numCache>
            </c:numRef>
          </c:xVal>
          <c:yVal>
            <c:numRef>
              <c:f>Выборка!$B$2:$B$201</c:f>
              <c:numCache>
                <c:formatCode>General</c:formatCode>
                <c:ptCount val="200"/>
                <c:pt idx="0">
                  <c:v>178</c:v>
                </c:pt>
                <c:pt idx="1">
                  <c:v>163</c:v>
                </c:pt>
                <c:pt idx="2">
                  <c:v>170</c:v>
                </c:pt>
                <c:pt idx="3">
                  <c:v>164</c:v>
                </c:pt>
                <c:pt idx="4">
                  <c:v>164</c:v>
                </c:pt>
                <c:pt idx="5">
                  <c:v>168</c:v>
                </c:pt>
                <c:pt idx="6">
                  <c:v>167</c:v>
                </c:pt>
                <c:pt idx="7">
                  <c:v>166</c:v>
                </c:pt>
                <c:pt idx="8">
                  <c:v>162</c:v>
                </c:pt>
                <c:pt idx="9">
                  <c:v>171</c:v>
                </c:pt>
                <c:pt idx="10">
                  <c:v>168</c:v>
                </c:pt>
                <c:pt idx="11">
                  <c:v>173</c:v>
                </c:pt>
                <c:pt idx="12">
                  <c:v>167</c:v>
                </c:pt>
                <c:pt idx="13">
                  <c:v>170</c:v>
                </c:pt>
                <c:pt idx="14">
                  <c:v>171</c:v>
                </c:pt>
                <c:pt idx="15">
                  <c:v>173</c:v>
                </c:pt>
                <c:pt idx="16">
                  <c:v>187</c:v>
                </c:pt>
                <c:pt idx="17">
                  <c:v>166</c:v>
                </c:pt>
                <c:pt idx="18">
                  <c:v>170</c:v>
                </c:pt>
                <c:pt idx="19">
                  <c:v>178</c:v>
                </c:pt>
                <c:pt idx="20">
                  <c:v>173</c:v>
                </c:pt>
                <c:pt idx="21">
                  <c:v>179</c:v>
                </c:pt>
                <c:pt idx="22">
                  <c:v>171</c:v>
                </c:pt>
                <c:pt idx="23">
                  <c:v>174</c:v>
                </c:pt>
                <c:pt idx="24">
                  <c:v>164</c:v>
                </c:pt>
                <c:pt idx="25">
                  <c:v>173</c:v>
                </c:pt>
                <c:pt idx="26">
                  <c:v>168</c:v>
                </c:pt>
                <c:pt idx="27">
                  <c:v>166</c:v>
                </c:pt>
                <c:pt idx="28">
                  <c:v>177</c:v>
                </c:pt>
                <c:pt idx="29">
                  <c:v>170</c:v>
                </c:pt>
                <c:pt idx="30">
                  <c:v>167</c:v>
                </c:pt>
                <c:pt idx="31">
                  <c:v>174</c:v>
                </c:pt>
                <c:pt idx="32">
                  <c:v>164</c:v>
                </c:pt>
                <c:pt idx="33">
                  <c:v>164</c:v>
                </c:pt>
                <c:pt idx="34">
                  <c:v>178</c:v>
                </c:pt>
                <c:pt idx="35">
                  <c:v>173</c:v>
                </c:pt>
                <c:pt idx="36">
                  <c:v>179</c:v>
                </c:pt>
                <c:pt idx="37">
                  <c:v>165</c:v>
                </c:pt>
                <c:pt idx="38">
                  <c:v>171</c:v>
                </c:pt>
                <c:pt idx="39">
                  <c:v>171</c:v>
                </c:pt>
                <c:pt idx="40">
                  <c:v>170</c:v>
                </c:pt>
                <c:pt idx="41">
                  <c:v>170</c:v>
                </c:pt>
                <c:pt idx="42">
                  <c:v>165</c:v>
                </c:pt>
                <c:pt idx="43">
                  <c:v>156</c:v>
                </c:pt>
                <c:pt idx="44">
                  <c:v>164</c:v>
                </c:pt>
                <c:pt idx="45">
                  <c:v>158</c:v>
                </c:pt>
                <c:pt idx="46">
                  <c:v>165</c:v>
                </c:pt>
                <c:pt idx="47">
                  <c:v>172</c:v>
                </c:pt>
                <c:pt idx="48">
                  <c:v>178</c:v>
                </c:pt>
                <c:pt idx="49">
                  <c:v>159</c:v>
                </c:pt>
                <c:pt idx="50">
                  <c:v>182</c:v>
                </c:pt>
                <c:pt idx="51">
                  <c:v>170</c:v>
                </c:pt>
                <c:pt idx="52">
                  <c:v>168</c:v>
                </c:pt>
                <c:pt idx="53">
                  <c:v>171</c:v>
                </c:pt>
                <c:pt idx="54">
                  <c:v>172</c:v>
                </c:pt>
                <c:pt idx="55">
                  <c:v>169</c:v>
                </c:pt>
                <c:pt idx="56">
                  <c:v>167</c:v>
                </c:pt>
                <c:pt idx="57">
                  <c:v>170</c:v>
                </c:pt>
                <c:pt idx="58">
                  <c:v>170</c:v>
                </c:pt>
                <c:pt idx="59">
                  <c:v>168</c:v>
                </c:pt>
                <c:pt idx="60">
                  <c:v>174</c:v>
                </c:pt>
                <c:pt idx="61">
                  <c:v>167</c:v>
                </c:pt>
                <c:pt idx="62">
                  <c:v>165</c:v>
                </c:pt>
                <c:pt idx="63">
                  <c:v>171</c:v>
                </c:pt>
                <c:pt idx="64">
                  <c:v>170</c:v>
                </c:pt>
                <c:pt idx="65">
                  <c:v>169</c:v>
                </c:pt>
                <c:pt idx="66">
                  <c:v>171</c:v>
                </c:pt>
                <c:pt idx="67">
                  <c:v>161</c:v>
                </c:pt>
                <c:pt idx="68">
                  <c:v>167</c:v>
                </c:pt>
                <c:pt idx="69">
                  <c:v>174</c:v>
                </c:pt>
                <c:pt idx="70">
                  <c:v>171</c:v>
                </c:pt>
                <c:pt idx="71">
                  <c:v>172</c:v>
                </c:pt>
                <c:pt idx="72">
                  <c:v>171</c:v>
                </c:pt>
                <c:pt idx="73">
                  <c:v>173</c:v>
                </c:pt>
                <c:pt idx="74">
                  <c:v>180</c:v>
                </c:pt>
                <c:pt idx="75">
                  <c:v>172</c:v>
                </c:pt>
                <c:pt idx="76">
                  <c:v>173</c:v>
                </c:pt>
                <c:pt idx="77">
                  <c:v>171</c:v>
                </c:pt>
                <c:pt idx="78">
                  <c:v>169</c:v>
                </c:pt>
                <c:pt idx="79">
                  <c:v>161</c:v>
                </c:pt>
                <c:pt idx="80">
                  <c:v>176</c:v>
                </c:pt>
                <c:pt idx="81">
                  <c:v>175</c:v>
                </c:pt>
                <c:pt idx="82">
                  <c:v>158</c:v>
                </c:pt>
                <c:pt idx="83">
                  <c:v>174</c:v>
                </c:pt>
                <c:pt idx="84">
                  <c:v>171</c:v>
                </c:pt>
                <c:pt idx="85">
                  <c:v>176</c:v>
                </c:pt>
                <c:pt idx="86">
                  <c:v>167</c:v>
                </c:pt>
                <c:pt idx="87">
                  <c:v>161</c:v>
                </c:pt>
                <c:pt idx="88">
                  <c:v>161</c:v>
                </c:pt>
                <c:pt idx="89">
                  <c:v>168</c:v>
                </c:pt>
                <c:pt idx="90">
                  <c:v>159</c:v>
                </c:pt>
                <c:pt idx="91">
                  <c:v>163</c:v>
                </c:pt>
                <c:pt idx="92">
                  <c:v>168</c:v>
                </c:pt>
                <c:pt idx="93">
                  <c:v>172</c:v>
                </c:pt>
                <c:pt idx="94">
                  <c:v>186</c:v>
                </c:pt>
                <c:pt idx="95">
                  <c:v>171</c:v>
                </c:pt>
                <c:pt idx="96">
                  <c:v>187</c:v>
                </c:pt>
                <c:pt idx="97">
                  <c:v>170</c:v>
                </c:pt>
                <c:pt idx="98">
                  <c:v>160</c:v>
                </c:pt>
                <c:pt idx="99">
                  <c:v>172</c:v>
                </c:pt>
                <c:pt idx="100">
                  <c:v>168</c:v>
                </c:pt>
                <c:pt idx="101">
                  <c:v>157</c:v>
                </c:pt>
                <c:pt idx="102">
                  <c:v>164</c:v>
                </c:pt>
                <c:pt idx="103">
                  <c:v>170</c:v>
                </c:pt>
                <c:pt idx="104">
                  <c:v>171</c:v>
                </c:pt>
                <c:pt idx="105">
                  <c:v>160</c:v>
                </c:pt>
                <c:pt idx="106">
                  <c:v>162</c:v>
                </c:pt>
                <c:pt idx="107">
                  <c:v>163</c:v>
                </c:pt>
                <c:pt idx="108">
                  <c:v>171</c:v>
                </c:pt>
                <c:pt idx="109">
                  <c:v>161</c:v>
                </c:pt>
                <c:pt idx="110">
                  <c:v>173</c:v>
                </c:pt>
                <c:pt idx="111">
                  <c:v>175</c:v>
                </c:pt>
                <c:pt idx="112">
                  <c:v>164</c:v>
                </c:pt>
                <c:pt idx="113">
                  <c:v>174</c:v>
                </c:pt>
                <c:pt idx="114">
                  <c:v>167</c:v>
                </c:pt>
                <c:pt idx="115">
                  <c:v>176</c:v>
                </c:pt>
                <c:pt idx="116">
                  <c:v>163</c:v>
                </c:pt>
                <c:pt idx="117">
                  <c:v>156</c:v>
                </c:pt>
                <c:pt idx="118">
                  <c:v>179</c:v>
                </c:pt>
                <c:pt idx="119">
                  <c:v>179</c:v>
                </c:pt>
                <c:pt idx="120">
                  <c:v>176</c:v>
                </c:pt>
                <c:pt idx="121">
                  <c:v>163</c:v>
                </c:pt>
                <c:pt idx="122">
                  <c:v>175</c:v>
                </c:pt>
                <c:pt idx="123">
                  <c:v>156</c:v>
                </c:pt>
                <c:pt idx="124">
                  <c:v>177</c:v>
                </c:pt>
                <c:pt idx="125">
                  <c:v>166</c:v>
                </c:pt>
                <c:pt idx="126">
                  <c:v>173</c:v>
                </c:pt>
                <c:pt idx="127">
                  <c:v>169</c:v>
                </c:pt>
                <c:pt idx="128">
                  <c:v>172</c:v>
                </c:pt>
                <c:pt idx="129">
                  <c:v>165</c:v>
                </c:pt>
                <c:pt idx="130">
                  <c:v>164</c:v>
                </c:pt>
                <c:pt idx="131">
                  <c:v>166</c:v>
                </c:pt>
                <c:pt idx="132">
                  <c:v>168</c:v>
                </c:pt>
                <c:pt idx="133">
                  <c:v>167</c:v>
                </c:pt>
                <c:pt idx="134">
                  <c:v>166</c:v>
                </c:pt>
                <c:pt idx="135">
                  <c:v>169</c:v>
                </c:pt>
                <c:pt idx="136">
                  <c:v>169</c:v>
                </c:pt>
                <c:pt idx="137">
                  <c:v>169</c:v>
                </c:pt>
                <c:pt idx="138">
                  <c:v>164</c:v>
                </c:pt>
                <c:pt idx="139">
                  <c:v>179</c:v>
                </c:pt>
                <c:pt idx="140">
                  <c:v>156</c:v>
                </c:pt>
                <c:pt idx="141">
                  <c:v>168</c:v>
                </c:pt>
                <c:pt idx="142">
                  <c:v>171</c:v>
                </c:pt>
                <c:pt idx="143">
                  <c:v>166</c:v>
                </c:pt>
                <c:pt idx="144">
                  <c:v>171</c:v>
                </c:pt>
                <c:pt idx="145">
                  <c:v>172</c:v>
                </c:pt>
                <c:pt idx="146">
                  <c:v>171</c:v>
                </c:pt>
                <c:pt idx="147">
                  <c:v>169</c:v>
                </c:pt>
                <c:pt idx="148">
                  <c:v>174</c:v>
                </c:pt>
                <c:pt idx="149">
                  <c:v>165</c:v>
                </c:pt>
                <c:pt idx="150">
                  <c:v>165</c:v>
                </c:pt>
                <c:pt idx="151">
                  <c:v>163</c:v>
                </c:pt>
                <c:pt idx="152">
                  <c:v>171</c:v>
                </c:pt>
                <c:pt idx="153">
                  <c:v>172</c:v>
                </c:pt>
                <c:pt idx="154">
                  <c:v>175</c:v>
                </c:pt>
                <c:pt idx="155">
                  <c:v>172</c:v>
                </c:pt>
                <c:pt idx="156">
                  <c:v>162</c:v>
                </c:pt>
                <c:pt idx="157">
                  <c:v>163</c:v>
                </c:pt>
                <c:pt idx="158">
                  <c:v>173</c:v>
                </c:pt>
                <c:pt idx="159">
                  <c:v>174</c:v>
                </c:pt>
                <c:pt idx="160">
                  <c:v>164</c:v>
                </c:pt>
                <c:pt idx="161">
                  <c:v>176</c:v>
                </c:pt>
                <c:pt idx="162">
                  <c:v>171</c:v>
                </c:pt>
                <c:pt idx="163">
                  <c:v>173</c:v>
                </c:pt>
                <c:pt idx="164">
                  <c:v>169</c:v>
                </c:pt>
                <c:pt idx="165">
                  <c:v>166</c:v>
                </c:pt>
                <c:pt idx="166">
                  <c:v>173</c:v>
                </c:pt>
                <c:pt idx="167">
                  <c:v>172</c:v>
                </c:pt>
                <c:pt idx="168">
                  <c:v>173</c:v>
                </c:pt>
                <c:pt idx="169">
                  <c:v>161</c:v>
                </c:pt>
                <c:pt idx="170">
                  <c:v>169</c:v>
                </c:pt>
                <c:pt idx="171">
                  <c:v>172</c:v>
                </c:pt>
                <c:pt idx="172">
                  <c:v>168</c:v>
                </c:pt>
                <c:pt idx="173">
                  <c:v>171</c:v>
                </c:pt>
                <c:pt idx="174">
                  <c:v>173</c:v>
                </c:pt>
                <c:pt idx="175">
                  <c:v>170</c:v>
                </c:pt>
                <c:pt idx="176">
                  <c:v>163</c:v>
                </c:pt>
                <c:pt idx="177">
                  <c:v>167</c:v>
                </c:pt>
                <c:pt idx="178">
                  <c:v>171</c:v>
                </c:pt>
                <c:pt idx="179">
                  <c:v>169</c:v>
                </c:pt>
                <c:pt idx="180">
                  <c:v>170</c:v>
                </c:pt>
                <c:pt idx="181">
                  <c:v>166</c:v>
                </c:pt>
                <c:pt idx="182">
                  <c:v>172</c:v>
                </c:pt>
                <c:pt idx="183">
                  <c:v>171</c:v>
                </c:pt>
                <c:pt idx="184">
                  <c:v>166</c:v>
                </c:pt>
                <c:pt idx="185">
                  <c:v>177</c:v>
                </c:pt>
                <c:pt idx="186">
                  <c:v>171</c:v>
                </c:pt>
                <c:pt idx="187">
                  <c:v>164</c:v>
                </c:pt>
                <c:pt idx="188">
                  <c:v>169</c:v>
                </c:pt>
                <c:pt idx="189">
                  <c:v>167</c:v>
                </c:pt>
                <c:pt idx="190">
                  <c:v>168</c:v>
                </c:pt>
                <c:pt idx="191">
                  <c:v>169</c:v>
                </c:pt>
                <c:pt idx="192">
                  <c:v>165</c:v>
                </c:pt>
                <c:pt idx="193">
                  <c:v>174</c:v>
                </c:pt>
                <c:pt idx="194">
                  <c:v>171</c:v>
                </c:pt>
                <c:pt idx="195">
                  <c:v>168</c:v>
                </c:pt>
                <c:pt idx="196">
                  <c:v>171</c:v>
                </c:pt>
                <c:pt idx="197">
                  <c:v>171</c:v>
                </c:pt>
                <c:pt idx="198">
                  <c:v>172</c:v>
                </c:pt>
                <c:pt idx="199">
                  <c:v>167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4A-445E-B07C-2C0FB18B59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178864"/>
        <c:axId val="58650032"/>
      </c:scatterChart>
      <c:valAx>
        <c:axId val="115178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650032"/>
        <c:crosses val="autoZero"/>
        <c:crossBetween val="midCat"/>
      </c:valAx>
      <c:valAx>
        <c:axId val="58650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5178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Линейная регрессия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'13'!$C$7:$D$7</c:f>
              <c:numCache>
                <c:formatCode>General</c:formatCode>
                <c:ptCount val="2"/>
                <c:pt idx="0">
                  <c:v>146</c:v>
                </c:pt>
                <c:pt idx="1">
                  <c:v>197</c:v>
                </c:pt>
              </c:numCache>
            </c:numRef>
          </c:xVal>
          <c:yVal>
            <c:numRef>
              <c:f>'13'!$C$8:$D$8</c:f>
              <c:numCache>
                <c:formatCode>General</c:formatCode>
                <c:ptCount val="2"/>
                <c:pt idx="0">
                  <c:v>47.906096999778143</c:v>
                </c:pt>
                <c:pt idx="1">
                  <c:v>86.10911978343799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30-466D-98B1-67B87056FFA5}"/>
            </c:ext>
          </c:extLst>
        </c:ser>
        <c:ser>
          <c:idx val="1"/>
          <c:order val="1"/>
          <c:tx>
            <c:v>Точки усл. средних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'13'!$B$13:$B$22</c:f>
              <c:numCache>
                <c:formatCode>General</c:formatCode>
                <c:ptCount val="10"/>
                <c:pt idx="0">
                  <c:v>157.55000000000001</c:v>
                </c:pt>
                <c:pt idx="1">
                  <c:v>160.64999999999998</c:v>
                </c:pt>
                <c:pt idx="2">
                  <c:v>163.75</c:v>
                </c:pt>
                <c:pt idx="3">
                  <c:v>166.84999999999997</c:v>
                </c:pt>
                <c:pt idx="4">
                  <c:v>169.95</c:v>
                </c:pt>
                <c:pt idx="5">
                  <c:v>173.04999999999995</c:v>
                </c:pt>
                <c:pt idx="6">
                  <c:v>176.14999999999998</c:v>
                </c:pt>
                <c:pt idx="7">
                  <c:v>179.24999999999994</c:v>
                </c:pt>
                <c:pt idx="8">
                  <c:v>182.34999999999997</c:v>
                </c:pt>
                <c:pt idx="9">
                  <c:v>185.44999999999993</c:v>
                </c:pt>
              </c:numCache>
            </c:numRef>
          </c:xVal>
          <c:yVal>
            <c:numRef>
              <c:f>'13'!$C$13:$C$22</c:f>
              <c:numCache>
                <c:formatCode>General</c:formatCode>
                <c:ptCount val="10"/>
                <c:pt idx="0">
                  <c:v>56.98888888888888</c:v>
                </c:pt>
                <c:pt idx="1">
                  <c:v>57.263636363636351</c:v>
                </c:pt>
                <c:pt idx="2">
                  <c:v>62.021428571428565</c:v>
                </c:pt>
                <c:pt idx="3">
                  <c:v>62.774285714285725</c:v>
                </c:pt>
                <c:pt idx="4">
                  <c:v>65.803703703703704</c:v>
                </c:pt>
                <c:pt idx="5">
                  <c:v>68.883783783783798</c:v>
                </c:pt>
                <c:pt idx="6">
                  <c:v>72.38333333333334</c:v>
                </c:pt>
                <c:pt idx="7">
                  <c:v>70.400000000000006</c:v>
                </c:pt>
                <c:pt idx="8">
                  <c:v>65.3</c:v>
                </c:pt>
                <c:pt idx="9">
                  <c:v>78.900000000000006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930-466D-98B1-67B87056FF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6432287"/>
        <c:axId val="1528305983"/>
      </c:scatterChart>
      <c:valAx>
        <c:axId val="1016432287"/>
        <c:scaling>
          <c:orientation val="minMax"/>
          <c:max val="197"/>
          <c:min val="14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Рост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28305983"/>
        <c:crosses val="autoZero"/>
        <c:crossBetween val="midCat"/>
      </c:valAx>
      <c:valAx>
        <c:axId val="1528305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Вес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16432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1</xdr:row>
      <xdr:rowOff>82976</xdr:rowOff>
    </xdr:from>
    <xdr:to>
      <xdr:col>9</xdr:col>
      <xdr:colOff>22689</xdr:colOff>
      <xdr:row>16</xdr:row>
      <xdr:rowOff>81586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C25EF91A-1AB8-474B-8D40-FECB696DFB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359149</xdr:colOff>
      <xdr:row>17</xdr:row>
      <xdr:rowOff>28575</xdr:rowOff>
    </xdr:from>
    <xdr:to>
      <xdr:col>9</xdr:col>
      <xdr:colOff>300786</xdr:colOff>
      <xdr:row>32</xdr:row>
      <xdr:rowOff>27433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A0494D4F-4238-4FCB-AE22-3EB68C396E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300503</xdr:colOff>
      <xdr:row>32</xdr:row>
      <xdr:rowOff>125502</xdr:rowOff>
    </xdr:from>
    <xdr:to>
      <xdr:col>9</xdr:col>
      <xdr:colOff>440416</xdr:colOff>
      <xdr:row>47</xdr:row>
      <xdr:rowOff>28736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1B08AAE0-4BFD-4D05-962E-F6AAD4AD70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2380</xdr:colOff>
      <xdr:row>0</xdr:row>
      <xdr:rowOff>166688</xdr:rowOff>
    </xdr:from>
    <xdr:to>
      <xdr:col>9</xdr:col>
      <xdr:colOff>40480</xdr:colOff>
      <xdr:row>16</xdr:row>
      <xdr:rowOff>14288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F0FDD2F-7E38-69E9-38BF-42E074F78D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19050</xdr:colOff>
      <xdr:row>17</xdr:row>
      <xdr:rowOff>0</xdr:rowOff>
    </xdr:from>
    <xdr:to>
      <xdr:col>9</xdr:col>
      <xdr:colOff>57150</xdr:colOff>
      <xdr:row>32</xdr:row>
      <xdr:rowOff>28575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8BCD50CD-851E-47EC-9E57-D83783578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28574</xdr:colOff>
      <xdr:row>1</xdr:row>
      <xdr:rowOff>25400</xdr:rowOff>
    </xdr:from>
    <xdr:to>
      <xdr:col>18</xdr:col>
      <xdr:colOff>571500</xdr:colOff>
      <xdr:row>25</xdr:row>
      <xdr:rowOff>38100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3833C49B-BA9F-5C40-57E8-F04E287314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98660D-FDCB-4C19-929D-27179FFB2251}" name="Таблица2" displayName="Таблица2" ref="A1:C201" totalsRowShown="0" headerRowDxfId="31" headerRowBorderDxfId="30" tableBorderDxfId="29" totalsRowBorderDxfId="28">
  <autoFilter ref="A1:C201" xr:uid="{8398660D-FDCB-4C19-929D-27179FFB2251}"/>
  <tableColumns count="3">
    <tableColumn id="3" xr3:uid="{240DBA3A-670B-4EB2-AC0B-6E7AE728D1DC}" name="№"/>
    <tableColumn id="1" xr3:uid="{FADE842C-3179-421E-B544-9687AC96C5A6}" name="Рост" dataDxfId="27"/>
    <tableColumn id="2" xr3:uid="{3B1DA79B-CDF6-49EF-9AC7-731F9FBA4BB7}" name="Вес" dataDxfId="26"/>
  </tableColumns>
  <tableStyleInfo name="TableStyleMedium1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7D1A8E5-755B-4E38-8FDD-9D9163371991}" name="Таблица24" displayName="Таблица24" ref="A1:C201" totalsRowShown="0" headerRowDxfId="25" headerRowBorderDxfId="24" tableBorderDxfId="23" totalsRowBorderDxfId="22">
  <autoFilter ref="A1:C201" xr:uid="{E7D1A8E5-755B-4E38-8FDD-9D9163371991}"/>
  <tableColumns count="3">
    <tableColumn id="3" xr3:uid="{24007A46-0413-4DE2-AA83-C7530BA036CA}" name="№"/>
    <tableColumn id="1" xr3:uid="{15383EF7-478A-4DB4-A213-ED1FCF02EB59}" name="Рост" dataDxfId="21"/>
    <tableColumn id="2" xr3:uid="{BF61053F-8747-4B66-A0A6-9E7F4D8868D0}" name="Вес" dataDxfId="20"/>
  </tableColumns>
  <tableStyleInfo name="TableStyleMedium1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0B1F1D1-29EA-4FF9-9FA8-1C73D0B337E5}" name="Таблица245" displayName="Таблица245" ref="M1:N201" totalsRowShown="0" headerRowDxfId="19" headerRowBorderDxfId="18" tableBorderDxfId="17" totalsRowBorderDxfId="16">
  <autoFilter ref="M1:N201" xr:uid="{10B1F1D1-29EA-4FF9-9FA8-1C73D0B337E5}"/>
  <sortState xmlns:xlrd2="http://schemas.microsoft.com/office/spreadsheetml/2017/richdata2" ref="M2:N201">
    <sortCondition ref="N1:N201"/>
  </sortState>
  <tableColumns count="2">
    <tableColumn id="3" xr3:uid="{AB7F0DF5-748D-41A8-865C-AB15920116EC}" name="№"/>
    <tableColumn id="2" xr3:uid="{C143E333-CE90-4AAD-BA08-4D674AD576F6}" name="Вес" dataDxfId="15"/>
  </tableColumns>
  <tableStyleInfo name="TableStyleMedium1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0134E6C-2D2A-4BBC-BB2C-33103B739528}" name="Таблица246" displayName="Таблица246" ref="F1:G201" totalsRowShown="0" headerRowDxfId="14" headerRowBorderDxfId="13" tableBorderDxfId="12" totalsRowBorderDxfId="11">
  <autoFilter ref="F1:G201" xr:uid="{80134E6C-2D2A-4BBC-BB2C-33103B739528}"/>
  <sortState xmlns:xlrd2="http://schemas.microsoft.com/office/spreadsheetml/2017/richdata2" ref="F2:G201">
    <sortCondition ref="G1:G201"/>
  </sortState>
  <tableColumns count="2">
    <tableColumn id="3" xr3:uid="{B27C6F5A-3545-40AE-9911-D0218B38DF09}" name="№"/>
    <tableColumn id="1" xr3:uid="{A3502BBF-2AD9-4572-8539-ACBCC046FC61}" name="Рост" dataDxfId="10"/>
  </tableColumns>
  <tableStyleInfo name="TableStyleMedium1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9787042-4A9C-4E58-B15F-2D67A0383F01}" name="Таблица2467" displayName="Таблица2467" ref="A1:B201" totalsRowShown="0" headerRowDxfId="9" headerRowBorderDxfId="8" tableBorderDxfId="7" totalsRowBorderDxfId="6">
  <autoFilter ref="A1:B201" xr:uid="{59787042-4A9C-4E58-B15F-2D67A0383F01}"/>
  <sortState xmlns:xlrd2="http://schemas.microsoft.com/office/spreadsheetml/2017/richdata2" ref="A2:B201">
    <sortCondition ref="B1:B201"/>
  </sortState>
  <tableColumns count="2">
    <tableColumn id="3" xr3:uid="{4E79F12B-FBFE-4D9D-B26A-BCCCC97320CD}" name="№"/>
    <tableColumn id="1" xr3:uid="{D5A22547-9483-4BAC-B094-B59898A85CDF}" name="Рост" dataDxfId="5"/>
  </tableColumns>
  <tableStyleInfo name="TableStyleMedium1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CD39EB6-FCC4-4A85-B930-A3F3C13086A6}" name="Таблица2458" displayName="Таблица2458" ref="D1:E201" totalsRowShown="0" headerRowDxfId="4" headerRowBorderDxfId="3" tableBorderDxfId="2" totalsRowBorderDxfId="1">
  <autoFilter ref="D1:E201" xr:uid="{4CD39EB6-FCC4-4A85-B930-A3F3C13086A6}"/>
  <sortState xmlns:xlrd2="http://schemas.microsoft.com/office/spreadsheetml/2017/richdata2" ref="D2:E201">
    <sortCondition ref="E1:E201"/>
  </sortState>
  <tableColumns count="2">
    <tableColumn id="3" xr3:uid="{C802DB21-AA25-44E6-9A18-A9681A9D4F73}" name="№"/>
    <tableColumn id="2" xr3:uid="{4903FC07-1A2E-4783-BC13-28D125324A37}" name="Вес" dataDxfId="0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447FD-BC4E-4242-8B49-41B78FA5940B}">
  <dimension ref="A1:E201"/>
  <sheetViews>
    <sheetView workbookViewId="0">
      <selection activeCell="D201" sqref="D201"/>
    </sheetView>
  </sheetViews>
  <sheetFormatPr defaultRowHeight="14.5" x14ac:dyDescent="0.35"/>
  <cols>
    <col min="1" max="1" width="7.08984375" bestFit="1" customWidth="1"/>
    <col min="4" max="4" width="14.36328125" bestFit="1" customWidth="1"/>
  </cols>
  <sheetData>
    <row r="1" spans="1:5" x14ac:dyDescent="0.35">
      <c r="A1" s="12" t="s">
        <v>0</v>
      </c>
      <c r="B1" s="10" t="s">
        <v>1</v>
      </c>
      <c r="C1" s="11" t="s">
        <v>2</v>
      </c>
    </row>
    <row r="2" spans="1:5" x14ac:dyDescent="0.35">
      <c r="A2">
        <v>1</v>
      </c>
      <c r="B2" s="1">
        <v>178</v>
      </c>
      <c r="C2" s="2">
        <v>73</v>
      </c>
      <c r="D2" t="s">
        <v>3</v>
      </c>
      <c r="E2">
        <f>COUNT(Рост)</f>
        <v>200</v>
      </c>
    </row>
    <row r="3" spans="1:5" x14ac:dyDescent="0.35">
      <c r="A3">
        <v>2</v>
      </c>
      <c r="B3" s="1">
        <v>163</v>
      </c>
      <c r="C3" s="2">
        <v>63</v>
      </c>
    </row>
    <row r="4" spans="1:5" x14ac:dyDescent="0.35">
      <c r="A4">
        <v>3</v>
      </c>
      <c r="B4" s="1">
        <v>170</v>
      </c>
      <c r="C4" s="2">
        <v>75</v>
      </c>
    </row>
    <row r="5" spans="1:5" x14ac:dyDescent="0.35">
      <c r="A5">
        <v>4</v>
      </c>
      <c r="B5" s="1">
        <v>164</v>
      </c>
      <c r="C5" s="2">
        <v>60</v>
      </c>
    </row>
    <row r="6" spans="1:5" x14ac:dyDescent="0.35">
      <c r="A6">
        <v>5</v>
      </c>
      <c r="B6" s="1">
        <v>164</v>
      </c>
      <c r="C6" s="2">
        <v>56</v>
      </c>
    </row>
    <row r="7" spans="1:5" x14ac:dyDescent="0.35">
      <c r="A7">
        <v>6</v>
      </c>
      <c r="B7" s="1">
        <v>168</v>
      </c>
      <c r="C7" s="2">
        <v>59</v>
      </c>
    </row>
    <row r="8" spans="1:5" x14ac:dyDescent="0.35">
      <c r="A8">
        <v>7</v>
      </c>
      <c r="B8" s="1">
        <v>167</v>
      </c>
      <c r="C8" s="2">
        <v>61</v>
      </c>
    </row>
    <row r="9" spans="1:5" x14ac:dyDescent="0.35">
      <c r="A9">
        <v>8</v>
      </c>
      <c r="B9" s="1">
        <v>166</v>
      </c>
      <c r="C9" s="2">
        <v>62</v>
      </c>
    </row>
    <row r="10" spans="1:5" x14ac:dyDescent="0.35">
      <c r="A10">
        <v>9</v>
      </c>
      <c r="B10" s="1">
        <v>162</v>
      </c>
      <c r="C10" s="2">
        <v>65</v>
      </c>
    </row>
    <row r="11" spans="1:5" x14ac:dyDescent="0.35">
      <c r="A11">
        <v>10</v>
      </c>
      <c r="B11" s="1">
        <v>171</v>
      </c>
      <c r="C11" s="2">
        <v>60</v>
      </c>
    </row>
    <row r="12" spans="1:5" x14ac:dyDescent="0.35">
      <c r="A12">
        <v>11</v>
      </c>
      <c r="B12" s="1">
        <v>168</v>
      </c>
      <c r="C12" s="2">
        <v>62</v>
      </c>
    </row>
    <row r="13" spans="1:5" x14ac:dyDescent="0.35">
      <c r="A13">
        <v>12</v>
      </c>
      <c r="B13" s="1">
        <v>173</v>
      </c>
      <c r="C13" s="2">
        <v>70</v>
      </c>
    </row>
    <row r="14" spans="1:5" x14ac:dyDescent="0.35">
      <c r="A14">
        <v>13</v>
      </c>
      <c r="B14" s="1">
        <v>167</v>
      </c>
      <c r="C14" s="2">
        <v>61</v>
      </c>
    </row>
    <row r="15" spans="1:5" x14ac:dyDescent="0.35">
      <c r="A15">
        <v>14</v>
      </c>
      <c r="B15" s="1">
        <v>170</v>
      </c>
      <c r="C15" s="2">
        <v>74</v>
      </c>
    </row>
    <row r="16" spans="1:5" x14ac:dyDescent="0.35">
      <c r="A16">
        <v>15</v>
      </c>
      <c r="B16" s="1">
        <v>171</v>
      </c>
      <c r="C16" s="2">
        <v>60</v>
      </c>
    </row>
    <row r="17" spans="1:3" x14ac:dyDescent="0.35">
      <c r="A17">
        <v>16</v>
      </c>
      <c r="B17" s="1">
        <v>173</v>
      </c>
      <c r="C17" s="2">
        <v>66</v>
      </c>
    </row>
    <row r="18" spans="1:3" x14ac:dyDescent="0.35">
      <c r="A18">
        <v>17</v>
      </c>
      <c r="B18" s="1">
        <v>187</v>
      </c>
      <c r="C18" s="2">
        <v>84</v>
      </c>
    </row>
    <row r="19" spans="1:3" x14ac:dyDescent="0.35">
      <c r="A19">
        <v>18</v>
      </c>
      <c r="B19" s="1">
        <v>166</v>
      </c>
      <c r="C19" s="2">
        <v>58</v>
      </c>
    </row>
    <row r="20" spans="1:3" x14ac:dyDescent="0.35">
      <c r="A20">
        <v>19</v>
      </c>
      <c r="B20" s="1">
        <v>170</v>
      </c>
      <c r="C20" s="2">
        <v>75</v>
      </c>
    </row>
    <row r="21" spans="1:3" x14ac:dyDescent="0.35">
      <c r="A21">
        <v>20</v>
      </c>
      <c r="B21" s="1">
        <v>178</v>
      </c>
      <c r="C21" s="2">
        <v>69</v>
      </c>
    </row>
    <row r="22" spans="1:3" x14ac:dyDescent="0.35">
      <c r="A22">
        <v>21</v>
      </c>
      <c r="B22" s="1">
        <v>173</v>
      </c>
      <c r="C22" s="2">
        <v>64</v>
      </c>
    </row>
    <row r="23" spans="1:3" x14ac:dyDescent="0.35">
      <c r="A23">
        <v>22</v>
      </c>
      <c r="B23" s="1">
        <v>179</v>
      </c>
      <c r="C23" s="2">
        <v>71</v>
      </c>
    </row>
    <row r="24" spans="1:3" x14ac:dyDescent="0.35">
      <c r="A24">
        <v>23</v>
      </c>
      <c r="B24" s="1">
        <v>171</v>
      </c>
      <c r="C24" s="2">
        <v>64</v>
      </c>
    </row>
    <row r="25" spans="1:3" x14ac:dyDescent="0.35">
      <c r="A25">
        <v>24</v>
      </c>
      <c r="B25" s="1">
        <v>174</v>
      </c>
      <c r="C25" s="2">
        <v>74</v>
      </c>
    </row>
    <row r="26" spans="1:3" x14ac:dyDescent="0.35">
      <c r="A26">
        <v>25</v>
      </c>
      <c r="B26" s="1">
        <v>164</v>
      </c>
      <c r="C26" s="2">
        <v>70</v>
      </c>
    </row>
    <row r="27" spans="1:3" x14ac:dyDescent="0.35">
      <c r="A27">
        <v>26</v>
      </c>
      <c r="B27" s="1">
        <v>173</v>
      </c>
      <c r="C27" s="2">
        <v>69</v>
      </c>
    </row>
    <row r="28" spans="1:3" x14ac:dyDescent="0.35">
      <c r="A28">
        <v>27</v>
      </c>
      <c r="B28" s="1">
        <v>168</v>
      </c>
      <c r="C28" s="2">
        <v>64</v>
      </c>
    </row>
    <row r="29" spans="1:3" x14ac:dyDescent="0.35">
      <c r="A29">
        <v>28</v>
      </c>
      <c r="B29" s="1">
        <v>166</v>
      </c>
      <c r="C29" s="2">
        <v>55</v>
      </c>
    </row>
    <row r="30" spans="1:3" x14ac:dyDescent="0.35">
      <c r="A30">
        <v>29</v>
      </c>
      <c r="B30" s="1">
        <v>177</v>
      </c>
      <c r="C30" s="2">
        <v>67</v>
      </c>
    </row>
    <row r="31" spans="1:3" x14ac:dyDescent="0.35">
      <c r="A31">
        <v>30</v>
      </c>
      <c r="B31" s="1">
        <v>170</v>
      </c>
      <c r="C31" s="2">
        <v>61</v>
      </c>
    </row>
    <row r="32" spans="1:3" x14ac:dyDescent="0.35">
      <c r="A32">
        <v>31</v>
      </c>
      <c r="B32" s="1">
        <v>167</v>
      </c>
      <c r="C32" s="2">
        <v>63</v>
      </c>
    </row>
    <row r="33" spans="1:3" x14ac:dyDescent="0.35">
      <c r="A33">
        <v>32</v>
      </c>
      <c r="B33" s="1">
        <v>174</v>
      </c>
      <c r="C33" s="2">
        <v>75</v>
      </c>
    </row>
    <row r="34" spans="1:3" x14ac:dyDescent="0.35">
      <c r="A34">
        <v>33</v>
      </c>
      <c r="B34" s="1">
        <v>164</v>
      </c>
      <c r="C34" s="2">
        <v>59</v>
      </c>
    </row>
    <row r="35" spans="1:3" x14ac:dyDescent="0.35">
      <c r="A35">
        <v>34</v>
      </c>
      <c r="B35" s="1">
        <v>164</v>
      </c>
      <c r="C35" s="2">
        <v>62</v>
      </c>
    </row>
    <row r="36" spans="1:3" x14ac:dyDescent="0.35">
      <c r="A36">
        <v>35</v>
      </c>
      <c r="B36" s="1">
        <v>178</v>
      </c>
      <c r="C36" s="2">
        <v>60</v>
      </c>
    </row>
    <row r="37" spans="1:3" x14ac:dyDescent="0.35">
      <c r="A37">
        <v>36</v>
      </c>
      <c r="B37" s="1">
        <v>173</v>
      </c>
      <c r="C37" s="2">
        <v>66</v>
      </c>
    </row>
    <row r="38" spans="1:3" x14ac:dyDescent="0.35">
      <c r="A38">
        <v>37</v>
      </c>
      <c r="B38" s="1">
        <v>179</v>
      </c>
      <c r="C38" s="2">
        <v>63</v>
      </c>
    </row>
    <row r="39" spans="1:3" x14ac:dyDescent="0.35">
      <c r="A39">
        <v>38</v>
      </c>
      <c r="B39" s="1">
        <v>165</v>
      </c>
      <c r="C39" s="2">
        <v>62</v>
      </c>
    </row>
    <row r="40" spans="1:3" x14ac:dyDescent="0.35">
      <c r="A40">
        <v>39</v>
      </c>
      <c r="B40" s="1">
        <v>171</v>
      </c>
      <c r="C40" s="2">
        <v>66</v>
      </c>
    </row>
    <row r="41" spans="1:3" x14ac:dyDescent="0.35">
      <c r="A41">
        <v>40</v>
      </c>
      <c r="B41" s="1">
        <v>171</v>
      </c>
      <c r="C41" s="2">
        <v>63</v>
      </c>
    </row>
    <row r="42" spans="1:3" x14ac:dyDescent="0.35">
      <c r="A42">
        <v>41</v>
      </c>
      <c r="B42" s="1">
        <v>170</v>
      </c>
      <c r="C42" s="2">
        <v>70</v>
      </c>
    </row>
    <row r="43" spans="1:3" x14ac:dyDescent="0.35">
      <c r="A43">
        <v>42</v>
      </c>
      <c r="B43" s="1">
        <v>170</v>
      </c>
      <c r="C43" s="2">
        <v>67</v>
      </c>
    </row>
    <row r="44" spans="1:3" x14ac:dyDescent="0.35">
      <c r="A44">
        <v>43</v>
      </c>
      <c r="B44" s="1">
        <v>165</v>
      </c>
      <c r="C44" s="2">
        <v>59</v>
      </c>
    </row>
    <row r="45" spans="1:3" x14ac:dyDescent="0.35">
      <c r="A45">
        <v>44</v>
      </c>
      <c r="B45" s="1">
        <v>156</v>
      </c>
      <c r="C45" s="2">
        <v>53</v>
      </c>
    </row>
    <row r="46" spans="1:3" x14ac:dyDescent="0.35">
      <c r="A46">
        <v>45</v>
      </c>
      <c r="B46" s="1">
        <v>164</v>
      </c>
      <c r="C46" s="2">
        <v>60</v>
      </c>
    </row>
    <row r="47" spans="1:3" x14ac:dyDescent="0.35">
      <c r="A47">
        <v>46</v>
      </c>
      <c r="B47" s="1">
        <v>158</v>
      </c>
      <c r="C47" s="2">
        <v>57</v>
      </c>
    </row>
    <row r="48" spans="1:3" x14ac:dyDescent="0.35">
      <c r="A48">
        <v>47</v>
      </c>
      <c r="B48" s="1">
        <v>165</v>
      </c>
      <c r="C48" s="2">
        <v>68</v>
      </c>
    </row>
    <row r="49" spans="1:3" x14ac:dyDescent="0.35">
      <c r="A49">
        <v>48</v>
      </c>
      <c r="B49" s="1">
        <v>172</v>
      </c>
      <c r="C49" s="2">
        <v>67</v>
      </c>
    </row>
    <row r="50" spans="1:3" x14ac:dyDescent="0.35">
      <c r="A50">
        <v>49</v>
      </c>
      <c r="B50" s="1">
        <v>178</v>
      </c>
      <c r="C50" s="2">
        <v>75</v>
      </c>
    </row>
    <row r="51" spans="1:3" x14ac:dyDescent="0.35">
      <c r="A51">
        <v>50</v>
      </c>
      <c r="B51" s="3">
        <v>159</v>
      </c>
      <c r="C51" s="4">
        <v>61</v>
      </c>
    </row>
    <row r="52" spans="1:3" x14ac:dyDescent="0.35">
      <c r="A52">
        <v>51</v>
      </c>
      <c r="B52" s="1">
        <v>182</v>
      </c>
      <c r="C52" s="2">
        <v>66</v>
      </c>
    </row>
    <row r="53" spans="1:3" x14ac:dyDescent="0.35">
      <c r="A53">
        <v>52</v>
      </c>
      <c r="B53" s="1">
        <v>170</v>
      </c>
      <c r="C53" s="2">
        <v>63</v>
      </c>
    </row>
    <row r="54" spans="1:3" x14ac:dyDescent="0.35">
      <c r="A54">
        <v>53</v>
      </c>
      <c r="B54" s="1">
        <v>168</v>
      </c>
      <c r="C54" s="2">
        <v>65</v>
      </c>
    </row>
    <row r="55" spans="1:3" x14ac:dyDescent="0.35">
      <c r="A55">
        <v>54</v>
      </c>
      <c r="B55" s="1">
        <v>171</v>
      </c>
      <c r="C55" s="2">
        <v>66</v>
      </c>
    </row>
    <row r="56" spans="1:3" x14ac:dyDescent="0.35">
      <c r="A56">
        <v>55</v>
      </c>
      <c r="B56" s="1">
        <v>172</v>
      </c>
      <c r="C56" s="2">
        <v>67</v>
      </c>
    </row>
    <row r="57" spans="1:3" x14ac:dyDescent="0.35">
      <c r="A57">
        <v>56</v>
      </c>
      <c r="B57" s="1">
        <v>169</v>
      </c>
      <c r="C57" s="2">
        <v>64</v>
      </c>
    </row>
    <row r="58" spans="1:3" x14ac:dyDescent="0.35">
      <c r="A58">
        <v>57</v>
      </c>
      <c r="B58" s="1">
        <v>167</v>
      </c>
      <c r="C58" s="2">
        <v>59</v>
      </c>
    </row>
    <row r="59" spans="1:3" x14ac:dyDescent="0.35">
      <c r="A59">
        <v>58</v>
      </c>
      <c r="B59" s="1">
        <v>170</v>
      </c>
      <c r="C59" s="2">
        <v>62</v>
      </c>
    </row>
    <row r="60" spans="1:3" x14ac:dyDescent="0.35">
      <c r="A60">
        <v>59</v>
      </c>
      <c r="B60" s="1">
        <v>170</v>
      </c>
      <c r="C60" s="2">
        <v>69</v>
      </c>
    </row>
    <row r="61" spans="1:3" x14ac:dyDescent="0.35">
      <c r="A61">
        <v>60</v>
      </c>
      <c r="B61" s="1">
        <v>168</v>
      </c>
      <c r="C61" s="2">
        <v>65</v>
      </c>
    </row>
    <row r="62" spans="1:3" x14ac:dyDescent="0.35">
      <c r="A62">
        <v>61</v>
      </c>
      <c r="B62" s="1">
        <v>174</v>
      </c>
      <c r="C62" s="2">
        <v>69</v>
      </c>
    </row>
    <row r="63" spans="1:3" x14ac:dyDescent="0.35">
      <c r="A63">
        <v>62</v>
      </c>
      <c r="B63" s="1">
        <v>167</v>
      </c>
      <c r="C63" s="2">
        <v>61</v>
      </c>
    </row>
    <row r="64" spans="1:3" x14ac:dyDescent="0.35">
      <c r="A64">
        <v>63</v>
      </c>
      <c r="B64" s="1">
        <v>165</v>
      </c>
      <c r="C64" s="2">
        <v>61</v>
      </c>
    </row>
    <row r="65" spans="1:3" x14ac:dyDescent="0.35">
      <c r="A65">
        <v>64</v>
      </c>
      <c r="B65" s="1">
        <v>171</v>
      </c>
      <c r="C65" s="2">
        <v>66</v>
      </c>
    </row>
    <row r="66" spans="1:3" x14ac:dyDescent="0.35">
      <c r="A66">
        <v>65</v>
      </c>
      <c r="B66" s="1">
        <v>170</v>
      </c>
      <c r="C66" s="2">
        <v>69</v>
      </c>
    </row>
    <row r="67" spans="1:3" x14ac:dyDescent="0.35">
      <c r="A67">
        <v>66</v>
      </c>
      <c r="B67" s="1">
        <v>169</v>
      </c>
      <c r="C67" s="2">
        <v>66</v>
      </c>
    </row>
    <row r="68" spans="1:3" x14ac:dyDescent="0.35">
      <c r="A68">
        <v>67</v>
      </c>
      <c r="B68" s="1">
        <v>171</v>
      </c>
      <c r="C68" s="2">
        <v>76</v>
      </c>
    </row>
    <row r="69" spans="1:3" x14ac:dyDescent="0.35">
      <c r="A69">
        <v>68</v>
      </c>
      <c r="B69" s="1">
        <v>161</v>
      </c>
      <c r="C69" s="2">
        <v>51</v>
      </c>
    </row>
    <row r="70" spans="1:3" x14ac:dyDescent="0.35">
      <c r="A70">
        <v>69</v>
      </c>
      <c r="B70" s="1">
        <v>167</v>
      </c>
      <c r="C70" s="2">
        <v>60</v>
      </c>
    </row>
    <row r="71" spans="1:3" x14ac:dyDescent="0.35">
      <c r="A71">
        <v>70</v>
      </c>
      <c r="B71" s="1">
        <v>174</v>
      </c>
      <c r="C71" s="2">
        <v>74</v>
      </c>
    </row>
    <row r="72" spans="1:3" x14ac:dyDescent="0.35">
      <c r="A72">
        <v>71</v>
      </c>
      <c r="B72" s="1">
        <v>171</v>
      </c>
      <c r="C72" s="2">
        <v>70</v>
      </c>
    </row>
    <row r="73" spans="1:3" x14ac:dyDescent="0.35">
      <c r="A73">
        <v>72</v>
      </c>
      <c r="B73" s="1">
        <v>172</v>
      </c>
      <c r="C73" s="2">
        <v>64</v>
      </c>
    </row>
    <row r="74" spans="1:3" x14ac:dyDescent="0.35">
      <c r="A74">
        <v>73</v>
      </c>
      <c r="B74" s="1">
        <v>171</v>
      </c>
      <c r="C74" s="2">
        <v>70</v>
      </c>
    </row>
    <row r="75" spans="1:3" x14ac:dyDescent="0.35">
      <c r="A75">
        <v>74</v>
      </c>
      <c r="B75" s="1">
        <v>173</v>
      </c>
      <c r="C75" s="2">
        <v>64</v>
      </c>
    </row>
    <row r="76" spans="1:3" x14ac:dyDescent="0.35">
      <c r="A76">
        <v>75</v>
      </c>
      <c r="B76" s="1">
        <v>180</v>
      </c>
      <c r="C76" s="2">
        <v>76</v>
      </c>
    </row>
    <row r="77" spans="1:3" x14ac:dyDescent="0.35">
      <c r="A77">
        <v>76</v>
      </c>
      <c r="B77" s="1">
        <v>172</v>
      </c>
      <c r="C77" s="2">
        <v>63</v>
      </c>
    </row>
    <row r="78" spans="1:3" x14ac:dyDescent="0.35">
      <c r="A78">
        <v>77</v>
      </c>
      <c r="B78" s="1">
        <v>173</v>
      </c>
      <c r="C78" s="2">
        <v>75</v>
      </c>
    </row>
    <row r="79" spans="1:3" x14ac:dyDescent="0.35">
      <c r="A79">
        <v>78</v>
      </c>
      <c r="B79" s="1">
        <v>171</v>
      </c>
      <c r="C79" s="2">
        <v>57</v>
      </c>
    </row>
    <row r="80" spans="1:3" x14ac:dyDescent="0.35">
      <c r="A80">
        <v>79</v>
      </c>
      <c r="B80" s="1">
        <v>169</v>
      </c>
      <c r="C80" s="2">
        <v>62</v>
      </c>
    </row>
    <row r="81" spans="1:3" x14ac:dyDescent="0.35">
      <c r="A81">
        <v>80</v>
      </c>
      <c r="B81" s="1">
        <v>161</v>
      </c>
      <c r="C81" s="2">
        <v>58</v>
      </c>
    </row>
    <row r="82" spans="1:3" x14ac:dyDescent="0.35">
      <c r="A82">
        <v>81</v>
      </c>
      <c r="B82" s="1">
        <v>176</v>
      </c>
      <c r="C82" s="2">
        <v>81</v>
      </c>
    </row>
    <row r="83" spans="1:3" x14ac:dyDescent="0.35">
      <c r="A83">
        <v>82</v>
      </c>
      <c r="B83" s="1">
        <v>175</v>
      </c>
      <c r="C83" s="2">
        <v>67</v>
      </c>
    </row>
    <row r="84" spans="1:3" x14ac:dyDescent="0.35">
      <c r="A84">
        <v>83</v>
      </c>
      <c r="B84" s="1">
        <v>158</v>
      </c>
      <c r="C84" s="2">
        <v>57</v>
      </c>
    </row>
    <row r="85" spans="1:3" x14ac:dyDescent="0.35">
      <c r="A85">
        <v>84</v>
      </c>
      <c r="B85" s="1">
        <v>174</v>
      </c>
      <c r="C85" s="2">
        <v>68</v>
      </c>
    </row>
    <row r="86" spans="1:3" x14ac:dyDescent="0.35">
      <c r="A86">
        <v>85</v>
      </c>
      <c r="B86" s="1">
        <v>171</v>
      </c>
      <c r="C86" s="2">
        <v>73</v>
      </c>
    </row>
    <row r="87" spans="1:3" x14ac:dyDescent="0.35">
      <c r="A87">
        <v>86</v>
      </c>
      <c r="B87" s="1">
        <v>176</v>
      </c>
      <c r="C87" s="2">
        <v>60</v>
      </c>
    </row>
    <row r="88" spans="1:3" x14ac:dyDescent="0.35">
      <c r="A88">
        <v>87</v>
      </c>
      <c r="B88" s="1">
        <v>167</v>
      </c>
      <c r="C88" s="2">
        <v>57</v>
      </c>
    </row>
    <row r="89" spans="1:3" x14ac:dyDescent="0.35">
      <c r="A89">
        <v>88</v>
      </c>
      <c r="B89" s="1">
        <v>161</v>
      </c>
      <c r="C89" s="2">
        <v>52</v>
      </c>
    </row>
    <row r="90" spans="1:3" x14ac:dyDescent="0.35">
      <c r="A90">
        <v>89</v>
      </c>
      <c r="B90" s="1">
        <v>161</v>
      </c>
      <c r="C90" s="2">
        <v>59</v>
      </c>
    </row>
    <row r="91" spans="1:3" x14ac:dyDescent="0.35">
      <c r="A91">
        <v>90</v>
      </c>
      <c r="B91" s="1">
        <v>168</v>
      </c>
      <c r="C91" s="2">
        <v>71</v>
      </c>
    </row>
    <row r="92" spans="1:3" x14ac:dyDescent="0.35">
      <c r="A92">
        <v>91</v>
      </c>
      <c r="B92" s="1">
        <v>159</v>
      </c>
      <c r="C92" s="2">
        <v>55</v>
      </c>
    </row>
    <row r="93" spans="1:3" x14ac:dyDescent="0.35">
      <c r="A93">
        <v>92</v>
      </c>
      <c r="B93" s="1">
        <v>163</v>
      </c>
      <c r="C93" s="2">
        <v>63</v>
      </c>
    </row>
    <row r="94" spans="1:3" x14ac:dyDescent="0.35">
      <c r="A94">
        <v>93</v>
      </c>
      <c r="B94" s="1">
        <v>168</v>
      </c>
      <c r="C94" s="2">
        <v>50</v>
      </c>
    </row>
    <row r="95" spans="1:3" x14ac:dyDescent="0.35">
      <c r="A95">
        <v>94</v>
      </c>
      <c r="B95" s="1">
        <v>172</v>
      </c>
      <c r="C95" s="2">
        <v>70</v>
      </c>
    </row>
    <row r="96" spans="1:3" x14ac:dyDescent="0.35">
      <c r="A96">
        <v>95</v>
      </c>
      <c r="B96" s="1">
        <v>186</v>
      </c>
      <c r="C96" s="2">
        <v>72</v>
      </c>
    </row>
    <row r="97" spans="1:3" x14ac:dyDescent="0.35">
      <c r="A97">
        <v>96</v>
      </c>
      <c r="B97" s="1">
        <v>171</v>
      </c>
      <c r="C97" s="2">
        <v>67</v>
      </c>
    </row>
    <row r="98" spans="1:3" x14ac:dyDescent="0.35">
      <c r="A98">
        <v>97</v>
      </c>
      <c r="B98" s="1">
        <v>187</v>
      </c>
      <c r="C98" s="2">
        <v>84</v>
      </c>
    </row>
    <row r="99" spans="1:3" x14ac:dyDescent="0.35">
      <c r="A99">
        <v>98</v>
      </c>
      <c r="B99" s="1">
        <v>170</v>
      </c>
      <c r="C99" s="2">
        <v>68</v>
      </c>
    </row>
    <row r="100" spans="1:3" x14ac:dyDescent="0.35">
      <c r="A100">
        <v>99</v>
      </c>
      <c r="B100" s="1">
        <v>160</v>
      </c>
      <c r="C100" s="2">
        <v>61</v>
      </c>
    </row>
    <row r="101" spans="1:3" x14ac:dyDescent="0.35">
      <c r="A101">
        <v>100</v>
      </c>
      <c r="B101" s="3">
        <v>172</v>
      </c>
      <c r="C101" s="4">
        <v>73</v>
      </c>
    </row>
    <row r="102" spans="1:3" x14ac:dyDescent="0.35">
      <c r="A102">
        <v>101</v>
      </c>
      <c r="B102" s="1">
        <v>168</v>
      </c>
      <c r="C102" s="2">
        <v>50</v>
      </c>
    </row>
    <row r="103" spans="1:3" x14ac:dyDescent="0.35">
      <c r="A103">
        <v>102</v>
      </c>
      <c r="B103" s="1">
        <v>157</v>
      </c>
      <c r="C103" s="2">
        <v>59</v>
      </c>
    </row>
    <row r="104" spans="1:3" x14ac:dyDescent="0.35">
      <c r="A104">
        <v>103</v>
      </c>
      <c r="B104" s="1">
        <v>164</v>
      </c>
      <c r="C104" s="2">
        <v>66</v>
      </c>
    </row>
    <row r="105" spans="1:3" x14ac:dyDescent="0.35">
      <c r="A105">
        <v>104</v>
      </c>
      <c r="B105" s="1">
        <v>170</v>
      </c>
      <c r="C105" s="2">
        <v>63</v>
      </c>
    </row>
    <row r="106" spans="1:3" x14ac:dyDescent="0.35">
      <c r="A106">
        <v>105</v>
      </c>
      <c r="B106" s="1">
        <v>171</v>
      </c>
      <c r="C106" s="2">
        <v>60</v>
      </c>
    </row>
    <row r="107" spans="1:3" x14ac:dyDescent="0.35">
      <c r="A107">
        <v>106</v>
      </c>
      <c r="B107" s="1">
        <v>160</v>
      </c>
      <c r="C107" s="2">
        <v>62</v>
      </c>
    </row>
    <row r="108" spans="1:3" x14ac:dyDescent="0.35">
      <c r="A108">
        <v>107</v>
      </c>
      <c r="B108" s="1">
        <v>162</v>
      </c>
      <c r="C108" s="2">
        <v>55</v>
      </c>
    </row>
    <row r="109" spans="1:3" x14ac:dyDescent="0.35">
      <c r="A109">
        <v>108</v>
      </c>
      <c r="B109" s="1">
        <v>163</v>
      </c>
      <c r="C109" s="2">
        <v>65</v>
      </c>
    </row>
    <row r="110" spans="1:3" x14ac:dyDescent="0.35">
      <c r="A110">
        <v>109</v>
      </c>
      <c r="B110" s="1">
        <v>171</v>
      </c>
      <c r="C110" s="2">
        <v>72</v>
      </c>
    </row>
    <row r="111" spans="1:3" x14ac:dyDescent="0.35">
      <c r="A111">
        <v>110</v>
      </c>
      <c r="B111" s="1">
        <v>161</v>
      </c>
      <c r="C111" s="2">
        <v>55</v>
      </c>
    </row>
    <row r="112" spans="1:3" x14ac:dyDescent="0.35">
      <c r="A112">
        <v>111</v>
      </c>
      <c r="B112" s="1">
        <v>173</v>
      </c>
      <c r="C112" s="2">
        <v>69</v>
      </c>
    </row>
    <row r="113" spans="1:3" x14ac:dyDescent="0.35">
      <c r="A113">
        <v>112</v>
      </c>
      <c r="B113" s="1">
        <v>175</v>
      </c>
      <c r="C113" s="2">
        <v>80</v>
      </c>
    </row>
    <row r="114" spans="1:3" x14ac:dyDescent="0.35">
      <c r="A114">
        <v>113</v>
      </c>
      <c r="B114" s="1">
        <v>164</v>
      </c>
      <c r="C114" s="2">
        <v>65</v>
      </c>
    </row>
    <row r="115" spans="1:3" x14ac:dyDescent="0.35">
      <c r="A115">
        <v>114</v>
      </c>
      <c r="B115" s="1">
        <v>174</v>
      </c>
      <c r="C115" s="2">
        <v>67</v>
      </c>
    </row>
    <row r="116" spans="1:3" x14ac:dyDescent="0.35">
      <c r="A116">
        <v>115</v>
      </c>
      <c r="B116" s="1">
        <v>167</v>
      </c>
      <c r="C116" s="2">
        <v>59</v>
      </c>
    </row>
    <row r="117" spans="1:3" x14ac:dyDescent="0.35">
      <c r="A117">
        <v>116</v>
      </c>
      <c r="B117" s="1">
        <v>176</v>
      </c>
      <c r="C117" s="2">
        <v>81</v>
      </c>
    </row>
    <row r="118" spans="1:3" x14ac:dyDescent="0.35">
      <c r="A118">
        <v>117</v>
      </c>
      <c r="B118" s="1">
        <v>163</v>
      </c>
      <c r="C118" s="2">
        <v>68</v>
      </c>
    </row>
    <row r="119" spans="1:3" x14ac:dyDescent="0.35">
      <c r="A119">
        <v>118</v>
      </c>
      <c r="B119" s="1">
        <v>156</v>
      </c>
      <c r="C119" s="2">
        <v>59</v>
      </c>
    </row>
    <row r="120" spans="1:3" x14ac:dyDescent="0.35">
      <c r="A120">
        <v>119</v>
      </c>
      <c r="B120" s="1">
        <v>179</v>
      </c>
      <c r="C120" s="2">
        <v>71</v>
      </c>
    </row>
    <row r="121" spans="1:3" x14ac:dyDescent="0.35">
      <c r="A121">
        <v>120</v>
      </c>
      <c r="B121" s="1">
        <v>179</v>
      </c>
      <c r="C121" s="2">
        <v>69</v>
      </c>
    </row>
    <row r="122" spans="1:3" x14ac:dyDescent="0.35">
      <c r="A122">
        <v>121</v>
      </c>
      <c r="B122" s="1">
        <v>176</v>
      </c>
      <c r="C122" s="2">
        <v>77</v>
      </c>
    </row>
    <row r="123" spans="1:3" x14ac:dyDescent="0.35">
      <c r="A123">
        <v>122</v>
      </c>
      <c r="B123" s="1">
        <v>163</v>
      </c>
      <c r="C123" s="2">
        <v>65</v>
      </c>
    </row>
    <row r="124" spans="1:3" x14ac:dyDescent="0.35">
      <c r="A124">
        <v>123</v>
      </c>
      <c r="B124" s="1">
        <v>175</v>
      </c>
      <c r="C124" s="2">
        <v>78</v>
      </c>
    </row>
    <row r="125" spans="1:3" x14ac:dyDescent="0.35">
      <c r="A125">
        <v>124</v>
      </c>
      <c r="B125" s="1">
        <v>156</v>
      </c>
      <c r="C125" s="2">
        <v>52</v>
      </c>
    </row>
    <row r="126" spans="1:3" x14ac:dyDescent="0.35">
      <c r="A126">
        <v>125</v>
      </c>
      <c r="B126" s="1">
        <v>177</v>
      </c>
      <c r="C126" s="2">
        <v>72</v>
      </c>
    </row>
    <row r="127" spans="1:3" x14ac:dyDescent="0.35">
      <c r="A127">
        <v>126</v>
      </c>
      <c r="B127" s="1">
        <v>166</v>
      </c>
      <c r="C127" s="2">
        <v>67</v>
      </c>
    </row>
    <row r="128" spans="1:3" x14ac:dyDescent="0.35">
      <c r="A128">
        <v>127</v>
      </c>
      <c r="B128" s="1">
        <v>173</v>
      </c>
      <c r="C128" s="2">
        <v>77</v>
      </c>
    </row>
    <row r="129" spans="1:3" x14ac:dyDescent="0.35">
      <c r="A129">
        <v>128</v>
      </c>
      <c r="B129" s="1">
        <v>169</v>
      </c>
      <c r="C129" s="2">
        <v>61</v>
      </c>
    </row>
    <row r="130" spans="1:3" x14ac:dyDescent="0.35">
      <c r="A130">
        <v>129</v>
      </c>
      <c r="B130" s="1">
        <v>172</v>
      </c>
      <c r="C130" s="2">
        <v>64</v>
      </c>
    </row>
    <row r="131" spans="1:3" x14ac:dyDescent="0.35">
      <c r="A131">
        <v>130</v>
      </c>
      <c r="B131" s="1">
        <v>165</v>
      </c>
      <c r="C131" s="2">
        <v>56</v>
      </c>
    </row>
    <row r="132" spans="1:3" x14ac:dyDescent="0.35">
      <c r="A132">
        <v>131</v>
      </c>
      <c r="B132" s="1">
        <v>164</v>
      </c>
      <c r="C132" s="2">
        <v>62</v>
      </c>
    </row>
    <row r="133" spans="1:3" x14ac:dyDescent="0.35">
      <c r="A133">
        <v>132</v>
      </c>
      <c r="B133" s="1">
        <v>166</v>
      </c>
      <c r="C133" s="2">
        <v>63</v>
      </c>
    </row>
    <row r="134" spans="1:3" x14ac:dyDescent="0.35">
      <c r="A134">
        <v>133</v>
      </c>
      <c r="B134" s="1">
        <v>168</v>
      </c>
      <c r="C134" s="2">
        <v>63</v>
      </c>
    </row>
    <row r="135" spans="1:3" x14ac:dyDescent="0.35">
      <c r="A135">
        <v>134</v>
      </c>
      <c r="B135" s="1">
        <v>167</v>
      </c>
      <c r="C135" s="2">
        <v>63</v>
      </c>
    </row>
    <row r="136" spans="1:3" x14ac:dyDescent="0.35">
      <c r="A136">
        <v>135</v>
      </c>
      <c r="B136" s="1">
        <v>166</v>
      </c>
      <c r="C136" s="2">
        <v>67</v>
      </c>
    </row>
    <row r="137" spans="1:3" x14ac:dyDescent="0.35">
      <c r="A137">
        <v>136</v>
      </c>
      <c r="B137" s="1">
        <v>169</v>
      </c>
      <c r="C137" s="2">
        <v>71</v>
      </c>
    </row>
    <row r="138" spans="1:3" x14ac:dyDescent="0.35">
      <c r="A138">
        <v>137</v>
      </c>
      <c r="B138" s="1">
        <v>169</v>
      </c>
      <c r="C138" s="2">
        <v>66</v>
      </c>
    </row>
    <row r="139" spans="1:3" x14ac:dyDescent="0.35">
      <c r="A139">
        <v>138</v>
      </c>
      <c r="B139" s="1">
        <v>169</v>
      </c>
      <c r="C139" s="2">
        <v>62</v>
      </c>
    </row>
    <row r="140" spans="1:3" x14ac:dyDescent="0.35">
      <c r="A140">
        <v>139</v>
      </c>
      <c r="B140" s="1">
        <v>164</v>
      </c>
      <c r="C140" s="2">
        <v>65</v>
      </c>
    </row>
    <row r="141" spans="1:3" x14ac:dyDescent="0.35">
      <c r="A141">
        <v>140</v>
      </c>
      <c r="B141" s="1">
        <v>179</v>
      </c>
      <c r="C141" s="2">
        <v>80</v>
      </c>
    </row>
    <row r="142" spans="1:3" x14ac:dyDescent="0.35">
      <c r="A142">
        <v>141</v>
      </c>
      <c r="B142" s="1">
        <v>156</v>
      </c>
      <c r="C142" s="2">
        <v>59</v>
      </c>
    </row>
    <row r="143" spans="1:3" x14ac:dyDescent="0.35">
      <c r="A143">
        <v>142</v>
      </c>
      <c r="B143" s="1">
        <v>168</v>
      </c>
      <c r="C143" s="2">
        <v>64</v>
      </c>
    </row>
    <row r="144" spans="1:3" x14ac:dyDescent="0.35">
      <c r="A144">
        <v>143</v>
      </c>
      <c r="B144" s="1">
        <v>171</v>
      </c>
      <c r="C144" s="2">
        <v>66</v>
      </c>
    </row>
    <row r="145" spans="1:3" x14ac:dyDescent="0.35">
      <c r="A145">
        <v>144</v>
      </c>
      <c r="B145" s="1">
        <v>166</v>
      </c>
      <c r="C145" s="2">
        <v>78</v>
      </c>
    </row>
    <row r="146" spans="1:3" x14ac:dyDescent="0.35">
      <c r="A146">
        <v>145</v>
      </c>
      <c r="B146" s="1">
        <v>171</v>
      </c>
      <c r="C146" s="2">
        <v>70</v>
      </c>
    </row>
    <row r="147" spans="1:3" x14ac:dyDescent="0.35">
      <c r="A147">
        <v>146</v>
      </c>
      <c r="B147" s="1">
        <v>172</v>
      </c>
      <c r="C147" s="2">
        <v>67</v>
      </c>
    </row>
    <row r="148" spans="1:3" x14ac:dyDescent="0.35">
      <c r="A148">
        <v>147</v>
      </c>
      <c r="B148" s="1">
        <v>171</v>
      </c>
      <c r="C148" s="2">
        <v>67</v>
      </c>
    </row>
    <row r="149" spans="1:3" x14ac:dyDescent="0.35">
      <c r="A149">
        <v>148</v>
      </c>
      <c r="B149" s="1">
        <v>169</v>
      </c>
      <c r="C149" s="2">
        <v>62</v>
      </c>
    </row>
    <row r="150" spans="1:3" x14ac:dyDescent="0.35">
      <c r="A150">
        <v>149</v>
      </c>
      <c r="B150" s="1">
        <v>174</v>
      </c>
      <c r="C150" s="2">
        <v>74</v>
      </c>
    </row>
    <row r="151" spans="1:3" x14ac:dyDescent="0.35">
      <c r="A151">
        <v>150</v>
      </c>
      <c r="B151" s="3">
        <v>165</v>
      </c>
      <c r="C151" s="4">
        <v>60</v>
      </c>
    </row>
    <row r="152" spans="1:3" x14ac:dyDescent="0.35">
      <c r="A152">
        <v>151</v>
      </c>
      <c r="B152" s="1">
        <v>165</v>
      </c>
      <c r="C152" s="2">
        <v>60</v>
      </c>
    </row>
    <row r="153" spans="1:3" x14ac:dyDescent="0.35">
      <c r="A153">
        <v>152</v>
      </c>
      <c r="B153" s="1">
        <v>163</v>
      </c>
      <c r="C153" s="2">
        <v>63</v>
      </c>
    </row>
    <row r="154" spans="1:3" x14ac:dyDescent="0.35">
      <c r="A154">
        <v>153</v>
      </c>
      <c r="B154" s="1">
        <v>171</v>
      </c>
      <c r="C154" s="2">
        <v>57</v>
      </c>
    </row>
    <row r="155" spans="1:3" x14ac:dyDescent="0.35">
      <c r="A155">
        <v>154</v>
      </c>
      <c r="B155" s="1">
        <v>172</v>
      </c>
      <c r="C155" s="2">
        <v>67</v>
      </c>
    </row>
    <row r="156" spans="1:3" x14ac:dyDescent="0.35">
      <c r="A156">
        <v>155</v>
      </c>
      <c r="B156" s="1">
        <v>175</v>
      </c>
      <c r="C156" s="2">
        <v>67</v>
      </c>
    </row>
    <row r="157" spans="1:3" x14ac:dyDescent="0.35">
      <c r="A157">
        <v>156</v>
      </c>
      <c r="B157" s="1">
        <v>172</v>
      </c>
      <c r="C157" s="2">
        <v>70</v>
      </c>
    </row>
    <row r="158" spans="1:3" x14ac:dyDescent="0.35">
      <c r="A158">
        <v>157</v>
      </c>
      <c r="B158" s="1">
        <v>162</v>
      </c>
      <c r="C158" s="2">
        <v>54</v>
      </c>
    </row>
    <row r="159" spans="1:3" x14ac:dyDescent="0.35">
      <c r="A159">
        <v>158</v>
      </c>
      <c r="B159" s="1">
        <v>163</v>
      </c>
      <c r="C159" s="2">
        <v>60</v>
      </c>
    </row>
    <row r="160" spans="1:3" x14ac:dyDescent="0.35">
      <c r="A160">
        <v>159</v>
      </c>
      <c r="B160" s="1">
        <v>173</v>
      </c>
      <c r="C160" s="2">
        <v>66</v>
      </c>
    </row>
    <row r="161" spans="1:3" x14ac:dyDescent="0.35">
      <c r="A161">
        <v>160</v>
      </c>
      <c r="B161" s="1">
        <v>174</v>
      </c>
      <c r="C161" s="2">
        <v>79</v>
      </c>
    </row>
    <row r="162" spans="1:3" x14ac:dyDescent="0.35">
      <c r="A162">
        <v>161</v>
      </c>
      <c r="B162" s="1">
        <v>164</v>
      </c>
      <c r="C162" s="2">
        <v>61</v>
      </c>
    </row>
    <row r="163" spans="1:3" x14ac:dyDescent="0.35">
      <c r="A163">
        <v>162</v>
      </c>
      <c r="B163" s="1">
        <v>176</v>
      </c>
      <c r="C163" s="2">
        <v>71</v>
      </c>
    </row>
    <row r="164" spans="1:3" x14ac:dyDescent="0.35">
      <c r="A164">
        <v>163</v>
      </c>
      <c r="B164" s="1">
        <v>171</v>
      </c>
      <c r="C164" s="2">
        <v>66</v>
      </c>
    </row>
    <row r="165" spans="1:3" x14ac:dyDescent="0.35">
      <c r="A165">
        <v>164</v>
      </c>
      <c r="B165" s="1">
        <v>173</v>
      </c>
      <c r="C165" s="2">
        <v>69</v>
      </c>
    </row>
    <row r="166" spans="1:3" x14ac:dyDescent="0.35">
      <c r="A166">
        <v>165</v>
      </c>
      <c r="B166" s="1">
        <v>169</v>
      </c>
      <c r="C166" s="2">
        <v>68</v>
      </c>
    </row>
    <row r="167" spans="1:3" x14ac:dyDescent="0.35">
      <c r="A167">
        <v>166</v>
      </c>
      <c r="B167" s="1">
        <v>166</v>
      </c>
      <c r="C167" s="2">
        <v>61</v>
      </c>
    </row>
    <row r="168" spans="1:3" x14ac:dyDescent="0.35">
      <c r="A168">
        <v>167</v>
      </c>
      <c r="B168" s="1">
        <v>173</v>
      </c>
      <c r="C168" s="2">
        <v>69</v>
      </c>
    </row>
    <row r="169" spans="1:3" x14ac:dyDescent="0.35">
      <c r="A169">
        <v>168</v>
      </c>
      <c r="B169" s="1">
        <v>172</v>
      </c>
      <c r="C169" s="2">
        <v>74</v>
      </c>
    </row>
    <row r="170" spans="1:3" x14ac:dyDescent="0.35">
      <c r="A170">
        <v>169</v>
      </c>
      <c r="B170" s="1">
        <v>173</v>
      </c>
      <c r="C170" s="2">
        <v>69</v>
      </c>
    </row>
    <row r="171" spans="1:3" x14ac:dyDescent="0.35">
      <c r="A171">
        <v>170</v>
      </c>
      <c r="B171" s="1">
        <v>161</v>
      </c>
      <c r="C171" s="2">
        <v>55</v>
      </c>
    </row>
    <row r="172" spans="1:3" x14ac:dyDescent="0.35">
      <c r="A172">
        <v>171</v>
      </c>
      <c r="B172" s="1">
        <v>169</v>
      </c>
      <c r="C172" s="2">
        <v>61</v>
      </c>
    </row>
    <row r="173" spans="1:3" x14ac:dyDescent="0.35">
      <c r="A173">
        <v>172</v>
      </c>
      <c r="B173" s="1">
        <v>172</v>
      </c>
      <c r="C173" s="2">
        <v>63</v>
      </c>
    </row>
    <row r="174" spans="1:3" x14ac:dyDescent="0.35">
      <c r="A174">
        <v>173</v>
      </c>
      <c r="B174" s="1">
        <v>168</v>
      </c>
      <c r="C174" s="2">
        <v>70</v>
      </c>
    </row>
    <row r="175" spans="1:3" x14ac:dyDescent="0.35">
      <c r="A175">
        <v>174</v>
      </c>
      <c r="B175" s="1">
        <v>171</v>
      </c>
      <c r="C175" s="2">
        <v>66</v>
      </c>
    </row>
    <row r="176" spans="1:3" x14ac:dyDescent="0.35">
      <c r="A176">
        <v>175</v>
      </c>
      <c r="B176" s="1">
        <v>173</v>
      </c>
      <c r="C176" s="2">
        <v>65</v>
      </c>
    </row>
    <row r="177" spans="1:3" x14ac:dyDescent="0.35">
      <c r="A177">
        <v>176</v>
      </c>
      <c r="B177" s="1">
        <v>170</v>
      </c>
      <c r="C177" s="2">
        <v>61</v>
      </c>
    </row>
    <row r="178" spans="1:3" x14ac:dyDescent="0.35">
      <c r="A178">
        <v>177</v>
      </c>
      <c r="B178" s="1">
        <v>163</v>
      </c>
      <c r="C178" s="2">
        <v>65</v>
      </c>
    </row>
    <row r="179" spans="1:3" x14ac:dyDescent="0.35">
      <c r="A179">
        <v>178</v>
      </c>
      <c r="B179" s="1">
        <v>167</v>
      </c>
      <c r="C179" s="2">
        <v>55</v>
      </c>
    </row>
    <row r="180" spans="1:3" x14ac:dyDescent="0.35">
      <c r="A180">
        <v>179</v>
      </c>
      <c r="B180" s="1">
        <v>171</v>
      </c>
      <c r="C180" s="2">
        <v>70</v>
      </c>
    </row>
    <row r="181" spans="1:3" x14ac:dyDescent="0.35">
      <c r="A181">
        <v>180</v>
      </c>
      <c r="B181" s="1">
        <v>169</v>
      </c>
      <c r="C181" s="2">
        <v>70</v>
      </c>
    </row>
    <row r="182" spans="1:3" x14ac:dyDescent="0.35">
      <c r="A182">
        <v>181</v>
      </c>
      <c r="B182" s="1">
        <v>170</v>
      </c>
      <c r="C182" s="2">
        <v>63</v>
      </c>
    </row>
    <row r="183" spans="1:3" x14ac:dyDescent="0.35">
      <c r="A183">
        <v>182</v>
      </c>
      <c r="B183" s="1">
        <v>166</v>
      </c>
      <c r="C183" s="2">
        <v>63</v>
      </c>
    </row>
    <row r="184" spans="1:3" x14ac:dyDescent="0.35">
      <c r="A184">
        <v>183</v>
      </c>
      <c r="B184" s="1">
        <v>172</v>
      </c>
      <c r="C184" s="2">
        <v>65</v>
      </c>
    </row>
    <row r="185" spans="1:3" x14ac:dyDescent="0.35">
      <c r="A185">
        <v>184</v>
      </c>
      <c r="B185" s="1">
        <v>171</v>
      </c>
      <c r="C185" s="2">
        <v>64</v>
      </c>
    </row>
    <row r="186" spans="1:3" x14ac:dyDescent="0.35">
      <c r="A186">
        <v>185</v>
      </c>
      <c r="B186" s="1">
        <v>166</v>
      </c>
      <c r="C186" s="2">
        <v>78</v>
      </c>
    </row>
    <row r="187" spans="1:3" x14ac:dyDescent="0.35">
      <c r="A187">
        <v>186</v>
      </c>
      <c r="B187" s="1">
        <v>177</v>
      </c>
      <c r="C187" s="2">
        <v>72</v>
      </c>
    </row>
    <row r="188" spans="1:3" x14ac:dyDescent="0.35">
      <c r="A188">
        <v>187</v>
      </c>
      <c r="B188" s="1">
        <v>171</v>
      </c>
      <c r="C188" s="2">
        <v>66</v>
      </c>
    </row>
    <row r="189" spans="1:3" x14ac:dyDescent="0.35">
      <c r="A189">
        <v>188</v>
      </c>
      <c r="B189" s="1">
        <v>164</v>
      </c>
      <c r="C189" s="2">
        <v>62</v>
      </c>
    </row>
    <row r="190" spans="1:3" x14ac:dyDescent="0.35">
      <c r="A190">
        <v>189</v>
      </c>
      <c r="B190" s="1">
        <v>169</v>
      </c>
      <c r="C190" s="2">
        <v>66</v>
      </c>
    </row>
    <row r="191" spans="1:3" x14ac:dyDescent="0.35">
      <c r="A191">
        <v>190</v>
      </c>
      <c r="B191" s="1">
        <v>167</v>
      </c>
      <c r="C191" s="2">
        <v>67</v>
      </c>
    </row>
    <row r="192" spans="1:3" x14ac:dyDescent="0.35">
      <c r="A192">
        <v>191</v>
      </c>
      <c r="B192" s="1">
        <v>168</v>
      </c>
      <c r="C192" s="2">
        <v>67</v>
      </c>
    </row>
    <row r="193" spans="1:3" x14ac:dyDescent="0.35">
      <c r="A193">
        <v>192</v>
      </c>
      <c r="B193" s="1">
        <v>169</v>
      </c>
      <c r="C193" s="2">
        <v>66</v>
      </c>
    </row>
    <row r="194" spans="1:3" x14ac:dyDescent="0.35">
      <c r="A194">
        <v>193</v>
      </c>
      <c r="B194" s="1">
        <v>165</v>
      </c>
      <c r="C194" s="2">
        <v>63</v>
      </c>
    </row>
    <row r="195" spans="1:3" x14ac:dyDescent="0.35">
      <c r="A195">
        <v>194</v>
      </c>
      <c r="B195" s="1">
        <v>174</v>
      </c>
      <c r="C195" s="2">
        <v>74</v>
      </c>
    </row>
    <row r="196" spans="1:3" x14ac:dyDescent="0.35">
      <c r="A196">
        <v>195</v>
      </c>
      <c r="B196" s="1">
        <v>171</v>
      </c>
      <c r="C196" s="2">
        <v>69</v>
      </c>
    </row>
    <row r="197" spans="1:3" x14ac:dyDescent="0.35">
      <c r="A197">
        <v>196</v>
      </c>
      <c r="B197" s="1">
        <v>168</v>
      </c>
      <c r="C197" s="2">
        <v>70</v>
      </c>
    </row>
    <row r="198" spans="1:3" x14ac:dyDescent="0.35">
      <c r="A198">
        <v>197</v>
      </c>
      <c r="B198" s="1">
        <v>171</v>
      </c>
      <c r="C198" s="2">
        <v>65</v>
      </c>
    </row>
    <row r="199" spans="1:3" x14ac:dyDescent="0.35">
      <c r="A199">
        <v>198</v>
      </c>
      <c r="B199" s="1">
        <v>171</v>
      </c>
      <c r="C199" s="2">
        <v>69</v>
      </c>
    </row>
    <row r="200" spans="1:3" x14ac:dyDescent="0.35">
      <c r="A200">
        <v>199</v>
      </c>
      <c r="B200" s="1">
        <v>172</v>
      </c>
      <c r="C200" s="2">
        <v>69</v>
      </c>
    </row>
    <row r="201" spans="1:3" x14ac:dyDescent="0.35">
      <c r="A201">
        <v>200</v>
      </c>
      <c r="B201" s="3">
        <v>167</v>
      </c>
      <c r="C201" s="4">
        <v>63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0EE54-9C74-460B-A193-9CC2E967F932}">
  <dimension ref="A1:Q201"/>
  <sheetViews>
    <sheetView workbookViewId="0">
      <selection activeCell="M1" sqref="M1:N201"/>
    </sheetView>
  </sheetViews>
  <sheetFormatPr defaultRowHeight="14.5" x14ac:dyDescent="0.35"/>
  <sheetData>
    <row r="1" spans="1:17" x14ac:dyDescent="0.35">
      <c r="A1" s="12" t="s">
        <v>0</v>
      </c>
      <c r="B1" s="10" t="s">
        <v>1</v>
      </c>
      <c r="C1" s="11" t="s">
        <v>2</v>
      </c>
      <c r="F1" s="12" t="s">
        <v>0</v>
      </c>
      <c r="G1" s="10" t="s">
        <v>1</v>
      </c>
      <c r="I1" s="19" t="s">
        <v>1</v>
      </c>
      <c r="J1" s="20" t="s">
        <v>4</v>
      </c>
      <c r="M1" s="12" t="s">
        <v>0</v>
      </c>
      <c r="N1" s="11" t="s">
        <v>2</v>
      </c>
      <c r="P1" s="19" t="s">
        <v>2</v>
      </c>
      <c r="Q1" s="20" t="s">
        <v>4</v>
      </c>
    </row>
    <row r="2" spans="1:17" x14ac:dyDescent="0.35">
      <c r="A2">
        <v>1</v>
      </c>
      <c r="B2" s="1">
        <v>178</v>
      </c>
      <c r="C2" s="2">
        <v>73</v>
      </c>
      <c r="F2">
        <v>1</v>
      </c>
      <c r="G2" s="1">
        <v>156</v>
      </c>
      <c r="I2" s="15" cm="1">
        <f t="array" ref="I2:I29">_xlfn.UNIQUE(Таблица246[Рост])</f>
        <v>156</v>
      </c>
      <c r="J2" s="16" cm="1">
        <f t="array" ref="J2:J29">FREQUENCY(Таблица246[Рост],I2:I28)</f>
        <v>4</v>
      </c>
      <c r="M2">
        <v>1</v>
      </c>
      <c r="N2" s="2">
        <v>50</v>
      </c>
      <c r="P2" s="15" cm="1">
        <f t="array" ref="P2:P34">_xlfn.UNIQUE(Таблица245[Вес])</f>
        <v>50</v>
      </c>
      <c r="Q2" s="16" cm="1">
        <f t="array" ref="Q2:Q34">FREQUENCY(Таблица245[Вес],P2:P33)</f>
        <v>2</v>
      </c>
    </row>
    <row r="3" spans="1:17" x14ac:dyDescent="0.35">
      <c r="A3">
        <v>2</v>
      </c>
      <c r="B3" s="1">
        <v>163</v>
      </c>
      <c r="C3" s="2">
        <v>63</v>
      </c>
      <c r="F3">
        <v>2</v>
      </c>
      <c r="G3" s="1">
        <v>156</v>
      </c>
      <c r="I3" s="15">
        <v>157</v>
      </c>
      <c r="J3" s="16">
        <v>1</v>
      </c>
      <c r="M3">
        <v>2</v>
      </c>
      <c r="N3" s="2">
        <v>50</v>
      </c>
      <c r="P3" s="15">
        <v>51</v>
      </c>
      <c r="Q3" s="16">
        <v>1</v>
      </c>
    </row>
    <row r="4" spans="1:17" x14ac:dyDescent="0.35">
      <c r="A4">
        <v>3</v>
      </c>
      <c r="B4" s="1">
        <v>170</v>
      </c>
      <c r="C4" s="2">
        <v>75</v>
      </c>
      <c r="F4">
        <v>3</v>
      </c>
      <c r="G4" s="1">
        <v>156</v>
      </c>
      <c r="I4" s="15">
        <v>158</v>
      </c>
      <c r="J4" s="16">
        <v>2</v>
      </c>
      <c r="M4">
        <v>3</v>
      </c>
      <c r="N4" s="2">
        <v>51</v>
      </c>
      <c r="P4" s="15">
        <v>52</v>
      </c>
      <c r="Q4" s="16">
        <v>2</v>
      </c>
    </row>
    <row r="5" spans="1:17" x14ac:dyDescent="0.35">
      <c r="A5">
        <v>4</v>
      </c>
      <c r="B5" s="1">
        <v>164</v>
      </c>
      <c r="C5" s="2">
        <v>60</v>
      </c>
      <c r="F5">
        <v>4</v>
      </c>
      <c r="G5" s="1">
        <v>156</v>
      </c>
      <c r="I5" s="15">
        <v>159</v>
      </c>
      <c r="J5" s="16">
        <v>2</v>
      </c>
      <c r="M5">
        <v>4</v>
      </c>
      <c r="N5" s="2">
        <v>52</v>
      </c>
      <c r="P5" s="15">
        <v>53</v>
      </c>
      <c r="Q5" s="16">
        <v>1</v>
      </c>
    </row>
    <row r="6" spans="1:17" x14ac:dyDescent="0.35">
      <c r="A6">
        <v>5</v>
      </c>
      <c r="B6" s="1">
        <v>164</v>
      </c>
      <c r="C6" s="2">
        <v>56</v>
      </c>
      <c r="F6">
        <v>5</v>
      </c>
      <c r="G6" s="1">
        <v>157</v>
      </c>
      <c r="I6" s="15">
        <v>160</v>
      </c>
      <c r="J6" s="16">
        <v>2</v>
      </c>
      <c r="M6">
        <v>5</v>
      </c>
      <c r="N6" s="2">
        <v>52</v>
      </c>
      <c r="P6" s="15">
        <v>54</v>
      </c>
      <c r="Q6" s="16">
        <v>1</v>
      </c>
    </row>
    <row r="7" spans="1:17" x14ac:dyDescent="0.35">
      <c r="A7">
        <v>6</v>
      </c>
      <c r="B7" s="1">
        <v>168</v>
      </c>
      <c r="C7" s="2">
        <v>59</v>
      </c>
      <c r="F7">
        <v>6</v>
      </c>
      <c r="G7" s="1">
        <v>158</v>
      </c>
      <c r="I7" s="15">
        <v>161</v>
      </c>
      <c r="J7" s="16">
        <v>6</v>
      </c>
      <c r="M7">
        <v>6</v>
      </c>
      <c r="N7" s="2">
        <v>53</v>
      </c>
      <c r="P7" s="15">
        <v>55</v>
      </c>
      <c r="Q7" s="16">
        <v>6</v>
      </c>
    </row>
    <row r="8" spans="1:17" x14ac:dyDescent="0.35">
      <c r="A8">
        <v>7</v>
      </c>
      <c r="B8" s="1">
        <v>167</v>
      </c>
      <c r="C8" s="2">
        <v>61</v>
      </c>
      <c r="F8">
        <v>7</v>
      </c>
      <c r="G8" s="1">
        <v>158</v>
      </c>
      <c r="I8" s="15">
        <v>162</v>
      </c>
      <c r="J8" s="16">
        <v>3</v>
      </c>
      <c r="M8">
        <v>7</v>
      </c>
      <c r="N8" s="2">
        <v>54</v>
      </c>
      <c r="P8" s="15">
        <v>56</v>
      </c>
      <c r="Q8" s="16">
        <v>2</v>
      </c>
    </row>
    <row r="9" spans="1:17" x14ac:dyDescent="0.35">
      <c r="A9">
        <v>8</v>
      </c>
      <c r="B9" s="1">
        <v>166</v>
      </c>
      <c r="C9" s="2">
        <v>62</v>
      </c>
      <c r="F9">
        <v>8</v>
      </c>
      <c r="G9" s="1">
        <v>159</v>
      </c>
      <c r="I9" s="15">
        <v>163</v>
      </c>
      <c r="J9" s="16">
        <v>8</v>
      </c>
      <c r="M9">
        <v>8</v>
      </c>
      <c r="N9" s="2">
        <v>55</v>
      </c>
      <c r="P9" s="15">
        <v>57</v>
      </c>
      <c r="Q9" s="16">
        <v>5</v>
      </c>
    </row>
    <row r="10" spans="1:17" x14ac:dyDescent="0.35">
      <c r="A10">
        <v>9</v>
      </c>
      <c r="B10" s="1">
        <v>162</v>
      </c>
      <c r="C10" s="2">
        <v>65</v>
      </c>
      <c r="F10">
        <v>9</v>
      </c>
      <c r="G10" s="1">
        <v>159</v>
      </c>
      <c r="I10" s="15">
        <v>164</v>
      </c>
      <c r="J10" s="16">
        <v>12</v>
      </c>
      <c r="M10">
        <v>9</v>
      </c>
      <c r="N10" s="2">
        <v>55</v>
      </c>
      <c r="P10" s="15">
        <v>58</v>
      </c>
      <c r="Q10" s="16">
        <v>2</v>
      </c>
    </row>
    <row r="11" spans="1:17" x14ac:dyDescent="0.35">
      <c r="A11">
        <v>10</v>
      </c>
      <c r="B11" s="1">
        <v>171</v>
      </c>
      <c r="C11" s="2">
        <v>60</v>
      </c>
      <c r="F11">
        <v>10</v>
      </c>
      <c r="G11" s="1">
        <v>160</v>
      </c>
      <c r="I11" s="15">
        <v>165</v>
      </c>
      <c r="J11" s="16">
        <v>8</v>
      </c>
      <c r="M11">
        <v>10</v>
      </c>
      <c r="N11" s="2">
        <v>55</v>
      </c>
      <c r="P11" s="15">
        <v>59</v>
      </c>
      <c r="Q11" s="16">
        <v>9</v>
      </c>
    </row>
    <row r="12" spans="1:17" x14ac:dyDescent="0.35">
      <c r="A12">
        <v>11</v>
      </c>
      <c r="B12" s="1">
        <v>168</v>
      </c>
      <c r="C12" s="2">
        <v>62</v>
      </c>
      <c r="F12">
        <v>11</v>
      </c>
      <c r="G12" s="1">
        <v>160</v>
      </c>
      <c r="I12" s="15">
        <v>166</v>
      </c>
      <c r="J12" s="16">
        <v>10</v>
      </c>
      <c r="M12">
        <v>11</v>
      </c>
      <c r="N12" s="2">
        <v>55</v>
      </c>
      <c r="P12" s="15">
        <v>60</v>
      </c>
      <c r="Q12" s="16">
        <v>11</v>
      </c>
    </row>
    <row r="13" spans="1:17" x14ac:dyDescent="0.35">
      <c r="A13">
        <v>12</v>
      </c>
      <c r="B13" s="1">
        <v>173</v>
      </c>
      <c r="C13" s="2">
        <v>70</v>
      </c>
      <c r="F13">
        <v>12</v>
      </c>
      <c r="G13" s="1">
        <v>161</v>
      </c>
      <c r="I13" s="15">
        <v>167</v>
      </c>
      <c r="J13" s="16">
        <v>12</v>
      </c>
      <c r="M13">
        <v>12</v>
      </c>
      <c r="N13" s="2">
        <v>55</v>
      </c>
      <c r="P13" s="15">
        <v>61</v>
      </c>
      <c r="Q13" s="16">
        <v>12</v>
      </c>
    </row>
    <row r="14" spans="1:17" x14ac:dyDescent="0.35">
      <c r="A14">
        <v>13</v>
      </c>
      <c r="B14" s="1">
        <v>167</v>
      </c>
      <c r="C14" s="2">
        <v>61</v>
      </c>
      <c r="F14">
        <v>13</v>
      </c>
      <c r="G14" s="1">
        <v>161</v>
      </c>
      <c r="I14" s="15">
        <v>168</v>
      </c>
      <c r="J14" s="16">
        <v>13</v>
      </c>
      <c r="M14">
        <v>13</v>
      </c>
      <c r="N14" s="2">
        <v>55</v>
      </c>
      <c r="P14" s="15">
        <v>62</v>
      </c>
      <c r="Q14" s="16">
        <v>11</v>
      </c>
    </row>
    <row r="15" spans="1:17" x14ac:dyDescent="0.35">
      <c r="A15">
        <v>14</v>
      </c>
      <c r="B15" s="1">
        <v>170</v>
      </c>
      <c r="C15" s="2">
        <v>74</v>
      </c>
      <c r="F15">
        <v>14</v>
      </c>
      <c r="G15" s="1">
        <v>161</v>
      </c>
      <c r="I15" s="15">
        <v>169</v>
      </c>
      <c r="J15" s="16">
        <v>13</v>
      </c>
      <c r="M15">
        <v>14</v>
      </c>
      <c r="N15" s="2">
        <v>56</v>
      </c>
      <c r="P15" s="15">
        <v>63</v>
      </c>
      <c r="Q15" s="16">
        <v>17</v>
      </c>
    </row>
    <row r="16" spans="1:17" x14ac:dyDescent="0.35">
      <c r="A16">
        <v>15</v>
      </c>
      <c r="B16" s="1">
        <v>171</v>
      </c>
      <c r="C16" s="2">
        <v>60</v>
      </c>
      <c r="F16">
        <v>15</v>
      </c>
      <c r="G16" s="1">
        <v>161</v>
      </c>
      <c r="I16" s="15">
        <v>170</v>
      </c>
      <c r="J16" s="16">
        <v>14</v>
      </c>
      <c r="M16">
        <v>15</v>
      </c>
      <c r="N16" s="2">
        <v>56</v>
      </c>
      <c r="P16" s="15">
        <v>64</v>
      </c>
      <c r="Q16" s="16">
        <v>9</v>
      </c>
    </row>
    <row r="17" spans="1:17" x14ac:dyDescent="0.35">
      <c r="A17">
        <v>16</v>
      </c>
      <c r="B17" s="1">
        <v>173</v>
      </c>
      <c r="C17" s="2">
        <v>66</v>
      </c>
      <c r="F17">
        <v>16</v>
      </c>
      <c r="G17" s="1">
        <v>161</v>
      </c>
      <c r="I17" s="15">
        <v>171</v>
      </c>
      <c r="J17" s="16">
        <v>27</v>
      </c>
      <c r="M17">
        <v>16</v>
      </c>
      <c r="N17" s="2">
        <v>57</v>
      </c>
      <c r="P17" s="15">
        <v>65</v>
      </c>
      <c r="Q17" s="16">
        <v>11</v>
      </c>
    </row>
    <row r="18" spans="1:17" x14ac:dyDescent="0.35">
      <c r="A18">
        <v>17</v>
      </c>
      <c r="B18" s="1">
        <v>187</v>
      </c>
      <c r="C18" s="2">
        <v>84</v>
      </c>
      <c r="F18">
        <v>17</v>
      </c>
      <c r="G18" s="1">
        <v>161</v>
      </c>
      <c r="I18" s="15">
        <v>172</v>
      </c>
      <c r="J18" s="16">
        <v>14</v>
      </c>
      <c r="M18">
        <v>17</v>
      </c>
      <c r="N18" s="2">
        <v>57</v>
      </c>
      <c r="P18" s="15">
        <v>66</v>
      </c>
      <c r="Q18" s="16">
        <v>16</v>
      </c>
    </row>
    <row r="19" spans="1:17" x14ac:dyDescent="0.35">
      <c r="A19">
        <v>18</v>
      </c>
      <c r="B19" s="1">
        <v>166</v>
      </c>
      <c r="C19" s="2">
        <v>58</v>
      </c>
      <c r="F19">
        <v>18</v>
      </c>
      <c r="G19" s="1">
        <v>162</v>
      </c>
      <c r="I19" s="15">
        <v>173</v>
      </c>
      <c r="J19" s="16">
        <v>14</v>
      </c>
      <c r="M19">
        <v>18</v>
      </c>
      <c r="N19" s="2">
        <v>57</v>
      </c>
      <c r="P19" s="15">
        <v>67</v>
      </c>
      <c r="Q19" s="16">
        <v>15</v>
      </c>
    </row>
    <row r="20" spans="1:17" x14ac:dyDescent="0.35">
      <c r="A20">
        <v>19</v>
      </c>
      <c r="B20" s="1">
        <v>170</v>
      </c>
      <c r="C20" s="2">
        <v>75</v>
      </c>
      <c r="F20">
        <v>19</v>
      </c>
      <c r="G20" s="1">
        <v>162</v>
      </c>
      <c r="I20" s="15">
        <v>174</v>
      </c>
      <c r="J20" s="16">
        <v>9</v>
      </c>
      <c r="M20">
        <v>19</v>
      </c>
      <c r="N20" s="2">
        <v>57</v>
      </c>
      <c r="P20" s="15">
        <v>68</v>
      </c>
      <c r="Q20" s="16">
        <v>5</v>
      </c>
    </row>
    <row r="21" spans="1:17" x14ac:dyDescent="0.35">
      <c r="A21">
        <v>20</v>
      </c>
      <c r="B21" s="1">
        <v>178</v>
      </c>
      <c r="C21" s="2">
        <v>69</v>
      </c>
      <c r="F21">
        <v>20</v>
      </c>
      <c r="G21" s="1">
        <v>162</v>
      </c>
      <c r="I21" s="15">
        <v>175</v>
      </c>
      <c r="J21" s="16">
        <v>4</v>
      </c>
      <c r="M21">
        <v>20</v>
      </c>
      <c r="N21" s="2">
        <v>57</v>
      </c>
      <c r="P21" s="15">
        <v>69</v>
      </c>
      <c r="Q21" s="16">
        <v>13</v>
      </c>
    </row>
    <row r="22" spans="1:17" x14ac:dyDescent="0.35">
      <c r="A22">
        <v>21</v>
      </c>
      <c r="B22" s="1">
        <v>173</v>
      </c>
      <c r="C22" s="2">
        <v>64</v>
      </c>
      <c r="F22">
        <v>21</v>
      </c>
      <c r="G22" s="1">
        <v>163</v>
      </c>
      <c r="I22" s="15">
        <v>176</v>
      </c>
      <c r="J22" s="16">
        <v>5</v>
      </c>
      <c r="M22">
        <v>21</v>
      </c>
      <c r="N22" s="2">
        <v>58</v>
      </c>
      <c r="P22" s="15">
        <v>70</v>
      </c>
      <c r="Q22" s="16">
        <v>12</v>
      </c>
    </row>
    <row r="23" spans="1:17" x14ac:dyDescent="0.35">
      <c r="A23">
        <v>22</v>
      </c>
      <c r="B23" s="1">
        <v>179</v>
      </c>
      <c r="C23" s="2">
        <v>71</v>
      </c>
      <c r="F23">
        <v>22</v>
      </c>
      <c r="G23" s="1">
        <v>163</v>
      </c>
      <c r="I23" s="15">
        <v>177</v>
      </c>
      <c r="J23" s="16">
        <v>3</v>
      </c>
      <c r="M23">
        <v>22</v>
      </c>
      <c r="N23" s="2">
        <v>58</v>
      </c>
      <c r="P23" s="15">
        <v>71</v>
      </c>
      <c r="Q23" s="16">
        <v>5</v>
      </c>
    </row>
    <row r="24" spans="1:17" x14ac:dyDescent="0.35">
      <c r="A24">
        <v>23</v>
      </c>
      <c r="B24" s="1">
        <v>171</v>
      </c>
      <c r="C24" s="2">
        <v>64</v>
      </c>
      <c r="F24">
        <v>23</v>
      </c>
      <c r="G24" s="1">
        <v>163</v>
      </c>
      <c r="I24" s="15">
        <v>178</v>
      </c>
      <c r="J24" s="16">
        <v>4</v>
      </c>
      <c r="M24">
        <v>23</v>
      </c>
      <c r="N24" s="2">
        <v>59</v>
      </c>
      <c r="P24" s="15">
        <v>72</v>
      </c>
      <c r="Q24" s="16">
        <v>4</v>
      </c>
    </row>
    <row r="25" spans="1:17" x14ac:dyDescent="0.35">
      <c r="A25">
        <v>24</v>
      </c>
      <c r="B25" s="1">
        <v>174</v>
      </c>
      <c r="C25" s="2">
        <v>74</v>
      </c>
      <c r="F25">
        <v>24</v>
      </c>
      <c r="G25" s="1">
        <v>163</v>
      </c>
      <c r="I25" s="15">
        <v>179</v>
      </c>
      <c r="J25" s="16">
        <v>5</v>
      </c>
      <c r="M25">
        <v>24</v>
      </c>
      <c r="N25" s="2">
        <v>59</v>
      </c>
      <c r="P25" s="15">
        <v>73</v>
      </c>
      <c r="Q25" s="16">
        <v>3</v>
      </c>
    </row>
    <row r="26" spans="1:17" x14ac:dyDescent="0.35">
      <c r="A26">
        <v>25</v>
      </c>
      <c r="B26" s="1">
        <v>164</v>
      </c>
      <c r="C26" s="2">
        <v>70</v>
      </c>
      <c r="F26">
        <v>25</v>
      </c>
      <c r="G26" s="1">
        <v>163</v>
      </c>
      <c r="I26" s="15">
        <v>180</v>
      </c>
      <c r="J26" s="16">
        <v>1</v>
      </c>
      <c r="M26">
        <v>25</v>
      </c>
      <c r="N26" s="2">
        <v>59</v>
      </c>
      <c r="P26" s="15">
        <v>74</v>
      </c>
      <c r="Q26" s="16">
        <v>6</v>
      </c>
    </row>
    <row r="27" spans="1:17" x14ac:dyDescent="0.35">
      <c r="A27">
        <v>26</v>
      </c>
      <c r="B27" s="1">
        <v>173</v>
      </c>
      <c r="C27" s="2">
        <v>69</v>
      </c>
      <c r="F27">
        <v>26</v>
      </c>
      <c r="G27" s="1">
        <v>163</v>
      </c>
      <c r="I27" s="15">
        <v>182</v>
      </c>
      <c r="J27" s="16">
        <v>1</v>
      </c>
      <c r="M27">
        <v>26</v>
      </c>
      <c r="N27" s="2">
        <v>59</v>
      </c>
      <c r="P27" s="15">
        <v>75</v>
      </c>
      <c r="Q27" s="16">
        <v>5</v>
      </c>
    </row>
    <row r="28" spans="1:17" x14ac:dyDescent="0.35">
      <c r="A28">
        <v>27</v>
      </c>
      <c r="B28" s="1">
        <v>168</v>
      </c>
      <c r="C28" s="2">
        <v>64</v>
      </c>
      <c r="F28">
        <v>27</v>
      </c>
      <c r="G28" s="1">
        <v>163</v>
      </c>
      <c r="I28" s="15">
        <v>186</v>
      </c>
      <c r="J28" s="16">
        <v>1</v>
      </c>
      <c r="M28">
        <v>27</v>
      </c>
      <c r="N28" s="2">
        <v>59</v>
      </c>
      <c r="P28" s="15">
        <v>76</v>
      </c>
      <c r="Q28" s="16">
        <v>2</v>
      </c>
    </row>
    <row r="29" spans="1:17" ht="15" thickBot="1" x14ac:dyDescent="0.4">
      <c r="A29">
        <v>28</v>
      </c>
      <c r="B29" s="1">
        <v>166</v>
      </c>
      <c r="C29" s="2">
        <v>55</v>
      </c>
      <c r="F29">
        <v>28</v>
      </c>
      <c r="G29" s="1">
        <v>163</v>
      </c>
      <c r="I29" s="17">
        <v>187</v>
      </c>
      <c r="J29" s="18">
        <v>2</v>
      </c>
      <c r="M29">
        <v>28</v>
      </c>
      <c r="N29" s="2">
        <v>59</v>
      </c>
      <c r="P29" s="15">
        <v>77</v>
      </c>
      <c r="Q29" s="16">
        <v>2</v>
      </c>
    </row>
    <row r="30" spans="1:17" x14ac:dyDescent="0.35">
      <c r="A30">
        <v>29</v>
      </c>
      <c r="B30" s="1">
        <v>177</v>
      </c>
      <c r="C30" s="2">
        <v>67</v>
      </c>
      <c r="F30">
        <v>29</v>
      </c>
      <c r="G30" s="1">
        <v>164</v>
      </c>
      <c r="M30">
        <v>29</v>
      </c>
      <c r="N30" s="2">
        <v>59</v>
      </c>
      <c r="P30" s="15">
        <v>78</v>
      </c>
      <c r="Q30" s="16">
        <v>3</v>
      </c>
    </row>
    <row r="31" spans="1:17" x14ac:dyDescent="0.35">
      <c r="A31">
        <v>30</v>
      </c>
      <c r="B31" s="1">
        <v>170</v>
      </c>
      <c r="C31" s="2">
        <v>61</v>
      </c>
      <c r="F31">
        <v>30</v>
      </c>
      <c r="G31" s="1">
        <v>164</v>
      </c>
      <c r="M31">
        <v>30</v>
      </c>
      <c r="N31" s="2">
        <v>59</v>
      </c>
      <c r="P31" s="15">
        <v>79</v>
      </c>
      <c r="Q31" s="16">
        <v>1</v>
      </c>
    </row>
    <row r="32" spans="1:17" x14ac:dyDescent="0.35">
      <c r="A32">
        <v>31</v>
      </c>
      <c r="B32" s="1">
        <v>167</v>
      </c>
      <c r="C32" s="2">
        <v>63</v>
      </c>
      <c r="F32">
        <v>31</v>
      </c>
      <c r="G32" s="1">
        <v>164</v>
      </c>
      <c r="M32">
        <v>31</v>
      </c>
      <c r="N32" s="2">
        <v>59</v>
      </c>
      <c r="P32" s="15">
        <v>80</v>
      </c>
      <c r="Q32" s="16">
        <v>2</v>
      </c>
    </row>
    <row r="33" spans="1:17" x14ac:dyDescent="0.35">
      <c r="A33">
        <v>32</v>
      </c>
      <c r="B33" s="1">
        <v>174</v>
      </c>
      <c r="C33" s="2">
        <v>75</v>
      </c>
      <c r="F33">
        <v>32</v>
      </c>
      <c r="G33" s="1">
        <v>164</v>
      </c>
      <c r="M33">
        <v>32</v>
      </c>
      <c r="N33" s="2">
        <v>60</v>
      </c>
      <c r="P33" s="15">
        <v>81</v>
      </c>
      <c r="Q33" s="16">
        <v>2</v>
      </c>
    </row>
    <row r="34" spans="1:17" ht="15" thickBot="1" x14ac:dyDescent="0.4">
      <c r="A34">
        <v>33</v>
      </c>
      <c r="B34" s="1">
        <v>164</v>
      </c>
      <c r="C34" s="2">
        <v>59</v>
      </c>
      <c r="F34">
        <v>33</v>
      </c>
      <c r="G34" s="1">
        <v>164</v>
      </c>
      <c r="M34">
        <v>33</v>
      </c>
      <c r="N34" s="2">
        <v>60</v>
      </c>
      <c r="P34" s="17">
        <v>84</v>
      </c>
      <c r="Q34" s="18">
        <v>2</v>
      </c>
    </row>
    <row r="35" spans="1:17" x14ac:dyDescent="0.35">
      <c r="A35">
        <v>34</v>
      </c>
      <c r="B35" s="1">
        <v>164</v>
      </c>
      <c r="C35" s="2">
        <v>62</v>
      </c>
      <c r="F35">
        <v>34</v>
      </c>
      <c r="G35" s="1">
        <v>164</v>
      </c>
      <c r="M35">
        <v>34</v>
      </c>
      <c r="N35" s="2">
        <v>60</v>
      </c>
    </row>
    <row r="36" spans="1:17" x14ac:dyDescent="0.35">
      <c r="A36">
        <v>35</v>
      </c>
      <c r="B36" s="1">
        <v>178</v>
      </c>
      <c r="C36" s="2">
        <v>60</v>
      </c>
      <c r="F36">
        <v>35</v>
      </c>
      <c r="G36" s="1">
        <v>164</v>
      </c>
      <c r="M36">
        <v>35</v>
      </c>
      <c r="N36" s="2">
        <v>60</v>
      </c>
    </row>
    <row r="37" spans="1:17" x14ac:dyDescent="0.35">
      <c r="A37">
        <v>36</v>
      </c>
      <c r="B37" s="1">
        <v>173</v>
      </c>
      <c r="C37" s="2">
        <v>66</v>
      </c>
      <c r="F37">
        <v>36</v>
      </c>
      <c r="G37" s="1">
        <v>164</v>
      </c>
      <c r="M37">
        <v>36</v>
      </c>
      <c r="N37" s="2">
        <v>60</v>
      </c>
    </row>
    <row r="38" spans="1:17" x14ac:dyDescent="0.35">
      <c r="A38">
        <v>37</v>
      </c>
      <c r="B38" s="1">
        <v>179</v>
      </c>
      <c r="C38" s="2">
        <v>63</v>
      </c>
      <c r="F38">
        <v>37</v>
      </c>
      <c r="G38" s="1">
        <v>164</v>
      </c>
      <c r="M38">
        <v>37</v>
      </c>
      <c r="N38" s="2">
        <v>60</v>
      </c>
    </row>
    <row r="39" spans="1:17" x14ac:dyDescent="0.35">
      <c r="A39">
        <v>38</v>
      </c>
      <c r="B39" s="1">
        <v>165</v>
      </c>
      <c r="C39" s="2">
        <v>62</v>
      </c>
      <c r="F39">
        <v>38</v>
      </c>
      <c r="G39" s="1">
        <v>164</v>
      </c>
      <c r="M39">
        <v>38</v>
      </c>
      <c r="N39" s="2">
        <v>60</v>
      </c>
    </row>
    <row r="40" spans="1:17" x14ac:dyDescent="0.35">
      <c r="A40">
        <v>39</v>
      </c>
      <c r="B40" s="1">
        <v>171</v>
      </c>
      <c r="C40" s="2">
        <v>66</v>
      </c>
      <c r="F40">
        <v>39</v>
      </c>
      <c r="G40" s="1">
        <v>164</v>
      </c>
      <c r="M40">
        <v>39</v>
      </c>
      <c r="N40" s="2">
        <v>60</v>
      </c>
    </row>
    <row r="41" spans="1:17" x14ac:dyDescent="0.35">
      <c r="A41">
        <v>40</v>
      </c>
      <c r="B41" s="1">
        <v>171</v>
      </c>
      <c r="C41" s="2">
        <v>63</v>
      </c>
      <c r="F41">
        <v>40</v>
      </c>
      <c r="G41" s="1">
        <v>164</v>
      </c>
      <c r="M41">
        <v>40</v>
      </c>
      <c r="N41" s="2">
        <v>60</v>
      </c>
    </row>
    <row r="42" spans="1:17" x14ac:dyDescent="0.35">
      <c r="A42">
        <v>41</v>
      </c>
      <c r="B42" s="1">
        <v>170</v>
      </c>
      <c r="C42" s="2">
        <v>70</v>
      </c>
      <c r="F42">
        <v>41</v>
      </c>
      <c r="G42" s="1">
        <v>165</v>
      </c>
      <c r="M42">
        <v>41</v>
      </c>
      <c r="N42" s="2">
        <v>60</v>
      </c>
    </row>
    <row r="43" spans="1:17" x14ac:dyDescent="0.35">
      <c r="A43">
        <v>42</v>
      </c>
      <c r="B43" s="1">
        <v>170</v>
      </c>
      <c r="C43" s="2">
        <v>67</v>
      </c>
      <c r="F43">
        <v>42</v>
      </c>
      <c r="G43" s="1">
        <v>165</v>
      </c>
      <c r="M43">
        <v>42</v>
      </c>
      <c r="N43" s="2">
        <v>60</v>
      </c>
    </row>
    <row r="44" spans="1:17" x14ac:dyDescent="0.35">
      <c r="A44">
        <v>43</v>
      </c>
      <c r="B44" s="1">
        <v>165</v>
      </c>
      <c r="C44" s="2">
        <v>59</v>
      </c>
      <c r="F44">
        <v>43</v>
      </c>
      <c r="G44" s="1">
        <v>165</v>
      </c>
      <c r="M44">
        <v>43</v>
      </c>
      <c r="N44" s="2">
        <v>61</v>
      </c>
    </row>
    <row r="45" spans="1:17" x14ac:dyDescent="0.35">
      <c r="A45">
        <v>44</v>
      </c>
      <c r="B45" s="1">
        <v>156</v>
      </c>
      <c r="C45" s="2">
        <v>53</v>
      </c>
      <c r="F45">
        <v>44</v>
      </c>
      <c r="G45" s="1">
        <v>165</v>
      </c>
      <c r="M45">
        <v>44</v>
      </c>
      <c r="N45" s="2">
        <v>61</v>
      </c>
    </row>
    <row r="46" spans="1:17" x14ac:dyDescent="0.35">
      <c r="A46">
        <v>45</v>
      </c>
      <c r="B46" s="1">
        <v>164</v>
      </c>
      <c r="C46" s="2">
        <v>60</v>
      </c>
      <c r="F46">
        <v>45</v>
      </c>
      <c r="G46" s="1">
        <v>165</v>
      </c>
      <c r="M46">
        <v>45</v>
      </c>
      <c r="N46" s="2">
        <v>61</v>
      </c>
    </row>
    <row r="47" spans="1:17" x14ac:dyDescent="0.35">
      <c r="A47">
        <v>46</v>
      </c>
      <c r="B47" s="1">
        <v>158</v>
      </c>
      <c r="C47" s="2">
        <v>57</v>
      </c>
      <c r="F47">
        <v>46</v>
      </c>
      <c r="G47" s="1">
        <v>165</v>
      </c>
      <c r="M47">
        <v>46</v>
      </c>
      <c r="N47" s="2">
        <v>61</v>
      </c>
    </row>
    <row r="48" spans="1:17" x14ac:dyDescent="0.35">
      <c r="A48">
        <v>47</v>
      </c>
      <c r="B48" s="1">
        <v>165</v>
      </c>
      <c r="C48" s="2">
        <v>68</v>
      </c>
      <c r="F48">
        <v>47</v>
      </c>
      <c r="G48" s="1">
        <v>165</v>
      </c>
      <c r="M48">
        <v>47</v>
      </c>
      <c r="N48" s="2">
        <v>61</v>
      </c>
    </row>
    <row r="49" spans="1:14" x14ac:dyDescent="0.35">
      <c r="A49">
        <v>48</v>
      </c>
      <c r="B49" s="1">
        <v>172</v>
      </c>
      <c r="C49" s="2">
        <v>67</v>
      </c>
      <c r="F49">
        <v>48</v>
      </c>
      <c r="G49" s="1">
        <v>165</v>
      </c>
      <c r="M49">
        <v>48</v>
      </c>
      <c r="N49" s="2">
        <v>61</v>
      </c>
    </row>
    <row r="50" spans="1:14" x14ac:dyDescent="0.35">
      <c r="A50">
        <v>49</v>
      </c>
      <c r="B50" s="1">
        <v>178</v>
      </c>
      <c r="C50" s="2">
        <v>75</v>
      </c>
      <c r="F50">
        <v>49</v>
      </c>
      <c r="G50" s="1">
        <v>166</v>
      </c>
      <c r="M50">
        <v>49</v>
      </c>
      <c r="N50" s="2">
        <v>61</v>
      </c>
    </row>
    <row r="51" spans="1:14" x14ac:dyDescent="0.35">
      <c r="A51">
        <v>50</v>
      </c>
      <c r="B51" s="3">
        <v>159</v>
      </c>
      <c r="C51" s="4">
        <v>61</v>
      </c>
      <c r="F51">
        <v>50</v>
      </c>
      <c r="G51" s="3">
        <v>166</v>
      </c>
      <c r="M51">
        <v>50</v>
      </c>
      <c r="N51" s="4">
        <v>61</v>
      </c>
    </row>
    <row r="52" spans="1:14" x14ac:dyDescent="0.35">
      <c r="A52">
        <v>51</v>
      </c>
      <c r="B52" s="1">
        <v>182</v>
      </c>
      <c r="C52" s="2">
        <v>66</v>
      </c>
      <c r="F52">
        <v>51</v>
      </c>
      <c r="G52" s="1">
        <v>166</v>
      </c>
      <c r="M52">
        <v>51</v>
      </c>
      <c r="N52" s="2">
        <v>61</v>
      </c>
    </row>
    <row r="53" spans="1:14" x14ac:dyDescent="0.35">
      <c r="A53">
        <v>52</v>
      </c>
      <c r="B53" s="1">
        <v>170</v>
      </c>
      <c r="C53" s="2">
        <v>63</v>
      </c>
      <c r="F53">
        <v>52</v>
      </c>
      <c r="G53" s="1">
        <v>166</v>
      </c>
      <c r="M53">
        <v>52</v>
      </c>
      <c r="N53" s="2">
        <v>61</v>
      </c>
    </row>
    <row r="54" spans="1:14" x14ac:dyDescent="0.35">
      <c r="A54">
        <v>53</v>
      </c>
      <c r="B54" s="1">
        <v>168</v>
      </c>
      <c r="C54" s="2">
        <v>65</v>
      </c>
      <c r="F54">
        <v>53</v>
      </c>
      <c r="G54" s="1">
        <v>166</v>
      </c>
      <c r="M54">
        <v>53</v>
      </c>
      <c r="N54" s="2">
        <v>61</v>
      </c>
    </row>
    <row r="55" spans="1:14" x14ac:dyDescent="0.35">
      <c r="A55">
        <v>54</v>
      </c>
      <c r="B55" s="1">
        <v>171</v>
      </c>
      <c r="C55" s="2">
        <v>66</v>
      </c>
      <c r="F55">
        <v>54</v>
      </c>
      <c r="G55" s="1">
        <v>166</v>
      </c>
      <c r="M55">
        <v>54</v>
      </c>
      <c r="N55" s="2">
        <v>61</v>
      </c>
    </row>
    <row r="56" spans="1:14" x14ac:dyDescent="0.35">
      <c r="A56">
        <v>55</v>
      </c>
      <c r="B56" s="1">
        <v>172</v>
      </c>
      <c r="C56" s="2">
        <v>67</v>
      </c>
      <c r="F56">
        <v>55</v>
      </c>
      <c r="G56" s="1">
        <v>166</v>
      </c>
      <c r="M56">
        <v>55</v>
      </c>
      <c r="N56" s="2">
        <v>62</v>
      </c>
    </row>
    <row r="57" spans="1:14" x14ac:dyDescent="0.35">
      <c r="A57">
        <v>56</v>
      </c>
      <c r="B57" s="1">
        <v>169</v>
      </c>
      <c r="C57" s="2">
        <v>64</v>
      </c>
      <c r="F57">
        <v>56</v>
      </c>
      <c r="G57" s="1">
        <v>166</v>
      </c>
      <c r="M57">
        <v>56</v>
      </c>
      <c r="N57" s="2">
        <v>62</v>
      </c>
    </row>
    <row r="58" spans="1:14" x14ac:dyDescent="0.35">
      <c r="A58">
        <v>57</v>
      </c>
      <c r="B58" s="1">
        <v>167</v>
      </c>
      <c r="C58" s="2">
        <v>59</v>
      </c>
      <c r="F58">
        <v>57</v>
      </c>
      <c r="G58" s="1">
        <v>166</v>
      </c>
      <c r="M58">
        <v>57</v>
      </c>
      <c r="N58" s="2">
        <v>62</v>
      </c>
    </row>
    <row r="59" spans="1:14" x14ac:dyDescent="0.35">
      <c r="A59">
        <v>58</v>
      </c>
      <c r="B59" s="1">
        <v>170</v>
      </c>
      <c r="C59" s="2">
        <v>62</v>
      </c>
      <c r="F59">
        <v>58</v>
      </c>
      <c r="G59" s="1">
        <v>166</v>
      </c>
      <c r="M59">
        <v>58</v>
      </c>
      <c r="N59" s="2">
        <v>62</v>
      </c>
    </row>
    <row r="60" spans="1:14" x14ac:dyDescent="0.35">
      <c r="A60">
        <v>59</v>
      </c>
      <c r="B60" s="1">
        <v>170</v>
      </c>
      <c r="C60" s="2">
        <v>69</v>
      </c>
      <c r="F60">
        <v>59</v>
      </c>
      <c r="G60" s="1">
        <v>167</v>
      </c>
      <c r="M60">
        <v>59</v>
      </c>
      <c r="N60" s="2">
        <v>62</v>
      </c>
    </row>
    <row r="61" spans="1:14" x14ac:dyDescent="0.35">
      <c r="A61">
        <v>60</v>
      </c>
      <c r="B61" s="1">
        <v>168</v>
      </c>
      <c r="C61" s="2">
        <v>65</v>
      </c>
      <c r="F61">
        <v>60</v>
      </c>
      <c r="G61" s="1">
        <v>167</v>
      </c>
      <c r="M61">
        <v>60</v>
      </c>
      <c r="N61" s="2">
        <v>62</v>
      </c>
    </row>
    <row r="62" spans="1:14" x14ac:dyDescent="0.35">
      <c r="A62">
        <v>61</v>
      </c>
      <c r="B62" s="1">
        <v>174</v>
      </c>
      <c r="C62" s="2">
        <v>69</v>
      </c>
      <c r="F62">
        <v>61</v>
      </c>
      <c r="G62" s="1">
        <v>167</v>
      </c>
      <c r="M62">
        <v>61</v>
      </c>
      <c r="N62" s="2">
        <v>62</v>
      </c>
    </row>
    <row r="63" spans="1:14" x14ac:dyDescent="0.35">
      <c r="A63">
        <v>62</v>
      </c>
      <c r="B63" s="1">
        <v>167</v>
      </c>
      <c r="C63" s="2">
        <v>61</v>
      </c>
      <c r="F63">
        <v>62</v>
      </c>
      <c r="G63" s="1">
        <v>167</v>
      </c>
      <c r="M63">
        <v>62</v>
      </c>
      <c r="N63" s="2">
        <v>62</v>
      </c>
    </row>
    <row r="64" spans="1:14" x14ac:dyDescent="0.35">
      <c r="A64">
        <v>63</v>
      </c>
      <c r="B64" s="1">
        <v>165</v>
      </c>
      <c r="C64" s="2">
        <v>61</v>
      </c>
      <c r="F64">
        <v>63</v>
      </c>
      <c r="G64" s="1">
        <v>167</v>
      </c>
      <c r="M64">
        <v>63</v>
      </c>
      <c r="N64" s="2">
        <v>62</v>
      </c>
    </row>
    <row r="65" spans="1:14" x14ac:dyDescent="0.35">
      <c r="A65">
        <v>64</v>
      </c>
      <c r="B65" s="1">
        <v>171</v>
      </c>
      <c r="C65" s="2">
        <v>66</v>
      </c>
      <c r="F65">
        <v>64</v>
      </c>
      <c r="G65" s="1">
        <v>167</v>
      </c>
      <c r="M65">
        <v>64</v>
      </c>
      <c r="N65" s="2">
        <v>62</v>
      </c>
    </row>
    <row r="66" spans="1:14" x14ac:dyDescent="0.35">
      <c r="A66">
        <v>65</v>
      </c>
      <c r="B66" s="1">
        <v>170</v>
      </c>
      <c r="C66" s="2">
        <v>69</v>
      </c>
      <c r="F66">
        <v>65</v>
      </c>
      <c r="G66" s="1">
        <v>167</v>
      </c>
      <c r="M66">
        <v>65</v>
      </c>
      <c r="N66" s="2">
        <v>62</v>
      </c>
    </row>
    <row r="67" spans="1:14" x14ac:dyDescent="0.35">
      <c r="A67">
        <v>66</v>
      </c>
      <c r="B67" s="1">
        <v>169</v>
      </c>
      <c r="C67" s="2">
        <v>66</v>
      </c>
      <c r="F67">
        <v>66</v>
      </c>
      <c r="G67" s="1">
        <v>167</v>
      </c>
      <c r="M67">
        <v>66</v>
      </c>
      <c r="N67" s="2">
        <v>63</v>
      </c>
    </row>
    <row r="68" spans="1:14" x14ac:dyDescent="0.35">
      <c r="A68">
        <v>67</v>
      </c>
      <c r="B68" s="1">
        <v>171</v>
      </c>
      <c r="C68" s="2">
        <v>76</v>
      </c>
      <c r="F68">
        <v>67</v>
      </c>
      <c r="G68" s="1">
        <v>167</v>
      </c>
      <c r="M68">
        <v>67</v>
      </c>
      <c r="N68" s="2">
        <v>63</v>
      </c>
    </row>
    <row r="69" spans="1:14" x14ac:dyDescent="0.35">
      <c r="A69">
        <v>68</v>
      </c>
      <c r="B69" s="1">
        <v>161</v>
      </c>
      <c r="C69" s="2">
        <v>51</v>
      </c>
      <c r="F69">
        <v>68</v>
      </c>
      <c r="G69" s="1">
        <v>167</v>
      </c>
      <c r="M69">
        <v>68</v>
      </c>
      <c r="N69" s="2">
        <v>63</v>
      </c>
    </row>
    <row r="70" spans="1:14" x14ac:dyDescent="0.35">
      <c r="A70">
        <v>69</v>
      </c>
      <c r="B70" s="1">
        <v>167</v>
      </c>
      <c r="C70" s="2">
        <v>60</v>
      </c>
      <c r="F70">
        <v>69</v>
      </c>
      <c r="G70" s="1">
        <v>167</v>
      </c>
      <c r="M70">
        <v>69</v>
      </c>
      <c r="N70" s="2">
        <v>63</v>
      </c>
    </row>
    <row r="71" spans="1:14" x14ac:dyDescent="0.35">
      <c r="A71">
        <v>70</v>
      </c>
      <c r="B71" s="1">
        <v>174</v>
      </c>
      <c r="C71" s="2">
        <v>74</v>
      </c>
      <c r="F71">
        <v>70</v>
      </c>
      <c r="G71" s="1">
        <v>167</v>
      </c>
      <c r="M71">
        <v>70</v>
      </c>
      <c r="N71" s="2">
        <v>63</v>
      </c>
    </row>
    <row r="72" spans="1:14" x14ac:dyDescent="0.35">
      <c r="A72">
        <v>71</v>
      </c>
      <c r="B72" s="1">
        <v>171</v>
      </c>
      <c r="C72" s="2">
        <v>70</v>
      </c>
      <c r="F72">
        <v>71</v>
      </c>
      <c r="G72" s="1">
        <v>168</v>
      </c>
      <c r="M72">
        <v>71</v>
      </c>
      <c r="N72" s="2">
        <v>63</v>
      </c>
    </row>
    <row r="73" spans="1:14" x14ac:dyDescent="0.35">
      <c r="A73">
        <v>72</v>
      </c>
      <c r="B73" s="1">
        <v>172</v>
      </c>
      <c r="C73" s="2">
        <v>64</v>
      </c>
      <c r="F73">
        <v>72</v>
      </c>
      <c r="G73" s="1">
        <v>168</v>
      </c>
      <c r="M73">
        <v>72</v>
      </c>
      <c r="N73" s="2">
        <v>63</v>
      </c>
    </row>
    <row r="74" spans="1:14" x14ac:dyDescent="0.35">
      <c r="A74">
        <v>73</v>
      </c>
      <c r="B74" s="1">
        <v>171</v>
      </c>
      <c r="C74" s="2">
        <v>70</v>
      </c>
      <c r="F74">
        <v>73</v>
      </c>
      <c r="G74" s="1">
        <v>168</v>
      </c>
      <c r="M74">
        <v>73</v>
      </c>
      <c r="N74" s="2">
        <v>63</v>
      </c>
    </row>
    <row r="75" spans="1:14" x14ac:dyDescent="0.35">
      <c r="A75">
        <v>74</v>
      </c>
      <c r="B75" s="1">
        <v>173</v>
      </c>
      <c r="C75" s="2">
        <v>64</v>
      </c>
      <c r="F75">
        <v>74</v>
      </c>
      <c r="G75" s="1">
        <v>168</v>
      </c>
      <c r="M75">
        <v>74</v>
      </c>
      <c r="N75" s="2">
        <v>63</v>
      </c>
    </row>
    <row r="76" spans="1:14" x14ac:dyDescent="0.35">
      <c r="A76">
        <v>75</v>
      </c>
      <c r="B76" s="1">
        <v>180</v>
      </c>
      <c r="C76" s="2">
        <v>76</v>
      </c>
      <c r="F76">
        <v>75</v>
      </c>
      <c r="G76" s="1">
        <v>168</v>
      </c>
      <c r="M76">
        <v>75</v>
      </c>
      <c r="N76" s="2">
        <v>63</v>
      </c>
    </row>
    <row r="77" spans="1:14" x14ac:dyDescent="0.35">
      <c r="A77">
        <v>76</v>
      </c>
      <c r="B77" s="1">
        <v>172</v>
      </c>
      <c r="C77" s="2">
        <v>63</v>
      </c>
      <c r="F77">
        <v>76</v>
      </c>
      <c r="G77" s="1">
        <v>168</v>
      </c>
      <c r="M77">
        <v>76</v>
      </c>
      <c r="N77" s="2">
        <v>63</v>
      </c>
    </row>
    <row r="78" spans="1:14" x14ac:dyDescent="0.35">
      <c r="A78">
        <v>77</v>
      </c>
      <c r="B78" s="1">
        <v>173</v>
      </c>
      <c r="C78" s="2">
        <v>75</v>
      </c>
      <c r="F78">
        <v>77</v>
      </c>
      <c r="G78" s="1">
        <v>168</v>
      </c>
      <c r="M78">
        <v>77</v>
      </c>
      <c r="N78" s="2">
        <v>63</v>
      </c>
    </row>
    <row r="79" spans="1:14" x14ac:dyDescent="0.35">
      <c r="A79">
        <v>78</v>
      </c>
      <c r="B79" s="1">
        <v>171</v>
      </c>
      <c r="C79" s="2">
        <v>57</v>
      </c>
      <c r="F79">
        <v>78</v>
      </c>
      <c r="G79" s="1">
        <v>168</v>
      </c>
      <c r="M79">
        <v>78</v>
      </c>
      <c r="N79" s="2">
        <v>63</v>
      </c>
    </row>
    <row r="80" spans="1:14" x14ac:dyDescent="0.35">
      <c r="A80">
        <v>79</v>
      </c>
      <c r="B80" s="1">
        <v>169</v>
      </c>
      <c r="C80" s="2">
        <v>62</v>
      </c>
      <c r="F80">
        <v>79</v>
      </c>
      <c r="G80" s="1">
        <v>168</v>
      </c>
      <c r="M80">
        <v>79</v>
      </c>
      <c r="N80" s="2">
        <v>63</v>
      </c>
    </row>
    <row r="81" spans="1:14" x14ac:dyDescent="0.35">
      <c r="A81">
        <v>80</v>
      </c>
      <c r="B81" s="1">
        <v>161</v>
      </c>
      <c r="C81" s="2">
        <v>58</v>
      </c>
      <c r="F81">
        <v>80</v>
      </c>
      <c r="G81" s="1">
        <v>168</v>
      </c>
      <c r="M81">
        <v>80</v>
      </c>
      <c r="N81" s="2">
        <v>63</v>
      </c>
    </row>
    <row r="82" spans="1:14" x14ac:dyDescent="0.35">
      <c r="A82">
        <v>81</v>
      </c>
      <c r="B82" s="1">
        <v>176</v>
      </c>
      <c r="C82" s="2">
        <v>81</v>
      </c>
      <c r="F82">
        <v>81</v>
      </c>
      <c r="G82" s="1">
        <v>168</v>
      </c>
      <c r="M82">
        <v>81</v>
      </c>
      <c r="N82" s="2">
        <v>63</v>
      </c>
    </row>
    <row r="83" spans="1:14" x14ac:dyDescent="0.35">
      <c r="A83">
        <v>82</v>
      </c>
      <c r="B83" s="1">
        <v>175</v>
      </c>
      <c r="C83" s="2">
        <v>67</v>
      </c>
      <c r="F83">
        <v>82</v>
      </c>
      <c r="G83" s="1">
        <v>168</v>
      </c>
      <c r="M83">
        <v>82</v>
      </c>
      <c r="N83" s="2">
        <v>63</v>
      </c>
    </row>
    <row r="84" spans="1:14" x14ac:dyDescent="0.35">
      <c r="A84">
        <v>83</v>
      </c>
      <c r="B84" s="1">
        <v>158</v>
      </c>
      <c r="C84" s="2">
        <v>57</v>
      </c>
      <c r="F84">
        <v>83</v>
      </c>
      <c r="G84" s="1">
        <v>168</v>
      </c>
      <c r="M84">
        <v>83</v>
      </c>
      <c r="N84" s="2">
        <v>64</v>
      </c>
    </row>
    <row r="85" spans="1:14" x14ac:dyDescent="0.35">
      <c r="A85">
        <v>84</v>
      </c>
      <c r="B85" s="1">
        <v>174</v>
      </c>
      <c r="C85" s="2">
        <v>68</v>
      </c>
      <c r="F85">
        <v>84</v>
      </c>
      <c r="G85" s="1">
        <v>169</v>
      </c>
      <c r="M85">
        <v>84</v>
      </c>
      <c r="N85" s="2">
        <v>64</v>
      </c>
    </row>
    <row r="86" spans="1:14" x14ac:dyDescent="0.35">
      <c r="A86">
        <v>85</v>
      </c>
      <c r="B86" s="1">
        <v>171</v>
      </c>
      <c r="C86" s="2">
        <v>73</v>
      </c>
      <c r="F86">
        <v>85</v>
      </c>
      <c r="G86" s="1">
        <v>169</v>
      </c>
      <c r="M86">
        <v>85</v>
      </c>
      <c r="N86" s="2">
        <v>64</v>
      </c>
    </row>
    <row r="87" spans="1:14" x14ac:dyDescent="0.35">
      <c r="A87">
        <v>86</v>
      </c>
      <c r="B87" s="1">
        <v>176</v>
      </c>
      <c r="C87" s="2">
        <v>60</v>
      </c>
      <c r="F87">
        <v>86</v>
      </c>
      <c r="G87" s="1">
        <v>169</v>
      </c>
      <c r="M87">
        <v>86</v>
      </c>
      <c r="N87" s="2">
        <v>64</v>
      </c>
    </row>
    <row r="88" spans="1:14" x14ac:dyDescent="0.35">
      <c r="A88">
        <v>87</v>
      </c>
      <c r="B88" s="1">
        <v>167</v>
      </c>
      <c r="C88" s="2">
        <v>57</v>
      </c>
      <c r="F88">
        <v>87</v>
      </c>
      <c r="G88" s="1">
        <v>169</v>
      </c>
      <c r="M88">
        <v>87</v>
      </c>
      <c r="N88" s="2">
        <v>64</v>
      </c>
    </row>
    <row r="89" spans="1:14" x14ac:dyDescent="0.35">
      <c r="A89">
        <v>88</v>
      </c>
      <c r="B89" s="1">
        <v>161</v>
      </c>
      <c r="C89" s="2">
        <v>52</v>
      </c>
      <c r="F89">
        <v>88</v>
      </c>
      <c r="G89" s="1">
        <v>169</v>
      </c>
      <c r="M89">
        <v>88</v>
      </c>
      <c r="N89" s="2">
        <v>64</v>
      </c>
    </row>
    <row r="90" spans="1:14" x14ac:dyDescent="0.35">
      <c r="A90">
        <v>89</v>
      </c>
      <c r="B90" s="1">
        <v>161</v>
      </c>
      <c r="C90" s="2">
        <v>59</v>
      </c>
      <c r="F90">
        <v>89</v>
      </c>
      <c r="G90" s="1">
        <v>169</v>
      </c>
      <c r="M90">
        <v>89</v>
      </c>
      <c r="N90" s="2">
        <v>64</v>
      </c>
    </row>
    <row r="91" spans="1:14" x14ac:dyDescent="0.35">
      <c r="A91">
        <v>90</v>
      </c>
      <c r="B91" s="1">
        <v>168</v>
      </c>
      <c r="C91" s="2">
        <v>71</v>
      </c>
      <c r="F91">
        <v>90</v>
      </c>
      <c r="G91" s="1">
        <v>169</v>
      </c>
      <c r="M91">
        <v>90</v>
      </c>
      <c r="N91" s="2">
        <v>64</v>
      </c>
    </row>
    <row r="92" spans="1:14" x14ac:dyDescent="0.35">
      <c r="A92">
        <v>91</v>
      </c>
      <c r="B92" s="1">
        <v>159</v>
      </c>
      <c r="C92" s="2">
        <v>55</v>
      </c>
      <c r="F92">
        <v>91</v>
      </c>
      <c r="G92" s="1">
        <v>169</v>
      </c>
      <c r="M92">
        <v>91</v>
      </c>
      <c r="N92" s="2">
        <v>64</v>
      </c>
    </row>
    <row r="93" spans="1:14" x14ac:dyDescent="0.35">
      <c r="A93">
        <v>92</v>
      </c>
      <c r="B93" s="1">
        <v>163</v>
      </c>
      <c r="C93" s="2">
        <v>63</v>
      </c>
      <c r="F93">
        <v>92</v>
      </c>
      <c r="G93" s="1">
        <v>169</v>
      </c>
      <c r="M93">
        <v>92</v>
      </c>
      <c r="N93" s="2">
        <v>65</v>
      </c>
    </row>
    <row r="94" spans="1:14" x14ac:dyDescent="0.35">
      <c r="A94">
        <v>93</v>
      </c>
      <c r="B94" s="1">
        <v>168</v>
      </c>
      <c r="C94" s="2">
        <v>50</v>
      </c>
      <c r="F94">
        <v>93</v>
      </c>
      <c r="G94" s="1">
        <v>169</v>
      </c>
      <c r="M94">
        <v>93</v>
      </c>
      <c r="N94" s="2">
        <v>65</v>
      </c>
    </row>
    <row r="95" spans="1:14" x14ac:dyDescent="0.35">
      <c r="A95">
        <v>94</v>
      </c>
      <c r="B95" s="1">
        <v>172</v>
      </c>
      <c r="C95" s="2">
        <v>70</v>
      </c>
      <c r="F95">
        <v>94</v>
      </c>
      <c r="G95" s="1">
        <v>169</v>
      </c>
      <c r="M95">
        <v>94</v>
      </c>
      <c r="N95" s="2">
        <v>65</v>
      </c>
    </row>
    <row r="96" spans="1:14" x14ac:dyDescent="0.35">
      <c r="A96">
        <v>95</v>
      </c>
      <c r="B96" s="1">
        <v>186</v>
      </c>
      <c r="C96" s="2">
        <v>72</v>
      </c>
      <c r="F96">
        <v>95</v>
      </c>
      <c r="G96" s="1">
        <v>169</v>
      </c>
      <c r="M96">
        <v>95</v>
      </c>
      <c r="N96" s="2">
        <v>65</v>
      </c>
    </row>
    <row r="97" spans="1:14" x14ac:dyDescent="0.35">
      <c r="A97">
        <v>96</v>
      </c>
      <c r="B97" s="1">
        <v>171</v>
      </c>
      <c r="C97" s="2">
        <v>67</v>
      </c>
      <c r="F97">
        <v>96</v>
      </c>
      <c r="G97" s="1">
        <v>169</v>
      </c>
      <c r="M97">
        <v>96</v>
      </c>
      <c r="N97" s="2">
        <v>65</v>
      </c>
    </row>
    <row r="98" spans="1:14" x14ac:dyDescent="0.35">
      <c r="A98">
        <v>97</v>
      </c>
      <c r="B98" s="1">
        <v>187</v>
      </c>
      <c r="C98" s="2">
        <v>84</v>
      </c>
      <c r="F98">
        <v>97</v>
      </c>
      <c r="G98" s="1">
        <v>170</v>
      </c>
      <c r="M98">
        <v>97</v>
      </c>
      <c r="N98" s="2">
        <v>65</v>
      </c>
    </row>
    <row r="99" spans="1:14" x14ac:dyDescent="0.35">
      <c r="A99">
        <v>98</v>
      </c>
      <c r="B99" s="1">
        <v>170</v>
      </c>
      <c r="C99" s="2">
        <v>68</v>
      </c>
      <c r="F99">
        <v>98</v>
      </c>
      <c r="G99" s="1">
        <v>170</v>
      </c>
      <c r="M99">
        <v>98</v>
      </c>
      <c r="N99" s="2">
        <v>65</v>
      </c>
    </row>
    <row r="100" spans="1:14" x14ac:dyDescent="0.35">
      <c r="A100">
        <v>99</v>
      </c>
      <c r="B100" s="1">
        <v>160</v>
      </c>
      <c r="C100" s="2">
        <v>61</v>
      </c>
      <c r="F100">
        <v>99</v>
      </c>
      <c r="G100" s="1">
        <v>170</v>
      </c>
      <c r="M100">
        <v>99</v>
      </c>
      <c r="N100" s="2">
        <v>65</v>
      </c>
    </row>
    <row r="101" spans="1:14" x14ac:dyDescent="0.35">
      <c r="A101">
        <v>100</v>
      </c>
      <c r="B101" s="3">
        <v>172</v>
      </c>
      <c r="C101" s="4">
        <v>73</v>
      </c>
      <c r="F101">
        <v>100</v>
      </c>
      <c r="G101" s="3">
        <v>170</v>
      </c>
      <c r="M101">
        <v>100</v>
      </c>
      <c r="N101" s="4">
        <v>65</v>
      </c>
    </row>
    <row r="102" spans="1:14" x14ac:dyDescent="0.35">
      <c r="A102">
        <v>101</v>
      </c>
      <c r="B102" s="1">
        <v>168</v>
      </c>
      <c r="C102" s="2">
        <v>50</v>
      </c>
      <c r="F102">
        <v>101</v>
      </c>
      <c r="G102" s="1">
        <v>170</v>
      </c>
      <c r="M102">
        <v>101</v>
      </c>
      <c r="N102" s="2">
        <v>65</v>
      </c>
    </row>
    <row r="103" spans="1:14" x14ac:dyDescent="0.35">
      <c r="A103">
        <v>102</v>
      </c>
      <c r="B103" s="1">
        <v>157</v>
      </c>
      <c r="C103" s="2">
        <v>59</v>
      </c>
      <c r="F103">
        <v>102</v>
      </c>
      <c r="G103" s="1">
        <v>170</v>
      </c>
      <c r="M103">
        <v>102</v>
      </c>
      <c r="N103" s="2">
        <v>65</v>
      </c>
    </row>
    <row r="104" spans="1:14" x14ac:dyDescent="0.35">
      <c r="A104">
        <v>103</v>
      </c>
      <c r="B104" s="1">
        <v>164</v>
      </c>
      <c r="C104" s="2">
        <v>66</v>
      </c>
      <c r="F104">
        <v>103</v>
      </c>
      <c r="G104" s="1">
        <v>170</v>
      </c>
      <c r="M104">
        <v>103</v>
      </c>
      <c r="N104" s="2">
        <v>66</v>
      </c>
    </row>
    <row r="105" spans="1:14" x14ac:dyDescent="0.35">
      <c r="A105">
        <v>104</v>
      </c>
      <c r="B105" s="1">
        <v>170</v>
      </c>
      <c r="C105" s="2">
        <v>63</v>
      </c>
      <c r="F105">
        <v>104</v>
      </c>
      <c r="G105" s="1">
        <v>170</v>
      </c>
      <c r="M105">
        <v>104</v>
      </c>
      <c r="N105" s="2">
        <v>66</v>
      </c>
    </row>
    <row r="106" spans="1:14" x14ac:dyDescent="0.35">
      <c r="A106">
        <v>105</v>
      </c>
      <c r="B106" s="1">
        <v>171</v>
      </c>
      <c r="C106" s="2">
        <v>60</v>
      </c>
      <c r="F106">
        <v>105</v>
      </c>
      <c r="G106" s="1">
        <v>170</v>
      </c>
      <c r="M106">
        <v>105</v>
      </c>
      <c r="N106" s="2">
        <v>66</v>
      </c>
    </row>
    <row r="107" spans="1:14" x14ac:dyDescent="0.35">
      <c r="A107">
        <v>106</v>
      </c>
      <c r="B107" s="1">
        <v>160</v>
      </c>
      <c r="C107" s="2">
        <v>62</v>
      </c>
      <c r="F107">
        <v>106</v>
      </c>
      <c r="G107" s="1">
        <v>170</v>
      </c>
      <c r="M107">
        <v>106</v>
      </c>
      <c r="N107" s="2">
        <v>66</v>
      </c>
    </row>
    <row r="108" spans="1:14" x14ac:dyDescent="0.35">
      <c r="A108">
        <v>107</v>
      </c>
      <c r="B108" s="1">
        <v>162</v>
      </c>
      <c r="C108" s="2">
        <v>55</v>
      </c>
      <c r="F108">
        <v>107</v>
      </c>
      <c r="G108" s="1">
        <v>170</v>
      </c>
      <c r="M108">
        <v>107</v>
      </c>
      <c r="N108" s="2">
        <v>66</v>
      </c>
    </row>
    <row r="109" spans="1:14" x14ac:dyDescent="0.35">
      <c r="A109">
        <v>108</v>
      </c>
      <c r="B109" s="1">
        <v>163</v>
      </c>
      <c r="C109" s="2">
        <v>65</v>
      </c>
      <c r="F109">
        <v>108</v>
      </c>
      <c r="G109" s="1">
        <v>170</v>
      </c>
      <c r="M109">
        <v>108</v>
      </c>
      <c r="N109" s="2">
        <v>66</v>
      </c>
    </row>
    <row r="110" spans="1:14" x14ac:dyDescent="0.35">
      <c r="A110">
        <v>109</v>
      </c>
      <c r="B110" s="1">
        <v>171</v>
      </c>
      <c r="C110" s="2">
        <v>72</v>
      </c>
      <c r="F110">
        <v>109</v>
      </c>
      <c r="G110" s="1">
        <v>170</v>
      </c>
      <c r="M110">
        <v>109</v>
      </c>
      <c r="N110" s="2">
        <v>66</v>
      </c>
    </row>
    <row r="111" spans="1:14" x14ac:dyDescent="0.35">
      <c r="A111">
        <v>110</v>
      </c>
      <c r="B111" s="1">
        <v>161</v>
      </c>
      <c r="C111" s="2">
        <v>55</v>
      </c>
      <c r="F111">
        <v>110</v>
      </c>
      <c r="G111" s="1">
        <v>170</v>
      </c>
      <c r="M111">
        <v>110</v>
      </c>
      <c r="N111" s="2">
        <v>66</v>
      </c>
    </row>
    <row r="112" spans="1:14" x14ac:dyDescent="0.35">
      <c r="A112">
        <v>111</v>
      </c>
      <c r="B112" s="1">
        <v>173</v>
      </c>
      <c r="C112" s="2">
        <v>69</v>
      </c>
      <c r="F112">
        <v>111</v>
      </c>
      <c r="G112" s="1">
        <v>171</v>
      </c>
      <c r="M112">
        <v>111</v>
      </c>
      <c r="N112" s="2">
        <v>66</v>
      </c>
    </row>
    <row r="113" spans="1:14" x14ac:dyDescent="0.35">
      <c r="A113">
        <v>112</v>
      </c>
      <c r="B113" s="1">
        <v>175</v>
      </c>
      <c r="C113" s="2">
        <v>80</v>
      </c>
      <c r="F113">
        <v>112</v>
      </c>
      <c r="G113" s="1">
        <v>171</v>
      </c>
      <c r="M113">
        <v>112</v>
      </c>
      <c r="N113" s="2">
        <v>66</v>
      </c>
    </row>
    <row r="114" spans="1:14" x14ac:dyDescent="0.35">
      <c r="A114">
        <v>113</v>
      </c>
      <c r="B114" s="1">
        <v>164</v>
      </c>
      <c r="C114" s="2">
        <v>65</v>
      </c>
      <c r="F114">
        <v>113</v>
      </c>
      <c r="G114" s="1">
        <v>171</v>
      </c>
      <c r="M114">
        <v>113</v>
      </c>
      <c r="N114" s="2">
        <v>66</v>
      </c>
    </row>
    <row r="115" spans="1:14" x14ac:dyDescent="0.35">
      <c r="A115">
        <v>114</v>
      </c>
      <c r="B115" s="1">
        <v>174</v>
      </c>
      <c r="C115" s="2">
        <v>67</v>
      </c>
      <c r="F115">
        <v>114</v>
      </c>
      <c r="G115" s="1">
        <v>171</v>
      </c>
      <c r="M115">
        <v>114</v>
      </c>
      <c r="N115" s="2">
        <v>66</v>
      </c>
    </row>
    <row r="116" spans="1:14" x14ac:dyDescent="0.35">
      <c r="A116">
        <v>115</v>
      </c>
      <c r="B116" s="1">
        <v>167</v>
      </c>
      <c r="C116" s="2">
        <v>59</v>
      </c>
      <c r="F116">
        <v>115</v>
      </c>
      <c r="G116" s="1">
        <v>171</v>
      </c>
      <c r="M116">
        <v>115</v>
      </c>
      <c r="N116" s="2">
        <v>66</v>
      </c>
    </row>
    <row r="117" spans="1:14" x14ac:dyDescent="0.35">
      <c r="A117">
        <v>116</v>
      </c>
      <c r="B117" s="1">
        <v>176</v>
      </c>
      <c r="C117" s="2">
        <v>81</v>
      </c>
      <c r="F117">
        <v>116</v>
      </c>
      <c r="G117" s="1">
        <v>171</v>
      </c>
      <c r="M117">
        <v>116</v>
      </c>
      <c r="N117" s="2">
        <v>66</v>
      </c>
    </row>
    <row r="118" spans="1:14" x14ac:dyDescent="0.35">
      <c r="A118">
        <v>117</v>
      </c>
      <c r="B118" s="1">
        <v>163</v>
      </c>
      <c r="C118" s="2">
        <v>68</v>
      </c>
      <c r="F118">
        <v>117</v>
      </c>
      <c r="G118" s="1">
        <v>171</v>
      </c>
      <c r="M118">
        <v>117</v>
      </c>
      <c r="N118" s="2">
        <v>66</v>
      </c>
    </row>
    <row r="119" spans="1:14" x14ac:dyDescent="0.35">
      <c r="A119">
        <v>118</v>
      </c>
      <c r="B119" s="1">
        <v>156</v>
      </c>
      <c r="C119" s="2">
        <v>59</v>
      </c>
      <c r="F119">
        <v>118</v>
      </c>
      <c r="G119" s="1">
        <v>171</v>
      </c>
      <c r="M119">
        <v>118</v>
      </c>
      <c r="N119" s="2">
        <v>66</v>
      </c>
    </row>
    <row r="120" spans="1:14" x14ac:dyDescent="0.35">
      <c r="A120">
        <v>119</v>
      </c>
      <c r="B120" s="1">
        <v>179</v>
      </c>
      <c r="C120" s="2">
        <v>71</v>
      </c>
      <c r="F120">
        <v>119</v>
      </c>
      <c r="G120" s="1">
        <v>171</v>
      </c>
      <c r="M120">
        <v>119</v>
      </c>
      <c r="N120" s="2">
        <v>67</v>
      </c>
    </row>
    <row r="121" spans="1:14" x14ac:dyDescent="0.35">
      <c r="A121">
        <v>120</v>
      </c>
      <c r="B121" s="1">
        <v>179</v>
      </c>
      <c r="C121" s="2">
        <v>69</v>
      </c>
      <c r="F121">
        <v>120</v>
      </c>
      <c r="G121" s="1">
        <v>171</v>
      </c>
      <c r="M121">
        <v>120</v>
      </c>
      <c r="N121" s="2">
        <v>67</v>
      </c>
    </row>
    <row r="122" spans="1:14" x14ac:dyDescent="0.35">
      <c r="A122">
        <v>121</v>
      </c>
      <c r="B122" s="1">
        <v>176</v>
      </c>
      <c r="C122" s="2">
        <v>77</v>
      </c>
      <c r="F122">
        <v>121</v>
      </c>
      <c r="G122" s="1">
        <v>171</v>
      </c>
      <c r="M122">
        <v>121</v>
      </c>
      <c r="N122" s="2">
        <v>67</v>
      </c>
    </row>
    <row r="123" spans="1:14" x14ac:dyDescent="0.35">
      <c r="A123">
        <v>122</v>
      </c>
      <c r="B123" s="1">
        <v>163</v>
      </c>
      <c r="C123" s="2">
        <v>65</v>
      </c>
      <c r="F123">
        <v>122</v>
      </c>
      <c r="G123" s="1">
        <v>171</v>
      </c>
      <c r="M123">
        <v>122</v>
      </c>
      <c r="N123" s="2">
        <v>67</v>
      </c>
    </row>
    <row r="124" spans="1:14" x14ac:dyDescent="0.35">
      <c r="A124">
        <v>123</v>
      </c>
      <c r="B124" s="1">
        <v>175</v>
      </c>
      <c r="C124" s="2">
        <v>78</v>
      </c>
      <c r="F124">
        <v>123</v>
      </c>
      <c r="G124" s="1">
        <v>171</v>
      </c>
      <c r="M124">
        <v>123</v>
      </c>
      <c r="N124" s="2">
        <v>67</v>
      </c>
    </row>
    <row r="125" spans="1:14" x14ac:dyDescent="0.35">
      <c r="A125">
        <v>124</v>
      </c>
      <c r="B125" s="1">
        <v>156</v>
      </c>
      <c r="C125" s="2">
        <v>52</v>
      </c>
      <c r="F125">
        <v>124</v>
      </c>
      <c r="G125" s="1">
        <v>171</v>
      </c>
      <c r="M125">
        <v>124</v>
      </c>
      <c r="N125" s="2">
        <v>67</v>
      </c>
    </row>
    <row r="126" spans="1:14" x14ac:dyDescent="0.35">
      <c r="A126">
        <v>125</v>
      </c>
      <c r="B126" s="1">
        <v>177</v>
      </c>
      <c r="C126" s="2">
        <v>72</v>
      </c>
      <c r="F126">
        <v>125</v>
      </c>
      <c r="G126" s="1">
        <v>171</v>
      </c>
      <c r="M126">
        <v>125</v>
      </c>
      <c r="N126" s="2">
        <v>67</v>
      </c>
    </row>
    <row r="127" spans="1:14" x14ac:dyDescent="0.35">
      <c r="A127">
        <v>126</v>
      </c>
      <c r="B127" s="1">
        <v>166</v>
      </c>
      <c r="C127" s="2">
        <v>67</v>
      </c>
      <c r="F127">
        <v>126</v>
      </c>
      <c r="G127" s="1">
        <v>171</v>
      </c>
      <c r="M127">
        <v>126</v>
      </c>
      <c r="N127" s="2">
        <v>67</v>
      </c>
    </row>
    <row r="128" spans="1:14" x14ac:dyDescent="0.35">
      <c r="A128">
        <v>127</v>
      </c>
      <c r="B128" s="1">
        <v>173</v>
      </c>
      <c r="C128" s="2">
        <v>77</v>
      </c>
      <c r="F128">
        <v>127</v>
      </c>
      <c r="G128" s="1">
        <v>171</v>
      </c>
      <c r="M128">
        <v>127</v>
      </c>
      <c r="N128" s="2">
        <v>67</v>
      </c>
    </row>
    <row r="129" spans="1:14" x14ac:dyDescent="0.35">
      <c r="A129">
        <v>128</v>
      </c>
      <c r="B129" s="1">
        <v>169</v>
      </c>
      <c r="C129" s="2">
        <v>61</v>
      </c>
      <c r="F129">
        <v>128</v>
      </c>
      <c r="G129" s="1">
        <v>171</v>
      </c>
      <c r="M129">
        <v>128</v>
      </c>
      <c r="N129" s="2">
        <v>67</v>
      </c>
    </row>
    <row r="130" spans="1:14" x14ac:dyDescent="0.35">
      <c r="A130">
        <v>129</v>
      </c>
      <c r="B130" s="1">
        <v>172</v>
      </c>
      <c r="C130" s="2">
        <v>64</v>
      </c>
      <c r="F130">
        <v>129</v>
      </c>
      <c r="G130" s="1">
        <v>171</v>
      </c>
      <c r="M130">
        <v>129</v>
      </c>
      <c r="N130" s="2">
        <v>67</v>
      </c>
    </row>
    <row r="131" spans="1:14" x14ac:dyDescent="0.35">
      <c r="A131">
        <v>130</v>
      </c>
      <c r="B131" s="1">
        <v>165</v>
      </c>
      <c r="C131" s="2">
        <v>56</v>
      </c>
      <c r="F131">
        <v>130</v>
      </c>
      <c r="G131" s="1">
        <v>171</v>
      </c>
      <c r="M131">
        <v>130</v>
      </c>
      <c r="N131" s="2">
        <v>67</v>
      </c>
    </row>
    <row r="132" spans="1:14" x14ac:dyDescent="0.35">
      <c r="A132">
        <v>131</v>
      </c>
      <c r="B132" s="1">
        <v>164</v>
      </c>
      <c r="C132" s="2">
        <v>62</v>
      </c>
      <c r="F132">
        <v>131</v>
      </c>
      <c r="G132" s="1">
        <v>171</v>
      </c>
      <c r="M132">
        <v>131</v>
      </c>
      <c r="N132" s="2">
        <v>67</v>
      </c>
    </row>
    <row r="133" spans="1:14" x14ac:dyDescent="0.35">
      <c r="A133">
        <v>132</v>
      </c>
      <c r="B133" s="1">
        <v>166</v>
      </c>
      <c r="C133" s="2">
        <v>63</v>
      </c>
      <c r="F133">
        <v>132</v>
      </c>
      <c r="G133" s="1">
        <v>171</v>
      </c>
      <c r="M133">
        <v>132</v>
      </c>
      <c r="N133" s="2">
        <v>67</v>
      </c>
    </row>
    <row r="134" spans="1:14" x14ac:dyDescent="0.35">
      <c r="A134">
        <v>133</v>
      </c>
      <c r="B134" s="1">
        <v>168</v>
      </c>
      <c r="C134" s="2">
        <v>63</v>
      </c>
      <c r="F134">
        <v>133</v>
      </c>
      <c r="G134" s="1">
        <v>171</v>
      </c>
      <c r="M134">
        <v>133</v>
      </c>
      <c r="N134" s="2">
        <v>67</v>
      </c>
    </row>
    <row r="135" spans="1:14" x14ac:dyDescent="0.35">
      <c r="A135">
        <v>134</v>
      </c>
      <c r="B135" s="1">
        <v>167</v>
      </c>
      <c r="C135" s="2">
        <v>63</v>
      </c>
      <c r="F135">
        <v>134</v>
      </c>
      <c r="G135" s="1">
        <v>171</v>
      </c>
      <c r="M135">
        <v>134</v>
      </c>
      <c r="N135" s="2">
        <v>68</v>
      </c>
    </row>
    <row r="136" spans="1:14" x14ac:dyDescent="0.35">
      <c r="A136">
        <v>135</v>
      </c>
      <c r="B136" s="1">
        <v>166</v>
      </c>
      <c r="C136" s="2">
        <v>67</v>
      </c>
      <c r="F136">
        <v>135</v>
      </c>
      <c r="G136" s="1">
        <v>171</v>
      </c>
      <c r="M136">
        <v>135</v>
      </c>
      <c r="N136" s="2">
        <v>68</v>
      </c>
    </row>
    <row r="137" spans="1:14" x14ac:dyDescent="0.35">
      <c r="A137">
        <v>136</v>
      </c>
      <c r="B137" s="1">
        <v>169</v>
      </c>
      <c r="C137" s="2">
        <v>71</v>
      </c>
      <c r="F137">
        <v>136</v>
      </c>
      <c r="G137" s="1">
        <v>171</v>
      </c>
      <c r="M137">
        <v>136</v>
      </c>
      <c r="N137" s="2">
        <v>68</v>
      </c>
    </row>
    <row r="138" spans="1:14" x14ac:dyDescent="0.35">
      <c r="A138">
        <v>137</v>
      </c>
      <c r="B138" s="1">
        <v>169</v>
      </c>
      <c r="C138" s="2">
        <v>66</v>
      </c>
      <c r="F138">
        <v>137</v>
      </c>
      <c r="G138" s="1">
        <v>171</v>
      </c>
      <c r="M138">
        <v>137</v>
      </c>
      <c r="N138" s="2">
        <v>68</v>
      </c>
    </row>
    <row r="139" spans="1:14" x14ac:dyDescent="0.35">
      <c r="A139">
        <v>138</v>
      </c>
      <c r="B139" s="1">
        <v>169</v>
      </c>
      <c r="C139" s="2">
        <v>62</v>
      </c>
      <c r="F139">
        <v>138</v>
      </c>
      <c r="G139" s="1">
        <v>172</v>
      </c>
      <c r="M139">
        <v>138</v>
      </c>
      <c r="N139" s="2">
        <v>68</v>
      </c>
    </row>
    <row r="140" spans="1:14" x14ac:dyDescent="0.35">
      <c r="A140">
        <v>139</v>
      </c>
      <c r="B140" s="1">
        <v>164</v>
      </c>
      <c r="C140" s="2">
        <v>65</v>
      </c>
      <c r="F140">
        <v>139</v>
      </c>
      <c r="G140" s="1">
        <v>172</v>
      </c>
      <c r="M140">
        <v>139</v>
      </c>
      <c r="N140" s="2">
        <v>69</v>
      </c>
    </row>
    <row r="141" spans="1:14" x14ac:dyDescent="0.35">
      <c r="A141">
        <v>140</v>
      </c>
      <c r="B141" s="1">
        <v>179</v>
      </c>
      <c r="C141" s="2">
        <v>80</v>
      </c>
      <c r="F141">
        <v>140</v>
      </c>
      <c r="G141" s="1">
        <v>172</v>
      </c>
      <c r="M141">
        <v>140</v>
      </c>
      <c r="N141" s="2">
        <v>69</v>
      </c>
    </row>
    <row r="142" spans="1:14" x14ac:dyDescent="0.35">
      <c r="A142">
        <v>141</v>
      </c>
      <c r="B142" s="1">
        <v>156</v>
      </c>
      <c r="C142" s="2">
        <v>59</v>
      </c>
      <c r="F142">
        <v>141</v>
      </c>
      <c r="G142" s="1">
        <v>172</v>
      </c>
      <c r="M142">
        <v>141</v>
      </c>
      <c r="N142" s="2">
        <v>69</v>
      </c>
    </row>
    <row r="143" spans="1:14" x14ac:dyDescent="0.35">
      <c r="A143">
        <v>142</v>
      </c>
      <c r="B143" s="1">
        <v>168</v>
      </c>
      <c r="C143" s="2">
        <v>64</v>
      </c>
      <c r="F143">
        <v>142</v>
      </c>
      <c r="G143" s="1">
        <v>172</v>
      </c>
      <c r="M143">
        <v>142</v>
      </c>
      <c r="N143" s="2">
        <v>69</v>
      </c>
    </row>
    <row r="144" spans="1:14" x14ac:dyDescent="0.35">
      <c r="A144">
        <v>143</v>
      </c>
      <c r="B144" s="1">
        <v>171</v>
      </c>
      <c r="C144" s="2">
        <v>66</v>
      </c>
      <c r="F144">
        <v>143</v>
      </c>
      <c r="G144" s="1">
        <v>172</v>
      </c>
      <c r="M144">
        <v>143</v>
      </c>
      <c r="N144" s="2">
        <v>69</v>
      </c>
    </row>
    <row r="145" spans="1:14" x14ac:dyDescent="0.35">
      <c r="A145">
        <v>144</v>
      </c>
      <c r="B145" s="1">
        <v>166</v>
      </c>
      <c r="C145" s="2">
        <v>78</v>
      </c>
      <c r="F145">
        <v>144</v>
      </c>
      <c r="G145" s="1">
        <v>172</v>
      </c>
      <c r="M145">
        <v>144</v>
      </c>
      <c r="N145" s="2">
        <v>69</v>
      </c>
    </row>
    <row r="146" spans="1:14" x14ac:dyDescent="0.35">
      <c r="A146">
        <v>145</v>
      </c>
      <c r="B146" s="1">
        <v>171</v>
      </c>
      <c r="C146" s="2">
        <v>70</v>
      </c>
      <c r="F146">
        <v>145</v>
      </c>
      <c r="G146" s="1">
        <v>172</v>
      </c>
      <c r="M146">
        <v>145</v>
      </c>
      <c r="N146" s="2">
        <v>69</v>
      </c>
    </row>
    <row r="147" spans="1:14" x14ac:dyDescent="0.35">
      <c r="A147">
        <v>146</v>
      </c>
      <c r="B147" s="1">
        <v>172</v>
      </c>
      <c r="C147" s="2">
        <v>67</v>
      </c>
      <c r="F147">
        <v>146</v>
      </c>
      <c r="G147" s="1">
        <v>172</v>
      </c>
      <c r="M147">
        <v>146</v>
      </c>
      <c r="N147" s="2">
        <v>69</v>
      </c>
    </row>
    <row r="148" spans="1:14" x14ac:dyDescent="0.35">
      <c r="A148">
        <v>147</v>
      </c>
      <c r="B148" s="1">
        <v>171</v>
      </c>
      <c r="C148" s="2">
        <v>67</v>
      </c>
      <c r="F148">
        <v>147</v>
      </c>
      <c r="G148" s="1">
        <v>172</v>
      </c>
      <c r="M148">
        <v>147</v>
      </c>
      <c r="N148" s="2">
        <v>69</v>
      </c>
    </row>
    <row r="149" spans="1:14" x14ac:dyDescent="0.35">
      <c r="A149">
        <v>148</v>
      </c>
      <c r="B149" s="1">
        <v>169</v>
      </c>
      <c r="C149" s="2">
        <v>62</v>
      </c>
      <c r="F149">
        <v>148</v>
      </c>
      <c r="G149" s="1">
        <v>172</v>
      </c>
      <c r="M149">
        <v>148</v>
      </c>
      <c r="N149" s="2">
        <v>69</v>
      </c>
    </row>
    <row r="150" spans="1:14" x14ac:dyDescent="0.35">
      <c r="A150">
        <v>149</v>
      </c>
      <c r="B150" s="1">
        <v>174</v>
      </c>
      <c r="C150" s="2">
        <v>74</v>
      </c>
      <c r="F150">
        <v>149</v>
      </c>
      <c r="G150" s="1">
        <v>172</v>
      </c>
      <c r="M150">
        <v>149</v>
      </c>
      <c r="N150" s="2">
        <v>69</v>
      </c>
    </row>
    <row r="151" spans="1:14" x14ac:dyDescent="0.35">
      <c r="A151">
        <v>150</v>
      </c>
      <c r="B151" s="3">
        <v>165</v>
      </c>
      <c r="C151" s="4">
        <v>60</v>
      </c>
      <c r="F151">
        <v>150</v>
      </c>
      <c r="G151" s="3">
        <v>172</v>
      </c>
      <c r="M151">
        <v>150</v>
      </c>
      <c r="N151" s="4">
        <v>69</v>
      </c>
    </row>
    <row r="152" spans="1:14" x14ac:dyDescent="0.35">
      <c r="A152">
        <v>151</v>
      </c>
      <c r="B152" s="1">
        <v>165</v>
      </c>
      <c r="C152" s="2">
        <v>60</v>
      </c>
      <c r="F152">
        <v>151</v>
      </c>
      <c r="G152" s="1">
        <v>172</v>
      </c>
      <c r="M152">
        <v>151</v>
      </c>
      <c r="N152" s="2">
        <v>69</v>
      </c>
    </row>
    <row r="153" spans="1:14" x14ac:dyDescent="0.35">
      <c r="A153">
        <v>152</v>
      </c>
      <c r="B153" s="1">
        <v>163</v>
      </c>
      <c r="C153" s="2">
        <v>63</v>
      </c>
      <c r="F153">
        <v>152</v>
      </c>
      <c r="G153" s="1">
        <v>173</v>
      </c>
      <c r="M153">
        <v>152</v>
      </c>
      <c r="N153" s="2">
        <v>70</v>
      </c>
    </row>
    <row r="154" spans="1:14" x14ac:dyDescent="0.35">
      <c r="A154">
        <v>153</v>
      </c>
      <c r="B154" s="1">
        <v>171</v>
      </c>
      <c r="C154" s="2">
        <v>57</v>
      </c>
      <c r="F154">
        <v>153</v>
      </c>
      <c r="G154" s="1">
        <v>173</v>
      </c>
      <c r="M154">
        <v>153</v>
      </c>
      <c r="N154" s="2">
        <v>70</v>
      </c>
    </row>
    <row r="155" spans="1:14" x14ac:dyDescent="0.35">
      <c r="A155">
        <v>154</v>
      </c>
      <c r="B155" s="1">
        <v>172</v>
      </c>
      <c r="C155" s="2">
        <v>67</v>
      </c>
      <c r="F155">
        <v>154</v>
      </c>
      <c r="G155" s="1">
        <v>173</v>
      </c>
      <c r="M155">
        <v>154</v>
      </c>
      <c r="N155" s="2">
        <v>70</v>
      </c>
    </row>
    <row r="156" spans="1:14" x14ac:dyDescent="0.35">
      <c r="A156">
        <v>155</v>
      </c>
      <c r="B156" s="1">
        <v>175</v>
      </c>
      <c r="C156" s="2">
        <v>67</v>
      </c>
      <c r="F156">
        <v>155</v>
      </c>
      <c r="G156" s="1">
        <v>173</v>
      </c>
      <c r="M156">
        <v>155</v>
      </c>
      <c r="N156" s="2">
        <v>70</v>
      </c>
    </row>
    <row r="157" spans="1:14" x14ac:dyDescent="0.35">
      <c r="A157">
        <v>156</v>
      </c>
      <c r="B157" s="1">
        <v>172</v>
      </c>
      <c r="C157" s="2">
        <v>70</v>
      </c>
      <c r="F157">
        <v>156</v>
      </c>
      <c r="G157" s="1">
        <v>173</v>
      </c>
      <c r="M157">
        <v>156</v>
      </c>
      <c r="N157" s="2">
        <v>70</v>
      </c>
    </row>
    <row r="158" spans="1:14" x14ac:dyDescent="0.35">
      <c r="A158">
        <v>157</v>
      </c>
      <c r="B158" s="1">
        <v>162</v>
      </c>
      <c r="C158" s="2">
        <v>54</v>
      </c>
      <c r="F158">
        <v>157</v>
      </c>
      <c r="G158" s="1">
        <v>173</v>
      </c>
      <c r="M158">
        <v>157</v>
      </c>
      <c r="N158" s="2">
        <v>70</v>
      </c>
    </row>
    <row r="159" spans="1:14" x14ac:dyDescent="0.35">
      <c r="A159">
        <v>158</v>
      </c>
      <c r="B159" s="1">
        <v>163</v>
      </c>
      <c r="C159" s="2">
        <v>60</v>
      </c>
      <c r="F159">
        <v>158</v>
      </c>
      <c r="G159" s="1">
        <v>173</v>
      </c>
      <c r="M159">
        <v>158</v>
      </c>
      <c r="N159" s="2">
        <v>70</v>
      </c>
    </row>
    <row r="160" spans="1:14" x14ac:dyDescent="0.35">
      <c r="A160">
        <v>159</v>
      </c>
      <c r="B160" s="1">
        <v>173</v>
      </c>
      <c r="C160" s="2">
        <v>66</v>
      </c>
      <c r="F160">
        <v>159</v>
      </c>
      <c r="G160" s="1">
        <v>173</v>
      </c>
      <c r="M160">
        <v>159</v>
      </c>
      <c r="N160" s="2">
        <v>70</v>
      </c>
    </row>
    <row r="161" spans="1:14" x14ac:dyDescent="0.35">
      <c r="A161">
        <v>160</v>
      </c>
      <c r="B161" s="1">
        <v>174</v>
      </c>
      <c r="C161" s="2">
        <v>79</v>
      </c>
      <c r="F161">
        <v>160</v>
      </c>
      <c r="G161" s="1">
        <v>173</v>
      </c>
      <c r="M161">
        <v>160</v>
      </c>
      <c r="N161" s="2">
        <v>70</v>
      </c>
    </row>
    <row r="162" spans="1:14" x14ac:dyDescent="0.35">
      <c r="A162">
        <v>161</v>
      </c>
      <c r="B162" s="1">
        <v>164</v>
      </c>
      <c r="C162" s="2">
        <v>61</v>
      </c>
      <c r="F162">
        <v>161</v>
      </c>
      <c r="G162" s="1">
        <v>173</v>
      </c>
      <c r="M162">
        <v>161</v>
      </c>
      <c r="N162" s="2">
        <v>70</v>
      </c>
    </row>
    <row r="163" spans="1:14" x14ac:dyDescent="0.35">
      <c r="A163">
        <v>162</v>
      </c>
      <c r="B163" s="1">
        <v>176</v>
      </c>
      <c r="C163" s="2">
        <v>71</v>
      </c>
      <c r="F163">
        <v>162</v>
      </c>
      <c r="G163" s="1">
        <v>173</v>
      </c>
      <c r="M163">
        <v>162</v>
      </c>
      <c r="N163" s="2">
        <v>70</v>
      </c>
    </row>
    <row r="164" spans="1:14" x14ac:dyDescent="0.35">
      <c r="A164">
        <v>163</v>
      </c>
      <c r="B164" s="1">
        <v>171</v>
      </c>
      <c r="C164" s="2">
        <v>66</v>
      </c>
      <c r="F164">
        <v>163</v>
      </c>
      <c r="G164" s="1">
        <v>173</v>
      </c>
      <c r="M164">
        <v>163</v>
      </c>
      <c r="N164" s="2">
        <v>70</v>
      </c>
    </row>
    <row r="165" spans="1:14" x14ac:dyDescent="0.35">
      <c r="A165">
        <v>164</v>
      </c>
      <c r="B165" s="1">
        <v>173</v>
      </c>
      <c r="C165" s="2">
        <v>69</v>
      </c>
      <c r="F165">
        <v>164</v>
      </c>
      <c r="G165" s="1">
        <v>173</v>
      </c>
      <c r="M165">
        <v>164</v>
      </c>
      <c r="N165" s="2">
        <v>71</v>
      </c>
    </row>
    <row r="166" spans="1:14" x14ac:dyDescent="0.35">
      <c r="A166">
        <v>165</v>
      </c>
      <c r="B166" s="1">
        <v>169</v>
      </c>
      <c r="C166" s="2">
        <v>68</v>
      </c>
      <c r="F166">
        <v>165</v>
      </c>
      <c r="G166" s="1">
        <v>173</v>
      </c>
      <c r="M166">
        <v>165</v>
      </c>
      <c r="N166" s="2">
        <v>71</v>
      </c>
    </row>
    <row r="167" spans="1:14" x14ac:dyDescent="0.35">
      <c r="A167">
        <v>166</v>
      </c>
      <c r="B167" s="1">
        <v>166</v>
      </c>
      <c r="C167" s="2">
        <v>61</v>
      </c>
      <c r="F167">
        <v>166</v>
      </c>
      <c r="G167" s="1">
        <v>174</v>
      </c>
      <c r="M167">
        <v>166</v>
      </c>
      <c r="N167" s="2">
        <v>71</v>
      </c>
    </row>
    <row r="168" spans="1:14" x14ac:dyDescent="0.35">
      <c r="A168">
        <v>167</v>
      </c>
      <c r="B168" s="1">
        <v>173</v>
      </c>
      <c r="C168" s="2">
        <v>69</v>
      </c>
      <c r="F168">
        <v>167</v>
      </c>
      <c r="G168" s="1">
        <v>174</v>
      </c>
      <c r="M168">
        <v>167</v>
      </c>
      <c r="N168" s="2">
        <v>71</v>
      </c>
    </row>
    <row r="169" spans="1:14" x14ac:dyDescent="0.35">
      <c r="A169">
        <v>168</v>
      </c>
      <c r="B169" s="1">
        <v>172</v>
      </c>
      <c r="C169" s="2">
        <v>74</v>
      </c>
      <c r="F169">
        <v>168</v>
      </c>
      <c r="G169" s="1">
        <v>174</v>
      </c>
      <c r="M169">
        <v>168</v>
      </c>
      <c r="N169" s="2">
        <v>71</v>
      </c>
    </row>
    <row r="170" spans="1:14" x14ac:dyDescent="0.35">
      <c r="A170">
        <v>169</v>
      </c>
      <c r="B170" s="1">
        <v>173</v>
      </c>
      <c r="C170" s="2">
        <v>69</v>
      </c>
      <c r="F170">
        <v>169</v>
      </c>
      <c r="G170" s="1">
        <v>174</v>
      </c>
      <c r="M170">
        <v>169</v>
      </c>
      <c r="N170" s="2">
        <v>72</v>
      </c>
    </row>
    <row r="171" spans="1:14" x14ac:dyDescent="0.35">
      <c r="A171">
        <v>170</v>
      </c>
      <c r="B171" s="1">
        <v>161</v>
      </c>
      <c r="C171" s="2">
        <v>55</v>
      </c>
      <c r="F171">
        <v>170</v>
      </c>
      <c r="G171" s="1">
        <v>174</v>
      </c>
      <c r="M171">
        <v>170</v>
      </c>
      <c r="N171" s="2">
        <v>72</v>
      </c>
    </row>
    <row r="172" spans="1:14" x14ac:dyDescent="0.35">
      <c r="A172">
        <v>171</v>
      </c>
      <c r="B172" s="1">
        <v>169</v>
      </c>
      <c r="C172" s="2">
        <v>61</v>
      </c>
      <c r="F172">
        <v>171</v>
      </c>
      <c r="G172" s="1">
        <v>174</v>
      </c>
      <c r="M172">
        <v>171</v>
      </c>
      <c r="N172" s="2">
        <v>72</v>
      </c>
    </row>
    <row r="173" spans="1:14" x14ac:dyDescent="0.35">
      <c r="A173">
        <v>172</v>
      </c>
      <c r="B173" s="1">
        <v>172</v>
      </c>
      <c r="C173" s="2">
        <v>63</v>
      </c>
      <c r="F173">
        <v>172</v>
      </c>
      <c r="G173" s="1">
        <v>174</v>
      </c>
      <c r="M173">
        <v>172</v>
      </c>
      <c r="N173" s="2">
        <v>72</v>
      </c>
    </row>
    <row r="174" spans="1:14" x14ac:dyDescent="0.35">
      <c r="A174">
        <v>173</v>
      </c>
      <c r="B174" s="1">
        <v>168</v>
      </c>
      <c r="C174" s="2">
        <v>70</v>
      </c>
      <c r="F174">
        <v>173</v>
      </c>
      <c r="G174" s="1">
        <v>174</v>
      </c>
      <c r="M174">
        <v>173</v>
      </c>
      <c r="N174" s="2">
        <v>73</v>
      </c>
    </row>
    <row r="175" spans="1:14" x14ac:dyDescent="0.35">
      <c r="A175">
        <v>174</v>
      </c>
      <c r="B175" s="1">
        <v>171</v>
      </c>
      <c r="C175" s="2">
        <v>66</v>
      </c>
      <c r="F175">
        <v>174</v>
      </c>
      <c r="G175" s="1">
        <v>174</v>
      </c>
      <c r="M175">
        <v>174</v>
      </c>
      <c r="N175" s="2">
        <v>73</v>
      </c>
    </row>
    <row r="176" spans="1:14" x14ac:dyDescent="0.35">
      <c r="A176">
        <v>175</v>
      </c>
      <c r="B176" s="1">
        <v>173</v>
      </c>
      <c r="C176" s="2">
        <v>65</v>
      </c>
      <c r="F176">
        <v>175</v>
      </c>
      <c r="G176" s="1">
        <v>175</v>
      </c>
      <c r="M176">
        <v>175</v>
      </c>
      <c r="N176" s="2">
        <v>73</v>
      </c>
    </row>
    <row r="177" spans="1:14" x14ac:dyDescent="0.35">
      <c r="A177">
        <v>176</v>
      </c>
      <c r="B177" s="1">
        <v>170</v>
      </c>
      <c r="C177" s="2">
        <v>61</v>
      </c>
      <c r="F177">
        <v>176</v>
      </c>
      <c r="G177" s="1">
        <v>175</v>
      </c>
      <c r="M177">
        <v>176</v>
      </c>
      <c r="N177" s="2">
        <v>74</v>
      </c>
    </row>
    <row r="178" spans="1:14" x14ac:dyDescent="0.35">
      <c r="A178">
        <v>177</v>
      </c>
      <c r="B178" s="1">
        <v>163</v>
      </c>
      <c r="C178" s="2">
        <v>65</v>
      </c>
      <c r="F178">
        <v>177</v>
      </c>
      <c r="G178" s="1">
        <v>175</v>
      </c>
      <c r="M178">
        <v>177</v>
      </c>
      <c r="N178" s="2">
        <v>74</v>
      </c>
    </row>
    <row r="179" spans="1:14" x14ac:dyDescent="0.35">
      <c r="A179">
        <v>178</v>
      </c>
      <c r="B179" s="1">
        <v>167</v>
      </c>
      <c r="C179" s="2">
        <v>55</v>
      </c>
      <c r="F179">
        <v>178</v>
      </c>
      <c r="G179" s="1">
        <v>175</v>
      </c>
      <c r="M179">
        <v>178</v>
      </c>
      <c r="N179" s="2">
        <v>74</v>
      </c>
    </row>
    <row r="180" spans="1:14" x14ac:dyDescent="0.35">
      <c r="A180">
        <v>179</v>
      </c>
      <c r="B180" s="1">
        <v>171</v>
      </c>
      <c r="C180" s="2">
        <v>70</v>
      </c>
      <c r="F180">
        <v>179</v>
      </c>
      <c r="G180" s="1">
        <v>176</v>
      </c>
      <c r="M180">
        <v>179</v>
      </c>
      <c r="N180" s="2">
        <v>74</v>
      </c>
    </row>
    <row r="181" spans="1:14" x14ac:dyDescent="0.35">
      <c r="A181">
        <v>180</v>
      </c>
      <c r="B181" s="1">
        <v>169</v>
      </c>
      <c r="C181" s="2">
        <v>70</v>
      </c>
      <c r="F181">
        <v>180</v>
      </c>
      <c r="G181" s="1">
        <v>176</v>
      </c>
      <c r="M181">
        <v>180</v>
      </c>
      <c r="N181" s="2">
        <v>74</v>
      </c>
    </row>
    <row r="182" spans="1:14" x14ac:dyDescent="0.35">
      <c r="A182">
        <v>181</v>
      </c>
      <c r="B182" s="1">
        <v>170</v>
      </c>
      <c r="C182" s="2">
        <v>63</v>
      </c>
      <c r="F182">
        <v>181</v>
      </c>
      <c r="G182" s="1">
        <v>176</v>
      </c>
      <c r="M182">
        <v>181</v>
      </c>
      <c r="N182" s="2">
        <v>74</v>
      </c>
    </row>
    <row r="183" spans="1:14" x14ac:dyDescent="0.35">
      <c r="A183">
        <v>182</v>
      </c>
      <c r="B183" s="1">
        <v>166</v>
      </c>
      <c r="C183" s="2">
        <v>63</v>
      </c>
      <c r="F183">
        <v>182</v>
      </c>
      <c r="G183" s="1">
        <v>176</v>
      </c>
      <c r="M183">
        <v>182</v>
      </c>
      <c r="N183" s="2">
        <v>75</v>
      </c>
    </row>
    <row r="184" spans="1:14" x14ac:dyDescent="0.35">
      <c r="A184">
        <v>183</v>
      </c>
      <c r="B184" s="1">
        <v>172</v>
      </c>
      <c r="C184" s="2">
        <v>65</v>
      </c>
      <c r="F184">
        <v>183</v>
      </c>
      <c r="G184" s="1">
        <v>176</v>
      </c>
      <c r="M184">
        <v>183</v>
      </c>
      <c r="N184" s="2">
        <v>75</v>
      </c>
    </row>
    <row r="185" spans="1:14" x14ac:dyDescent="0.35">
      <c r="A185">
        <v>184</v>
      </c>
      <c r="B185" s="1">
        <v>171</v>
      </c>
      <c r="C185" s="2">
        <v>64</v>
      </c>
      <c r="F185">
        <v>184</v>
      </c>
      <c r="G185" s="1">
        <v>177</v>
      </c>
      <c r="M185">
        <v>184</v>
      </c>
      <c r="N185" s="2">
        <v>75</v>
      </c>
    </row>
    <row r="186" spans="1:14" x14ac:dyDescent="0.35">
      <c r="A186">
        <v>185</v>
      </c>
      <c r="B186" s="1">
        <v>166</v>
      </c>
      <c r="C186" s="2">
        <v>78</v>
      </c>
      <c r="F186">
        <v>185</v>
      </c>
      <c r="G186" s="1">
        <v>177</v>
      </c>
      <c r="M186">
        <v>185</v>
      </c>
      <c r="N186" s="2">
        <v>75</v>
      </c>
    </row>
    <row r="187" spans="1:14" x14ac:dyDescent="0.35">
      <c r="A187">
        <v>186</v>
      </c>
      <c r="B187" s="1">
        <v>177</v>
      </c>
      <c r="C187" s="2">
        <v>72</v>
      </c>
      <c r="F187">
        <v>186</v>
      </c>
      <c r="G187" s="1">
        <v>177</v>
      </c>
      <c r="M187">
        <v>186</v>
      </c>
      <c r="N187" s="2">
        <v>75</v>
      </c>
    </row>
    <row r="188" spans="1:14" x14ac:dyDescent="0.35">
      <c r="A188">
        <v>187</v>
      </c>
      <c r="B188" s="1">
        <v>171</v>
      </c>
      <c r="C188" s="2">
        <v>66</v>
      </c>
      <c r="F188">
        <v>187</v>
      </c>
      <c r="G188" s="1">
        <v>178</v>
      </c>
      <c r="M188">
        <v>187</v>
      </c>
      <c r="N188" s="2">
        <v>76</v>
      </c>
    </row>
    <row r="189" spans="1:14" x14ac:dyDescent="0.35">
      <c r="A189">
        <v>188</v>
      </c>
      <c r="B189" s="1">
        <v>164</v>
      </c>
      <c r="C189" s="2">
        <v>62</v>
      </c>
      <c r="F189">
        <v>188</v>
      </c>
      <c r="G189" s="1">
        <v>178</v>
      </c>
      <c r="M189">
        <v>188</v>
      </c>
      <c r="N189" s="2">
        <v>76</v>
      </c>
    </row>
    <row r="190" spans="1:14" x14ac:dyDescent="0.35">
      <c r="A190">
        <v>189</v>
      </c>
      <c r="B190" s="1">
        <v>169</v>
      </c>
      <c r="C190" s="2">
        <v>66</v>
      </c>
      <c r="F190">
        <v>189</v>
      </c>
      <c r="G190" s="1">
        <v>178</v>
      </c>
      <c r="M190">
        <v>189</v>
      </c>
      <c r="N190" s="2">
        <v>77</v>
      </c>
    </row>
    <row r="191" spans="1:14" x14ac:dyDescent="0.35">
      <c r="A191">
        <v>190</v>
      </c>
      <c r="B191" s="1">
        <v>167</v>
      </c>
      <c r="C191" s="2">
        <v>67</v>
      </c>
      <c r="F191">
        <v>190</v>
      </c>
      <c r="G191" s="1">
        <v>178</v>
      </c>
      <c r="M191">
        <v>190</v>
      </c>
      <c r="N191" s="2">
        <v>77</v>
      </c>
    </row>
    <row r="192" spans="1:14" x14ac:dyDescent="0.35">
      <c r="A192">
        <v>191</v>
      </c>
      <c r="B192" s="1">
        <v>168</v>
      </c>
      <c r="C192" s="2">
        <v>67</v>
      </c>
      <c r="F192">
        <v>191</v>
      </c>
      <c r="G192" s="1">
        <v>179</v>
      </c>
      <c r="M192">
        <v>191</v>
      </c>
      <c r="N192" s="2">
        <v>78</v>
      </c>
    </row>
    <row r="193" spans="1:14" x14ac:dyDescent="0.35">
      <c r="A193">
        <v>192</v>
      </c>
      <c r="B193" s="1">
        <v>169</v>
      </c>
      <c r="C193" s="2">
        <v>66</v>
      </c>
      <c r="F193">
        <v>192</v>
      </c>
      <c r="G193" s="1">
        <v>179</v>
      </c>
      <c r="M193">
        <v>192</v>
      </c>
      <c r="N193" s="2">
        <v>78</v>
      </c>
    </row>
    <row r="194" spans="1:14" x14ac:dyDescent="0.35">
      <c r="A194">
        <v>193</v>
      </c>
      <c r="B194" s="1">
        <v>165</v>
      </c>
      <c r="C194" s="2">
        <v>63</v>
      </c>
      <c r="F194">
        <v>193</v>
      </c>
      <c r="G194" s="1">
        <v>179</v>
      </c>
      <c r="M194">
        <v>193</v>
      </c>
      <c r="N194" s="2">
        <v>78</v>
      </c>
    </row>
    <row r="195" spans="1:14" x14ac:dyDescent="0.35">
      <c r="A195">
        <v>194</v>
      </c>
      <c r="B195" s="1">
        <v>174</v>
      </c>
      <c r="C195" s="2">
        <v>74</v>
      </c>
      <c r="F195">
        <v>194</v>
      </c>
      <c r="G195" s="1">
        <v>179</v>
      </c>
      <c r="M195">
        <v>194</v>
      </c>
      <c r="N195" s="2">
        <v>79</v>
      </c>
    </row>
    <row r="196" spans="1:14" x14ac:dyDescent="0.35">
      <c r="A196">
        <v>195</v>
      </c>
      <c r="B196" s="1">
        <v>171</v>
      </c>
      <c r="C196" s="2">
        <v>69</v>
      </c>
      <c r="F196">
        <v>195</v>
      </c>
      <c r="G196" s="1">
        <v>179</v>
      </c>
      <c r="M196">
        <v>195</v>
      </c>
      <c r="N196" s="2">
        <v>80</v>
      </c>
    </row>
    <row r="197" spans="1:14" x14ac:dyDescent="0.35">
      <c r="A197">
        <v>196</v>
      </c>
      <c r="B197" s="1">
        <v>168</v>
      </c>
      <c r="C197" s="2">
        <v>70</v>
      </c>
      <c r="F197">
        <v>196</v>
      </c>
      <c r="G197" s="1">
        <v>180</v>
      </c>
      <c r="M197">
        <v>196</v>
      </c>
      <c r="N197" s="2">
        <v>80</v>
      </c>
    </row>
    <row r="198" spans="1:14" x14ac:dyDescent="0.35">
      <c r="A198">
        <v>197</v>
      </c>
      <c r="B198" s="1">
        <v>171</v>
      </c>
      <c r="C198" s="2">
        <v>65</v>
      </c>
      <c r="F198">
        <v>197</v>
      </c>
      <c r="G198" s="1">
        <v>182</v>
      </c>
      <c r="M198">
        <v>197</v>
      </c>
      <c r="N198" s="2">
        <v>81</v>
      </c>
    </row>
    <row r="199" spans="1:14" x14ac:dyDescent="0.35">
      <c r="A199">
        <v>198</v>
      </c>
      <c r="B199" s="1">
        <v>171</v>
      </c>
      <c r="C199" s="2">
        <v>69</v>
      </c>
      <c r="F199">
        <v>198</v>
      </c>
      <c r="G199" s="1">
        <v>186</v>
      </c>
      <c r="M199">
        <v>198</v>
      </c>
      <c r="N199" s="2">
        <v>81</v>
      </c>
    </row>
    <row r="200" spans="1:14" x14ac:dyDescent="0.35">
      <c r="A200">
        <v>199</v>
      </c>
      <c r="B200" s="1">
        <v>172</v>
      </c>
      <c r="C200" s="2">
        <v>69</v>
      </c>
      <c r="F200">
        <v>199</v>
      </c>
      <c r="G200" s="1">
        <v>187</v>
      </c>
      <c r="M200">
        <v>199</v>
      </c>
      <c r="N200" s="2">
        <v>84</v>
      </c>
    </row>
    <row r="201" spans="1:14" x14ac:dyDescent="0.35">
      <c r="A201">
        <v>200</v>
      </c>
      <c r="B201" s="3">
        <v>167</v>
      </c>
      <c r="C201" s="4">
        <v>63</v>
      </c>
      <c r="F201">
        <v>200</v>
      </c>
      <c r="G201" s="3">
        <v>187</v>
      </c>
      <c r="M201">
        <v>200</v>
      </c>
      <c r="N201" s="4">
        <v>84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D3510-5634-4D11-9F9D-48D1118C3A16}">
  <dimension ref="A1:T201"/>
  <sheetViews>
    <sheetView workbookViewId="0">
      <selection activeCell="H26" sqref="H26"/>
    </sheetView>
  </sheetViews>
  <sheetFormatPr defaultRowHeight="14.5" x14ac:dyDescent="0.35"/>
  <cols>
    <col min="8" max="8" width="20.36328125" bestFit="1" customWidth="1"/>
  </cols>
  <sheetData>
    <row r="1" spans="1:20" x14ac:dyDescent="0.35">
      <c r="A1" s="12" t="s">
        <v>0</v>
      </c>
      <c r="B1" s="10" t="s">
        <v>1</v>
      </c>
      <c r="D1" s="12" t="s">
        <v>0</v>
      </c>
      <c r="E1" s="11" t="s">
        <v>2</v>
      </c>
    </row>
    <row r="2" spans="1:20" x14ac:dyDescent="0.35">
      <c r="A2">
        <v>1</v>
      </c>
      <c r="B2" s="1">
        <v>156</v>
      </c>
      <c r="D2">
        <v>1</v>
      </c>
      <c r="E2" s="2">
        <v>50</v>
      </c>
    </row>
    <row r="3" spans="1:20" ht="15" thickBot="1" x14ac:dyDescent="0.4">
      <c r="A3">
        <v>2</v>
      </c>
      <c r="B3" s="1">
        <v>156</v>
      </c>
      <c r="D3">
        <v>2</v>
      </c>
      <c r="E3" s="2">
        <v>50</v>
      </c>
      <c r="I3" t="s">
        <v>1</v>
      </c>
      <c r="J3" t="s">
        <v>2</v>
      </c>
    </row>
    <row r="4" spans="1:20" ht="15" thickBot="1" x14ac:dyDescent="0.4">
      <c r="A4">
        <v>3</v>
      </c>
      <c r="B4" s="1">
        <v>156</v>
      </c>
      <c r="D4">
        <v>3</v>
      </c>
      <c r="E4" s="2">
        <v>51</v>
      </c>
      <c r="H4" t="s">
        <v>5</v>
      </c>
      <c r="I4" s="56">
        <v>10</v>
      </c>
      <c r="J4" s="56"/>
      <c r="N4" s="57" t="s">
        <v>1</v>
      </c>
      <c r="O4" s="58"/>
      <c r="P4" s="58"/>
      <c r="Q4" s="58"/>
      <c r="R4" s="58"/>
      <c r="S4" s="58"/>
      <c r="T4" s="59"/>
    </row>
    <row r="5" spans="1:20" ht="14.25" customHeight="1" x14ac:dyDescent="0.35">
      <c r="A5">
        <v>4</v>
      </c>
      <c r="B5" s="1">
        <v>156</v>
      </c>
      <c r="D5">
        <v>4</v>
      </c>
      <c r="E5" s="2">
        <v>52</v>
      </c>
      <c r="H5" t="s">
        <v>6</v>
      </c>
      <c r="I5">
        <f>ROUNDUP((B201-B2)/I4,2)</f>
        <v>3.1</v>
      </c>
      <c r="J5">
        <f>ROUNDUP((E201-E2)/I4,2)</f>
        <v>3.4</v>
      </c>
      <c r="N5" s="60"/>
      <c r="O5" s="63" t="s">
        <v>7</v>
      </c>
      <c r="P5" s="64"/>
      <c r="Q5" s="67" t="s">
        <v>8</v>
      </c>
      <c r="R5" s="67" t="s">
        <v>9</v>
      </c>
      <c r="S5" s="67" t="s">
        <v>10</v>
      </c>
      <c r="T5" s="69" t="s">
        <v>11</v>
      </c>
    </row>
    <row r="6" spans="1:20" x14ac:dyDescent="0.35">
      <c r="A6">
        <v>5</v>
      </c>
      <c r="B6" s="1">
        <v>157</v>
      </c>
      <c r="D6">
        <v>5</v>
      </c>
      <c r="E6" s="2">
        <v>52</v>
      </c>
      <c r="N6" s="61"/>
      <c r="O6" s="65"/>
      <c r="P6" s="66"/>
      <c r="Q6" s="68"/>
      <c r="R6" s="68"/>
      <c r="S6" s="68"/>
      <c r="T6" s="70"/>
    </row>
    <row r="7" spans="1:20" x14ac:dyDescent="0.35">
      <c r="A7">
        <v>6</v>
      </c>
      <c r="B7" s="1">
        <v>158</v>
      </c>
      <c r="D7">
        <v>6</v>
      </c>
      <c r="E7" s="2">
        <v>53</v>
      </c>
      <c r="N7" s="62"/>
      <c r="O7" s="7" t="s">
        <v>12</v>
      </c>
      <c r="P7" s="8" t="s">
        <v>13</v>
      </c>
      <c r="Q7" s="8" t="s">
        <v>14</v>
      </c>
      <c r="R7" s="8" t="s">
        <v>15</v>
      </c>
      <c r="S7" s="8" t="s">
        <v>16</v>
      </c>
      <c r="T7" s="25" t="s">
        <v>17</v>
      </c>
    </row>
    <row r="8" spans="1:20" ht="15.5" x14ac:dyDescent="0.35">
      <c r="A8">
        <v>7</v>
      </c>
      <c r="B8" s="1">
        <v>158</v>
      </c>
      <c r="D8">
        <v>7</v>
      </c>
      <c r="E8" s="2">
        <v>54</v>
      </c>
      <c r="N8" s="26">
        <v>1</v>
      </c>
      <c r="O8">
        <f>B2</f>
        <v>156</v>
      </c>
      <c r="P8">
        <f>O8+$I$5</f>
        <v>159.1</v>
      </c>
      <c r="Q8" cm="1">
        <f t="array" ref="Q8:Q17">FREQUENCY(Рост, P8:P16)</f>
        <v>9</v>
      </c>
      <c r="R8">
        <f>(P8+O8)/2</f>
        <v>157.55000000000001</v>
      </c>
      <c r="S8">
        <f t="shared" ref="S8:S17" si="0">Q8/$Q$18</f>
        <v>4.4999999999999998E-2</v>
      </c>
      <c r="T8" s="16">
        <f>S8</f>
        <v>4.4999999999999998E-2</v>
      </c>
    </row>
    <row r="9" spans="1:20" ht="15.5" x14ac:dyDescent="0.35">
      <c r="A9">
        <v>8</v>
      </c>
      <c r="B9" s="1">
        <v>159</v>
      </c>
      <c r="D9">
        <v>8</v>
      </c>
      <c r="E9" s="2">
        <v>55</v>
      </c>
      <c r="N9" s="27">
        <v>2</v>
      </c>
      <c r="O9">
        <f t="shared" ref="O9" si="1">P8</f>
        <v>159.1</v>
      </c>
      <c r="P9">
        <f>O9+$I$5</f>
        <v>162.19999999999999</v>
      </c>
      <c r="Q9">
        <v>11</v>
      </c>
      <c r="R9">
        <f t="shared" ref="R9:R17" si="2">(P9+O9)/2</f>
        <v>160.64999999999998</v>
      </c>
      <c r="S9">
        <f t="shared" si="0"/>
        <v>5.5E-2</v>
      </c>
      <c r="T9" s="16">
        <f>T8+S9</f>
        <v>0.1</v>
      </c>
    </row>
    <row r="10" spans="1:20" ht="15.5" x14ac:dyDescent="0.35">
      <c r="A10">
        <v>9</v>
      </c>
      <c r="B10" s="1">
        <v>159</v>
      </c>
      <c r="D10">
        <v>9</v>
      </c>
      <c r="E10" s="2">
        <v>55</v>
      </c>
      <c r="N10" s="27">
        <v>3</v>
      </c>
      <c r="O10">
        <f t="shared" ref="O10:O17" si="3">P9</f>
        <v>162.19999999999999</v>
      </c>
      <c r="P10">
        <f t="shared" ref="P10:P16" si="4">O10+$I$5</f>
        <v>165.29999999999998</v>
      </c>
      <c r="Q10">
        <v>28</v>
      </c>
      <c r="R10">
        <f t="shared" si="2"/>
        <v>163.75</v>
      </c>
      <c r="S10">
        <f t="shared" si="0"/>
        <v>0.14000000000000001</v>
      </c>
      <c r="T10" s="16">
        <f t="shared" ref="T10:T17" si="5">T9+S10</f>
        <v>0.24000000000000002</v>
      </c>
    </row>
    <row r="11" spans="1:20" ht="15.5" x14ac:dyDescent="0.35">
      <c r="A11">
        <v>10</v>
      </c>
      <c r="B11" s="1">
        <v>160</v>
      </c>
      <c r="D11">
        <v>10</v>
      </c>
      <c r="E11" s="2">
        <v>55</v>
      </c>
      <c r="N11" s="27">
        <v>4</v>
      </c>
      <c r="O11">
        <f t="shared" si="3"/>
        <v>165.29999999999998</v>
      </c>
      <c r="P11">
        <f t="shared" si="4"/>
        <v>168.39999999999998</v>
      </c>
      <c r="Q11">
        <v>35</v>
      </c>
      <c r="R11">
        <f t="shared" si="2"/>
        <v>166.84999999999997</v>
      </c>
      <c r="S11">
        <f t="shared" si="0"/>
        <v>0.17499999999999999</v>
      </c>
      <c r="T11" s="16">
        <f t="shared" si="5"/>
        <v>0.41500000000000004</v>
      </c>
    </row>
    <row r="12" spans="1:20" ht="15.5" x14ac:dyDescent="0.35">
      <c r="A12">
        <v>11</v>
      </c>
      <c r="B12" s="1">
        <v>160</v>
      </c>
      <c r="D12">
        <v>11</v>
      </c>
      <c r="E12" s="2">
        <v>55</v>
      </c>
      <c r="N12" s="27">
        <v>5</v>
      </c>
      <c r="O12">
        <f t="shared" si="3"/>
        <v>168.39999999999998</v>
      </c>
      <c r="P12">
        <f t="shared" si="4"/>
        <v>171.49999999999997</v>
      </c>
      <c r="Q12">
        <v>54</v>
      </c>
      <c r="R12">
        <f t="shared" si="2"/>
        <v>169.95</v>
      </c>
      <c r="S12">
        <f t="shared" si="0"/>
        <v>0.27</v>
      </c>
      <c r="T12" s="16">
        <f t="shared" si="5"/>
        <v>0.68500000000000005</v>
      </c>
    </row>
    <row r="13" spans="1:20" ht="15.5" x14ac:dyDescent="0.35">
      <c r="A13">
        <v>12</v>
      </c>
      <c r="B13" s="1">
        <v>161</v>
      </c>
      <c r="D13">
        <v>12</v>
      </c>
      <c r="E13" s="2">
        <v>55</v>
      </c>
      <c r="N13" s="27">
        <v>6</v>
      </c>
      <c r="O13">
        <f t="shared" si="3"/>
        <v>171.49999999999997</v>
      </c>
      <c r="P13">
        <f t="shared" si="4"/>
        <v>174.59999999999997</v>
      </c>
      <c r="Q13">
        <v>37</v>
      </c>
      <c r="R13">
        <f t="shared" si="2"/>
        <v>173.04999999999995</v>
      </c>
      <c r="S13">
        <f t="shared" si="0"/>
        <v>0.185</v>
      </c>
      <c r="T13" s="16">
        <f t="shared" si="5"/>
        <v>0.87000000000000011</v>
      </c>
    </row>
    <row r="14" spans="1:20" ht="15.5" x14ac:dyDescent="0.35">
      <c r="A14">
        <v>13</v>
      </c>
      <c r="B14" s="1">
        <v>161</v>
      </c>
      <c r="D14">
        <v>13</v>
      </c>
      <c r="E14" s="2">
        <v>55</v>
      </c>
      <c r="N14" s="27">
        <v>7</v>
      </c>
      <c r="O14">
        <f t="shared" si="3"/>
        <v>174.59999999999997</v>
      </c>
      <c r="P14">
        <f t="shared" si="4"/>
        <v>177.69999999999996</v>
      </c>
      <c r="Q14">
        <v>12</v>
      </c>
      <c r="R14">
        <f t="shared" si="2"/>
        <v>176.14999999999998</v>
      </c>
      <c r="S14">
        <f t="shared" si="0"/>
        <v>0.06</v>
      </c>
      <c r="T14" s="16">
        <f t="shared" si="5"/>
        <v>0.93000000000000016</v>
      </c>
    </row>
    <row r="15" spans="1:20" ht="15.5" x14ac:dyDescent="0.35">
      <c r="A15">
        <v>14</v>
      </c>
      <c r="B15" s="1">
        <v>161</v>
      </c>
      <c r="D15">
        <v>14</v>
      </c>
      <c r="E15" s="2">
        <v>56</v>
      </c>
      <c r="N15" s="27">
        <v>8</v>
      </c>
      <c r="O15">
        <f t="shared" si="3"/>
        <v>177.69999999999996</v>
      </c>
      <c r="P15">
        <f t="shared" si="4"/>
        <v>180.79999999999995</v>
      </c>
      <c r="Q15">
        <v>10</v>
      </c>
      <c r="R15">
        <f t="shared" si="2"/>
        <v>179.24999999999994</v>
      </c>
      <c r="S15">
        <f t="shared" si="0"/>
        <v>0.05</v>
      </c>
      <c r="T15" s="16">
        <f t="shared" si="5"/>
        <v>0.9800000000000002</v>
      </c>
    </row>
    <row r="16" spans="1:20" ht="15.5" x14ac:dyDescent="0.35">
      <c r="A16">
        <v>15</v>
      </c>
      <c r="B16" s="1">
        <v>161</v>
      </c>
      <c r="D16">
        <v>15</v>
      </c>
      <c r="E16" s="2">
        <v>56</v>
      </c>
      <c r="N16" s="27">
        <v>9</v>
      </c>
      <c r="O16">
        <f t="shared" si="3"/>
        <v>180.79999999999995</v>
      </c>
      <c r="P16">
        <f t="shared" si="4"/>
        <v>183.89999999999995</v>
      </c>
      <c r="Q16">
        <v>1</v>
      </c>
      <c r="R16">
        <f t="shared" si="2"/>
        <v>182.34999999999997</v>
      </c>
      <c r="S16">
        <f t="shared" si="0"/>
        <v>5.0000000000000001E-3</v>
      </c>
      <c r="T16" s="16">
        <f t="shared" si="5"/>
        <v>0.98500000000000021</v>
      </c>
    </row>
    <row r="17" spans="1:20" ht="15.5" x14ac:dyDescent="0.35">
      <c r="A17">
        <v>16</v>
      </c>
      <c r="B17" s="1">
        <v>161</v>
      </c>
      <c r="D17">
        <v>16</v>
      </c>
      <c r="E17" s="2">
        <v>57</v>
      </c>
      <c r="N17" s="27">
        <v>10</v>
      </c>
      <c r="O17">
        <f t="shared" si="3"/>
        <v>183.89999999999995</v>
      </c>
      <c r="P17">
        <f>O17+$I$5</f>
        <v>186.99999999999994</v>
      </c>
      <c r="Q17">
        <v>3</v>
      </c>
      <c r="R17">
        <f t="shared" si="2"/>
        <v>185.44999999999993</v>
      </c>
      <c r="S17">
        <f t="shared" si="0"/>
        <v>1.4999999999999999E-2</v>
      </c>
      <c r="T17" s="16">
        <f t="shared" si="5"/>
        <v>1.0000000000000002</v>
      </c>
    </row>
    <row r="18" spans="1:20" ht="15" thickBot="1" x14ac:dyDescent="0.4">
      <c r="A18">
        <v>17</v>
      </c>
      <c r="B18" s="1">
        <v>161</v>
      </c>
      <c r="D18">
        <v>17</v>
      </c>
      <c r="E18" s="2">
        <v>57</v>
      </c>
      <c r="N18" s="28" t="s">
        <v>18</v>
      </c>
      <c r="O18" s="29" t="s">
        <v>19</v>
      </c>
      <c r="P18" s="29" t="s">
        <v>19</v>
      </c>
      <c r="Q18" s="29">
        <f>SUM(_xlfn.ANCHORARRAY(Q8))</f>
        <v>200</v>
      </c>
      <c r="R18" s="29" t="s">
        <v>19</v>
      </c>
      <c r="S18" s="29">
        <f>SUM(S8:S17)</f>
        <v>1.0000000000000002</v>
      </c>
      <c r="T18" s="30" t="s">
        <v>19</v>
      </c>
    </row>
    <row r="19" spans="1:20" x14ac:dyDescent="0.35">
      <c r="A19">
        <v>18</v>
      </c>
      <c r="B19" s="1">
        <v>162</v>
      </c>
      <c r="D19">
        <v>18</v>
      </c>
      <c r="E19" s="2">
        <v>57</v>
      </c>
    </row>
    <row r="20" spans="1:20" ht="14.25" customHeight="1" thickBot="1" x14ac:dyDescent="0.4">
      <c r="A20">
        <v>19</v>
      </c>
      <c r="B20" s="1">
        <v>162</v>
      </c>
      <c r="D20">
        <v>19</v>
      </c>
      <c r="E20" s="2">
        <v>57</v>
      </c>
    </row>
    <row r="21" spans="1:20" ht="15" thickBot="1" x14ac:dyDescent="0.4">
      <c r="A21">
        <v>20</v>
      </c>
      <c r="B21" s="1">
        <v>162</v>
      </c>
      <c r="D21">
        <v>20</v>
      </c>
      <c r="E21" s="2">
        <v>57</v>
      </c>
      <c r="N21" s="57" t="s">
        <v>2</v>
      </c>
      <c r="O21" s="58"/>
      <c r="P21" s="58"/>
      <c r="Q21" s="58"/>
      <c r="R21" s="58"/>
      <c r="S21" s="58"/>
      <c r="T21" s="59"/>
    </row>
    <row r="22" spans="1:20" x14ac:dyDescent="0.35">
      <c r="A22">
        <v>21</v>
      </c>
      <c r="B22" s="1">
        <v>163</v>
      </c>
      <c r="D22">
        <v>21</v>
      </c>
      <c r="E22" s="2">
        <v>58</v>
      </c>
      <c r="N22" s="60"/>
      <c r="O22" s="63" t="s">
        <v>7</v>
      </c>
      <c r="P22" s="64"/>
      <c r="Q22" s="67" t="s">
        <v>8</v>
      </c>
      <c r="R22" s="67" t="s">
        <v>9</v>
      </c>
      <c r="S22" s="67" t="s">
        <v>10</v>
      </c>
      <c r="T22" s="69" t="s">
        <v>11</v>
      </c>
    </row>
    <row r="23" spans="1:20" x14ac:dyDescent="0.35">
      <c r="A23">
        <v>22</v>
      </c>
      <c r="B23" s="1">
        <v>163</v>
      </c>
      <c r="D23">
        <v>22</v>
      </c>
      <c r="E23" s="2">
        <v>58</v>
      </c>
      <c r="N23" s="61"/>
      <c r="O23" s="65"/>
      <c r="P23" s="66"/>
      <c r="Q23" s="68"/>
      <c r="R23" s="68"/>
      <c r="S23" s="68"/>
      <c r="T23" s="70"/>
    </row>
    <row r="24" spans="1:20" ht="14.25" customHeight="1" x14ac:dyDescent="0.35">
      <c r="A24">
        <v>23</v>
      </c>
      <c r="B24" s="1">
        <v>163</v>
      </c>
      <c r="D24">
        <v>23</v>
      </c>
      <c r="E24" s="2">
        <v>59</v>
      </c>
      <c r="N24" s="62"/>
      <c r="O24" s="7" t="s">
        <v>12</v>
      </c>
      <c r="P24" s="8" t="s">
        <v>13</v>
      </c>
      <c r="Q24" s="8" t="s">
        <v>14</v>
      </c>
      <c r="R24" s="8" t="s">
        <v>15</v>
      </c>
      <c r="S24" s="8" t="s">
        <v>16</v>
      </c>
      <c r="T24" s="25" t="s">
        <v>17</v>
      </c>
    </row>
    <row r="25" spans="1:20" ht="15.5" x14ac:dyDescent="0.35">
      <c r="A25">
        <v>24</v>
      </c>
      <c r="B25" s="1">
        <v>163</v>
      </c>
      <c r="D25">
        <v>24</v>
      </c>
      <c r="E25" s="2">
        <v>59</v>
      </c>
      <c r="N25" s="26">
        <v>1</v>
      </c>
      <c r="O25">
        <f>E2</f>
        <v>50</v>
      </c>
      <c r="P25">
        <f>O25+$J$5</f>
        <v>53.4</v>
      </c>
      <c r="Q25" cm="1">
        <f t="array" ref="Q25:Q34">FREQUENCY(Вес, P25:P33)</f>
        <v>6</v>
      </c>
      <c r="R25">
        <f>(P25+O25)/2</f>
        <v>51.7</v>
      </c>
      <c r="S25">
        <f>Q25/$Q$35</f>
        <v>0.03</v>
      </c>
      <c r="T25" s="16">
        <f>S25</f>
        <v>0.03</v>
      </c>
    </row>
    <row r="26" spans="1:20" ht="15.5" x14ac:dyDescent="0.35">
      <c r="A26">
        <v>25</v>
      </c>
      <c r="B26" s="1">
        <v>163</v>
      </c>
      <c r="D26">
        <v>25</v>
      </c>
      <c r="E26" s="2">
        <v>59</v>
      </c>
      <c r="N26" s="27">
        <v>2</v>
      </c>
      <c r="O26">
        <f t="shared" ref="O26" si="6">P25</f>
        <v>53.4</v>
      </c>
      <c r="P26">
        <f>O26+$J$5</f>
        <v>56.8</v>
      </c>
      <c r="Q26">
        <v>9</v>
      </c>
      <c r="R26">
        <f t="shared" ref="R26:R34" si="7">(P26+O26)/2</f>
        <v>55.099999999999994</v>
      </c>
      <c r="S26">
        <f t="shared" ref="S26:S34" si="8">Q26/$Q$35</f>
        <v>4.4999999999999998E-2</v>
      </c>
      <c r="T26" s="16">
        <f>T25+S26</f>
        <v>7.4999999999999997E-2</v>
      </c>
    </row>
    <row r="27" spans="1:20" ht="15.5" x14ac:dyDescent="0.35">
      <c r="A27">
        <v>26</v>
      </c>
      <c r="B27" s="1">
        <v>163</v>
      </c>
      <c r="D27">
        <v>26</v>
      </c>
      <c r="E27" s="2">
        <v>59</v>
      </c>
      <c r="N27" s="27">
        <v>3</v>
      </c>
      <c r="O27">
        <f t="shared" ref="O27:O34" si="9">P26</f>
        <v>56.8</v>
      </c>
      <c r="P27">
        <f t="shared" ref="P27:P34" si="10">O27+$J$5</f>
        <v>60.199999999999996</v>
      </c>
      <c r="Q27">
        <v>27</v>
      </c>
      <c r="R27">
        <f t="shared" si="7"/>
        <v>58.5</v>
      </c>
      <c r="S27">
        <f t="shared" si="8"/>
        <v>0.13500000000000001</v>
      </c>
      <c r="T27" s="16">
        <f t="shared" ref="T27:T34" si="11">T26+S27</f>
        <v>0.21000000000000002</v>
      </c>
    </row>
    <row r="28" spans="1:20" ht="15.5" x14ac:dyDescent="0.35">
      <c r="A28">
        <v>27</v>
      </c>
      <c r="B28" s="1">
        <v>163</v>
      </c>
      <c r="D28">
        <v>27</v>
      </c>
      <c r="E28" s="2">
        <v>59</v>
      </c>
      <c r="N28" s="27">
        <v>4</v>
      </c>
      <c r="O28">
        <f t="shared" si="9"/>
        <v>60.199999999999996</v>
      </c>
      <c r="P28">
        <f t="shared" si="10"/>
        <v>63.599999999999994</v>
      </c>
      <c r="Q28">
        <v>40</v>
      </c>
      <c r="R28">
        <f t="shared" si="7"/>
        <v>61.899999999999991</v>
      </c>
      <c r="S28">
        <f t="shared" si="8"/>
        <v>0.2</v>
      </c>
      <c r="T28" s="16">
        <f t="shared" si="11"/>
        <v>0.41000000000000003</v>
      </c>
    </row>
    <row r="29" spans="1:20" ht="15.5" x14ac:dyDescent="0.35">
      <c r="A29">
        <v>28</v>
      </c>
      <c r="B29" s="1">
        <v>163</v>
      </c>
      <c r="D29">
        <v>28</v>
      </c>
      <c r="E29" s="2">
        <v>59</v>
      </c>
      <c r="N29" s="27">
        <v>5</v>
      </c>
      <c r="O29">
        <f t="shared" si="9"/>
        <v>63.599999999999994</v>
      </c>
      <c r="P29">
        <f t="shared" si="10"/>
        <v>67</v>
      </c>
      <c r="Q29">
        <v>51</v>
      </c>
      <c r="R29">
        <f t="shared" si="7"/>
        <v>65.3</v>
      </c>
      <c r="S29">
        <f t="shared" si="8"/>
        <v>0.255</v>
      </c>
      <c r="T29" s="16">
        <f t="shared" si="11"/>
        <v>0.66500000000000004</v>
      </c>
    </row>
    <row r="30" spans="1:20" ht="15.5" x14ac:dyDescent="0.35">
      <c r="A30">
        <v>29</v>
      </c>
      <c r="B30" s="1">
        <v>164</v>
      </c>
      <c r="D30">
        <v>29</v>
      </c>
      <c r="E30" s="2">
        <v>59</v>
      </c>
      <c r="N30" s="27">
        <v>6</v>
      </c>
      <c r="O30">
        <f t="shared" si="9"/>
        <v>67</v>
      </c>
      <c r="P30">
        <f t="shared" si="10"/>
        <v>70.400000000000006</v>
      </c>
      <c r="Q30">
        <v>30</v>
      </c>
      <c r="R30">
        <f t="shared" si="7"/>
        <v>68.7</v>
      </c>
      <c r="S30">
        <f t="shared" si="8"/>
        <v>0.15</v>
      </c>
      <c r="T30" s="16">
        <f t="shared" si="11"/>
        <v>0.81500000000000006</v>
      </c>
    </row>
    <row r="31" spans="1:20" ht="15.5" x14ac:dyDescent="0.35">
      <c r="A31">
        <v>30</v>
      </c>
      <c r="B31" s="1">
        <v>164</v>
      </c>
      <c r="D31">
        <v>30</v>
      </c>
      <c r="E31" s="2">
        <v>59</v>
      </c>
      <c r="N31" s="27">
        <v>7</v>
      </c>
      <c r="O31">
        <f t="shared" si="9"/>
        <v>70.400000000000006</v>
      </c>
      <c r="P31">
        <f t="shared" si="10"/>
        <v>73.800000000000011</v>
      </c>
      <c r="Q31">
        <v>12</v>
      </c>
      <c r="R31">
        <f t="shared" si="7"/>
        <v>72.100000000000009</v>
      </c>
      <c r="S31">
        <f t="shared" si="8"/>
        <v>0.06</v>
      </c>
      <c r="T31" s="16">
        <f t="shared" si="11"/>
        <v>0.875</v>
      </c>
    </row>
    <row r="32" spans="1:20" ht="15.5" x14ac:dyDescent="0.35">
      <c r="A32">
        <v>31</v>
      </c>
      <c r="B32" s="1">
        <v>164</v>
      </c>
      <c r="D32">
        <v>31</v>
      </c>
      <c r="E32" s="2">
        <v>59</v>
      </c>
      <c r="N32" s="27">
        <v>8</v>
      </c>
      <c r="O32">
        <f t="shared" si="9"/>
        <v>73.800000000000011</v>
      </c>
      <c r="P32">
        <f t="shared" si="10"/>
        <v>77.200000000000017</v>
      </c>
      <c r="Q32">
        <v>15</v>
      </c>
      <c r="R32">
        <f t="shared" si="7"/>
        <v>75.500000000000014</v>
      </c>
      <c r="S32">
        <f t="shared" si="8"/>
        <v>7.4999999999999997E-2</v>
      </c>
      <c r="T32" s="16">
        <f t="shared" si="11"/>
        <v>0.95</v>
      </c>
    </row>
    <row r="33" spans="1:20" ht="15.5" x14ac:dyDescent="0.35">
      <c r="A33">
        <v>32</v>
      </c>
      <c r="B33" s="1">
        <v>164</v>
      </c>
      <c r="D33">
        <v>32</v>
      </c>
      <c r="E33" s="2">
        <v>60</v>
      </c>
      <c r="N33" s="27">
        <v>9</v>
      </c>
      <c r="O33">
        <f t="shared" si="9"/>
        <v>77.200000000000017</v>
      </c>
      <c r="P33">
        <f t="shared" si="10"/>
        <v>80.600000000000023</v>
      </c>
      <c r="Q33">
        <v>6</v>
      </c>
      <c r="R33">
        <f t="shared" si="7"/>
        <v>78.90000000000002</v>
      </c>
      <c r="S33">
        <f t="shared" si="8"/>
        <v>0.03</v>
      </c>
      <c r="T33" s="16">
        <f t="shared" si="11"/>
        <v>0.98</v>
      </c>
    </row>
    <row r="34" spans="1:20" ht="15.5" x14ac:dyDescent="0.35">
      <c r="A34">
        <v>33</v>
      </c>
      <c r="B34" s="1">
        <v>164</v>
      </c>
      <c r="D34">
        <v>33</v>
      </c>
      <c r="E34" s="2">
        <v>60</v>
      </c>
      <c r="N34" s="27">
        <v>10</v>
      </c>
      <c r="O34">
        <f t="shared" si="9"/>
        <v>80.600000000000023</v>
      </c>
      <c r="P34">
        <f t="shared" si="10"/>
        <v>84.000000000000028</v>
      </c>
      <c r="Q34">
        <v>4</v>
      </c>
      <c r="R34">
        <f t="shared" si="7"/>
        <v>82.300000000000026</v>
      </c>
      <c r="S34">
        <f t="shared" si="8"/>
        <v>0.02</v>
      </c>
      <c r="T34" s="16">
        <f t="shared" si="11"/>
        <v>1</v>
      </c>
    </row>
    <row r="35" spans="1:20" ht="15" thickBot="1" x14ac:dyDescent="0.4">
      <c r="A35">
        <v>34</v>
      </c>
      <c r="B35" s="1">
        <v>164</v>
      </c>
      <c r="D35">
        <v>34</v>
      </c>
      <c r="E35" s="2">
        <v>60</v>
      </c>
      <c r="N35" s="28" t="s">
        <v>18</v>
      </c>
      <c r="O35" s="29" t="s">
        <v>19</v>
      </c>
      <c r="P35" s="29" t="s">
        <v>19</v>
      </c>
      <c r="Q35" s="29">
        <f>SUM(_xlfn.ANCHORARRAY(Q25))</f>
        <v>200</v>
      </c>
      <c r="R35" s="29" t="s">
        <v>19</v>
      </c>
      <c r="S35" s="29">
        <f>SUM(S25:S34)</f>
        <v>1</v>
      </c>
      <c r="T35" s="30" t="s">
        <v>19</v>
      </c>
    </row>
    <row r="36" spans="1:20" x14ac:dyDescent="0.35">
      <c r="A36">
        <v>35</v>
      </c>
      <c r="B36" s="1">
        <v>164</v>
      </c>
      <c r="D36">
        <v>35</v>
      </c>
      <c r="E36" s="2">
        <v>60</v>
      </c>
    </row>
    <row r="37" spans="1:20" x14ac:dyDescent="0.35">
      <c r="A37">
        <v>36</v>
      </c>
      <c r="B37" s="1">
        <v>164</v>
      </c>
      <c r="D37">
        <v>36</v>
      </c>
      <c r="E37" s="2">
        <v>60</v>
      </c>
    </row>
    <row r="38" spans="1:20" x14ac:dyDescent="0.35">
      <c r="A38">
        <v>37</v>
      </c>
      <c r="B38" s="1">
        <v>164</v>
      </c>
      <c r="D38">
        <v>37</v>
      </c>
      <c r="E38" s="2">
        <v>60</v>
      </c>
    </row>
    <row r="39" spans="1:20" x14ac:dyDescent="0.35">
      <c r="A39">
        <v>38</v>
      </c>
      <c r="B39" s="1">
        <v>164</v>
      </c>
      <c r="D39">
        <v>38</v>
      </c>
      <c r="E39" s="2">
        <v>60</v>
      </c>
    </row>
    <row r="40" spans="1:20" x14ac:dyDescent="0.35">
      <c r="A40">
        <v>39</v>
      </c>
      <c r="B40" s="1">
        <v>164</v>
      </c>
      <c r="D40">
        <v>39</v>
      </c>
      <c r="E40" s="2">
        <v>60</v>
      </c>
    </row>
    <row r="41" spans="1:20" x14ac:dyDescent="0.35">
      <c r="A41">
        <v>40</v>
      </c>
      <c r="B41" s="1">
        <v>164</v>
      </c>
      <c r="D41">
        <v>40</v>
      </c>
      <c r="E41" s="2">
        <v>60</v>
      </c>
    </row>
    <row r="42" spans="1:20" x14ac:dyDescent="0.35">
      <c r="A42">
        <v>41</v>
      </c>
      <c r="B42" s="1">
        <v>165</v>
      </c>
      <c r="D42">
        <v>41</v>
      </c>
      <c r="E42" s="2">
        <v>60</v>
      </c>
    </row>
    <row r="43" spans="1:20" x14ac:dyDescent="0.35">
      <c r="A43">
        <v>42</v>
      </c>
      <c r="B43" s="1">
        <v>165</v>
      </c>
      <c r="D43">
        <v>42</v>
      </c>
      <c r="E43" s="2">
        <v>60</v>
      </c>
    </row>
    <row r="44" spans="1:20" x14ac:dyDescent="0.35">
      <c r="A44">
        <v>43</v>
      </c>
      <c r="B44" s="1">
        <v>165</v>
      </c>
      <c r="D44">
        <v>43</v>
      </c>
      <c r="E44" s="2">
        <v>61</v>
      </c>
    </row>
    <row r="45" spans="1:20" x14ac:dyDescent="0.35">
      <c r="A45">
        <v>44</v>
      </c>
      <c r="B45" s="1">
        <v>165</v>
      </c>
      <c r="D45">
        <v>44</v>
      </c>
      <c r="E45" s="2">
        <v>61</v>
      </c>
    </row>
    <row r="46" spans="1:20" x14ac:dyDescent="0.35">
      <c r="A46">
        <v>45</v>
      </c>
      <c r="B46" s="1">
        <v>165</v>
      </c>
      <c r="D46">
        <v>45</v>
      </c>
      <c r="E46" s="2">
        <v>61</v>
      </c>
    </row>
    <row r="47" spans="1:20" x14ac:dyDescent="0.35">
      <c r="A47">
        <v>46</v>
      </c>
      <c r="B47" s="1">
        <v>165</v>
      </c>
      <c r="D47">
        <v>46</v>
      </c>
      <c r="E47" s="2">
        <v>61</v>
      </c>
    </row>
    <row r="48" spans="1:20" x14ac:dyDescent="0.35">
      <c r="A48">
        <v>47</v>
      </c>
      <c r="B48" s="1">
        <v>165</v>
      </c>
      <c r="D48">
        <v>47</v>
      </c>
      <c r="E48" s="2">
        <v>61</v>
      </c>
    </row>
    <row r="49" spans="1:5" x14ac:dyDescent="0.35">
      <c r="A49">
        <v>48</v>
      </c>
      <c r="B49" s="1">
        <v>165</v>
      </c>
      <c r="D49">
        <v>48</v>
      </c>
      <c r="E49" s="2">
        <v>61</v>
      </c>
    </row>
    <row r="50" spans="1:5" x14ac:dyDescent="0.35">
      <c r="A50">
        <v>49</v>
      </c>
      <c r="B50" s="1">
        <v>166</v>
      </c>
      <c r="D50">
        <v>49</v>
      </c>
      <c r="E50" s="2">
        <v>61</v>
      </c>
    </row>
    <row r="51" spans="1:5" x14ac:dyDescent="0.35">
      <c r="A51">
        <v>50</v>
      </c>
      <c r="B51" s="3">
        <v>166</v>
      </c>
      <c r="D51">
        <v>50</v>
      </c>
      <c r="E51" s="4">
        <v>61</v>
      </c>
    </row>
    <row r="52" spans="1:5" x14ac:dyDescent="0.35">
      <c r="A52">
        <v>51</v>
      </c>
      <c r="B52" s="1">
        <v>166</v>
      </c>
      <c r="D52">
        <v>51</v>
      </c>
      <c r="E52" s="2">
        <v>61</v>
      </c>
    </row>
    <row r="53" spans="1:5" x14ac:dyDescent="0.35">
      <c r="A53">
        <v>52</v>
      </c>
      <c r="B53" s="1">
        <v>166</v>
      </c>
      <c r="D53">
        <v>52</v>
      </c>
      <c r="E53" s="2">
        <v>61</v>
      </c>
    </row>
    <row r="54" spans="1:5" x14ac:dyDescent="0.35">
      <c r="A54">
        <v>53</v>
      </c>
      <c r="B54" s="1">
        <v>166</v>
      </c>
      <c r="D54">
        <v>53</v>
      </c>
      <c r="E54" s="2">
        <v>61</v>
      </c>
    </row>
    <row r="55" spans="1:5" x14ac:dyDescent="0.35">
      <c r="A55">
        <v>54</v>
      </c>
      <c r="B55" s="1">
        <v>166</v>
      </c>
      <c r="D55">
        <v>54</v>
      </c>
      <c r="E55" s="2">
        <v>61</v>
      </c>
    </row>
    <row r="56" spans="1:5" x14ac:dyDescent="0.35">
      <c r="A56">
        <v>55</v>
      </c>
      <c r="B56" s="1">
        <v>166</v>
      </c>
      <c r="D56">
        <v>55</v>
      </c>
      <c r="E56" s="2">
        <v>62</v>
      </c>
    </row>
    <row r="57" spans="1:5" x14ac:dyDescent="0.35">
      <c r="A57">
        <v>56</v>
      </c>
      <c r="B57" s="1">
        <v>166</v>
      </c>
      <c r="D57">
        <v>56</v>
      </c>
      <c r="E57" s="2">
        <v>62</v>
      </c>
    </row>
    <row r="58" spans="1:5" x14ac:dyDescent="0.35">
      <c r="A58">
        <v>57</v>
      </c>
      <c r="B58" s="1">
        <v>166</v>
      </c>
      <c r="D58">
        <v>57</v>
      </c>
      <c r="E58" s="2">
        <v>62</v>
      </c>
    </row>
    <row r="59" spans="1:5" x14ac:dyDescent="0.35">
      <c r="A59">
        <v>58</v>
      </c>
      <c r="B59" s="1">
        <v>166</v>
      </c>
      <c r="D59">
        <v>58</v>
      </c>
      <c r="E59" s="2">
        <v>62</v>
      </c>
    </row>
    <row r="60" spans="1:5" x14ac:dyDescent="0.35">
      <c r="A60">
        <v>59</v>
      </c>
      <c r="B60" s="1">
        <v>167</v>
      </c>
      <c r="D60">
        <v>59</v>
      </c>
      <c r="E60" s="2">
        <v>62</v>
      </c>
    </row>
    <row r="61" spans="1:5" x14ac:dyDescent="0.35">
      <c r="A61">
        <v>60</v>
      </c>
      <c r="B61" s="1">
        <v>167</v>
      </c>
      <c r="D61">
        <v>60</v>
      </c>
      <c r="E61" s="2">
        <v>62</v>
      </c>
    </row>
    <row r="62" spans="1:5" x14ac:dyDescent="0.35">
      <c r="A62">
        <v>61</v>
      </c>
      <c r="B62" s="1">
        <v>167</v>
      </c>
      <c r="D62">
        <v>61</v>
      </c>
      <c r="E62" s="2">
        <v>62</v>
      </c>
    </row>
    <row r="63" spans="1:5" x14ac:dyDescent="0.35">
      <c r="A63">
        <v>62</v>
      </c>
      <c r="B63" s="1">
        <v>167</v>
      </c>
      <c r="D63">
        <v>62</v>
      </c>
      <c r="E63" s="2">
        <v>62</v>
      </c>
    </row>
    <row r="64" spans="1:5" x14ac:dyDescent="0.35">
      <c r="A64">
        <v>63</v>
      </c>
      <c r="B64" s="1">
        <v>167</v>
      </c>
      <c r="D64">
        <v>63</v>
      </c>
      <c r="E64" s="2">
        <v>62</v>
      </c>
    </row>
    <row r="65" spans="1:5" x14ac:dyDescent="0.35">
      <c r="A65">
        <v>64</v>
      </c>
      <c r="B65" s="1">
        <v>167</v>
      </c>
      <c r="D65">
        <v>64</v>
      </c>
      <c r="E65" s="2">
        <v>62</v>
      </c>
    </row>
    <row r="66" spans="1:5" x14ac:dyDescent="0.35">
      <c r="A66">
        <v>65</v>
      </c>
      <c r="B66" s="1">
        <v>167</v>
      </c>
      <c r="D66">
        <v>65</v>
      </c>
      <c r="E66" s="2">
        <v>62</v>
      </c>
    </row>
    <row r="67" spans="1:5" x14ac:dyDescent="0.35">
      <c r="A67">
        <v>66</v>
      </c>
      <c r="B67" s="1">
        <v>167</v>
      </c>
      <c r="D67">
        <v>66</v>
      </c>
      <c r="E67" s="2">
        <v>63</v>
      </c>
    </row>
    <row r="68" spans="1:5" x14ac:dyDescent="0.35">
      <c r="A68">
        <v>67</v>
      </c>
      <c r="B68" s="1">
        <v>167</v>
      </c>
      <c r="D68">
        <v>67</v>
      </c>
      <c r="E68" s="2">
        <v>63</v>
      </c>
    </row>
    <row r="69" spans="1:5" x14ac:dyDescent="0.35">
      <c r="A69">
        <v>68</v>
      </c>
      <c r="B69" s="1">
        <v>167</v>
      </c>
      <c r="D69">
        <v>68</v>
      </c>
      <c r="E69" s="2">
        <v>63</v>
      </c>
    </row>
    <row r="70" spans="1:5" x14ac:dyDescent="0.35">
      <c r="A70">
        <v>69</v>
      </c>
      <c r="B70" s="1">
        <v>167</v>
      </c>
      <c r="D70">
        <v>69</v>
      </c>
      <c r="E70" s="2">
        <v>63</v>
      </c>
    </row>
    <row r="71" spans="1:5" x14ac:dyDescent="0.35">
      <c r="A71">
        <v>70</v>
      </c>
      <c r="B71" s="1">
        <v>167</v>
      </c>
      <c r="D71">
        <v>70</v>
      </c>
      <c r="E71" s="2">
        <v>63</v>
      </c>
    </row>
    <row r="72" spans="1:5" x14ac:dyDescent="0.35">
      <c r="A72">
        <v>71</v>
      </c>
      <c r="B72" s="1">
        <v>168</v>
      </c>
      <c r="D72">
        <v>71</v>
      </c>
      <c r="E72" s="2">
        <v>63</v>
      </c>
    </row>
    <row r="73" spans="1:5" x14ac:dyDescent="0.35">
      <c r="A73">
        <v>72</v>
      </c>
      <c r="B73" s="1">
        <v>168</v>
      </c>
      <c r="D73">
        <v>72</v>
      </c>
      <c r="E73" s="2">
        <v>63</v>
      </c>
    </row>
    <row r="74" spans="1:5" x14ac:dyDescent="0.35">
      <c r="A74">
        <v>73</v>
      </c>
      <c r="B74" s="1">
        <v>168</v>
      </c>
      <c r="D74">
        <v>73</v>
      </c>
      <c r="E74" s="2">
        <v>63</v>
      </c>
    </row>
    <row r="75" spans="1:5" x14ac:dyDescent="0.35">
      <c r="A75">
        <v>74</v>
      </c>
      <c r="B75" s="1">
        <v>168</v>
      </c>
      <c r="D75">
        <v>74</v>
      </c>
      <c r="E75" s="2">
        <v>63</v>
      </c>
    </row>
    <row r="76" spans="1:5" x14ac:dyDescent="0.35">
      <c r="A76">
        <v>75</v>
      </c>
      <c r="B76" s="1">
        <v>168</v>
      </c>
      <c r="D76">
        <v>75</v>
      </c>
      <c r="E76" s="2">
        <v>63</v>
      </c>
    </row>
    <row r="77" spans="1:5" x14ac:dyDescent="0.35">
      <c r="A77">
        <v>76</v>
      </c>
      <c r="B77" s="1">
        <v>168</v>
      </c>
      <c r="D77">
        <v>76</v>
      </c>
      <c r="E77" s="2">
        <v>63</v>
      </c>
    </row>
    <row r="78" spans="1:5" x14ac:dyDescent="0.35">
      <c r="A78">
        <v>77</v>
      </c>
      <c r="B78" s="1">
        <v>168</v>
      </c>
      <c r="D78">
        <v>77</v>
      </c>
      <c r="E78" s="2">
        <v>63</v>
      </c>
    </row>
    <row r="79" spans="1:5" x14ac:dyDescent="0.35">
      <c r="A79">
        <v>78</v>
      </c>
      <c r="B79" s="1">
        <v>168</v>
      </c>
      <c r="D79">
        <v>78</v>
      </c>
      <c r="E79" s="2">
        <v>63</v>
      </c>
    </row>
    <row r="80" spans="1:5" x14ac:dyDescent="0.35">
      <c r="A80">
        <v>79</v>
      </c>
      <c r="B80" s="1">
        <v>168</v>
      </c>
      <c r="D80">
        <v>79</v>
      </c>
      <c r="E80" s="2">
        <v>63</v>
      </c>
    </row>
    <row r="81" spans="1:5" x14ac:dyDescent="0.35">
      <c r="A81">
        <v>80</v>
      </c>
      <c r="B81" s="1">
        <v>168</v>
      </c>
      <c r="D81">
        <v>80</v>
      </c>
      <c r="E81" s="2">
        <v>63</v>
      </c>
    </row>
    <row r="82" spans="1:5" x14ac:dyDescent="0.35">
      <c r="A82">
        <v>81</v>
      </c>
      <c r="B82" s="1">
        <v>168</v>
      </c>
      <c r="D82">
        <v>81</v>
      </c>
      <c r="E82" s="2">
        <v>63</v>
      </c>
    </row>
    <row r="83" spans="1:5" x14ac:dyDescent="0.35">
      <c r="A83">
        <v>82</v>
      </c>
      <c r="B83" s="1">
        <v>168</v>
      </c>
      <c r="D83">
        <v>82</v>
      </c>
      <c r="E83" s="2">
        <v>63</v>
      </c>
    </row>
    <row r="84" spans="1:5" x14ac:dyDescent="0.35">
      <c r="A84">
        <v>83</v>
      </c>
      <c r="B84" s="1">
        <v>168</v>
      </c>
      <c r="D84">
        <v>83</v>
      </c>
      <c r="E84" s="2">
        <v>64</v>
      </c>
    </row>
    <row r="85" spans="1:5" x14ac:dyDescent="0.35">
      <c r="A85">
        <v>84</v>
      </c>
      <c r="B85" s="1">
        <v>169</v>
      </c>
      <c r="D85">
        <v>84</v>
      </c>
      <c r="E85" s="2">
        <v>64</v>
      </c>
    </row>
    <row r="86" spans="1:5" x14ac:dyDescent="0.35">
      <c r="A86">
        <v>85</v>
      </c>
      <c r="B86" s="1">
        <v>169</v>
      </c>
      <c r="D86">
        <v>85</v>
      </c>
      <c r="E86" s="2">
        <v>64</v>
      </c>
    </row>
    <row r="87" spans="1:5" x14ac:dyDescent="0.35">
      <c r="A87">
        <v>86</v>
      </c>
      <c r="B87" s="1">
        <v>169</v>
      </c>
      <c r="D87">
        <v>86</v>
      </c>
      <c r="E87" s="2">
        <v>64</v>
      </c>
    </row>
    <row r="88" spans="1:5" x14ac:dyDescent="0.35">
      <c r="A88">
        <v>87</v>
      </c>
      <c r="B88" s="1">
        <v>169</v>
      </c>
      <c r="D88">
        <v>87</v>
      </c>
      <c r="E88" s="2">
        <v>64</v>
      </c>
    </row>
    <row r="89" spans="1:5" x14ac:dyDescent="0.35">
      <c r="A89">
        <v>88</v>
      </c>
      <c r="B89" s="1">
        <v>169</v>
      </c>
      <c r="D89">
        <v>88</v>
      </c>
      <c r="E89" s="2">
        <v>64</v>
      </c>
    </row>
    <row r="90" spans="1:5" x14ac:dyDescent="0.35">
      <c r="A90">
        <v>89</v>
      </c>
      <c r="B90" s="1">
        <v>169</v>
      </c>
      <c r="D90">
        <v>89</v>
      </c>
      <c r="E90" s="2">
        <v>64</v>
      </c>
    </row>
    <row r="91" spans="1:5" x14ac:dyDescent="0.35">
      <c r="A91">
        <v>90</v>
      </c>
      <c r="B91" s="1">
        <v>169</v>
      </c>
      <c r="D91">
        <v>90</v>
      </c>
      <c r="E91" s="2">
        <v>64</v>
      </c>
    </row>
    <row r="92" spans="1:5" x14ac:dyDescent="0.35">
      <c r="A92">
        <v>91</v>
      </c>
      <c r="B92" s="1">
        <v>169</v>
      </c>
      <c r="D92">
        <v>91</v>
      </c>
      <c r="E92" s="2">
        <v>64</v>
      </c>
    </row>
    <row r="93" spans="1:5" x14ac:dyDescent="0.35">
      <c r="A93">
        <v>92</v>
      </c>
      <c r="B93" s="1">
        <v>169</v>
      </c>
      <c r="D93">
        <v>92</v>
      </c>
      <c r="E93" s="2">
        <v>65</v>
      </c>
    </row>
    <row r="94" spans="1:5" x14ac:dyDescent="0.35">
      <c r="A94">
        <v>93</v>
      </c>
      <c r="B94" s="1">
        <v>169</v>
      </c>
      <c r="D94">
        <v>93</v>
      </c>
      <c r="E94" s="2">
        <v>65</v>
      </c>
    </row>
    <row r="95" spans="1:5" x14ac:dyDescent="0.35">
      <c r="A95">
        <v>94</v>
      </c>
      <c r="B95" s="1">
        <v>169</v>
      </c>
      <c r="D95">
        <v>94</v>
      </c>
      <c r="E95" s="2">
        <v>65</v>
      </c>
    </row>
    <row r="96" spans="1:5" x14ac:dyDescent="0.35">
      <c r="A96">
        <v>95</v>
      </c>
      <c r="B96" s="1">
        <v>169</v>
      </c>
      <c r="D96">
        <v>95</v>
      </c>
      <c r="E96" s="2">
        <v>65</v>
      </c>
    </row>
    <row r="97" spans="1:5" x14ac:dyDescent="0.35">
      <c r="A97">
        <v>96</v>
      </c>
      <c r="B97" s="1">
        <v>169</v>
      </c>
      <c r="D97">
        <v>96</v>
      </c>
      <c r="E97" s="2">
        <v>65</v>
      </c>
    </row>
    <row r="98" spans="1:5" x14ac:dyDescent="0.35">
      <c r="A98">
        <v>97</v>
      </c>
      <c r="B98" s="1">
        <v>170</v>
      </c>
      <c r="D98">
        <v>97</v>
      </c>
      <c r="E98" s="2">
        <v>65</v>
      </c>
    </row>
    <row r="99" spans="1:5" x14ac:dyDescent="0.35">
      <c r="A99">
        <v>98</v>
      </c>
      <c r="B99" s="1">
        <v>170</v>
      </c>
      <c r="D99">
        <v>98</v>
      </c>
      <c r="E99" s="2">
        <v>65</v>
      </c>
    </row>
    <row r="100" spans="1:5" x14ac:dyDescent="0.35">
      <c r="A100">
        <v>99</v>
      </c>
      <c r="B100" s="1">
        <v>170</v>
      </c>
      <c r="D100">
        <v>99</v>
      </c>
      <c r="E100" s="2">
        <v>65</v>
      </c>
    </row>
    <row r="101" spans="1:5" x14ac:dyDescent="0.35">
      <c r="A101">
        <v>100</v>
      </c>
      <c r="B101" s="3">
        <v>170</v>
      </c>
      <c r="D101">
        <v>100</v>
      </c>
      <c r="E101" s="4">
        <v>65</v>
      </c>
    </row>
    <row r="102" spans="1:5" x14ac:dyDescent="0.35">
      <c r="A102">
        <v>101</v>
      </c>
      <c r="B102" s="1">
        <v>170</v>
      </c>
      <c r="D102">
        <v>101</v>
      </c>
      <c r="E102" s="2">
        <v>65</v>
      </c>
    </row>
    <row r="103" spans="1:5" x14ac:dyDescent="0.35">
      <c r="A103">
        <v>102</v>
      </c>
      <c r="B103" s="1">
        <v>170</v>
      </c>
      <c r="D103">
        <v>102</v>
      </c>
      <c r="E103" s="2">
        <v>65</v>
      </c>
    </row>
    <row r="104" spans="1:5" x14ac:dyDescent="0.35">
      <c r="A104">
        <v>103</v>
      </c>
      <c r="B104" s="1">
        <v>170</v>
      </c>
      <c r="D104">
        <v>103</v>
      </c>
      <c r="E104" s="2">
        <v>66</v>
      </c>
    </row>
    <row r="105" spans="1:5" x14ac:dyDescent="0.35">
      <c r="A105">
        <v>104</v>
      </c>
      <c r="B105" s="1">
        <v>170</v>
      </c>
      <c r="D105">
        <v>104</v>
      </c>
      <c r="E105" s="2">
        <v>66</v>
      </c>
    </row>
    <row r="106" spans="1:5" x14ac:dyDescent="0.35">
      <c r="A106">
        <v>105</v>
      </c>
      <c r="B106" s="1">
        <v>170</v>
      </c>
      <c r="D106">
        <v>105</v>
      </c>
      <c r="E106" s="2">
        <v>66</v>
      </c>
    </row>
    <row r="107" spans="1:5" x14ac:dyDescent="0.35">
      <c r="A107">
        <v>106</v>
      </c>
      <c r="B107" s="1">
        <v>170</v>
      </c>
      <c r="D107">
        <v>106</v>
      </c>
      <c r="E107" s="2">
        <v>66</v>
      </c>
    </row>
    <row r="108" spans="1:5" x14ac:dyDescent="0.35">
      <c r="A108">
        <v>107</v>
      </c>
      <c r="B108" s="1">
        <v>170</v>
      </c>
      <c r="D108">
        <v>107</v>
      </c>
      <c r="E108" s="2">
        <v>66</v>
      </c>
    </row>
    <row r="109" spans="1:5" x14ac:dyDescent="0.35">
      <c r="A109">
        <v>108</v>
      </c>
      <c r="B109" s="1">
        <v>170</v>
      </c>
      <c r="D109">
        <v>108</v>
      </c>
      <c r="E109" s="2">
        <v>66</v>
      </c>
    </row>
    <row r="110" spans="1:5" x14ac:dyDescent="0.35">
      <c r="A110">
        <v>109</v>
      </c>
      <c r="B110" s="1">
        <v>170</v>
      </c>
      <c r="D110">
        <v>109</v>
      </c>
      <c r="E110" s="2">
        <v>66</v>
      </c>
    </row>
    <row r="111" spans="1:5" x14ac:dyDescent="0.35">
      <c r="A111">
        <v>110</v>
      </c>
      <c r="B111" s="1">
        <v>170</v>
      </c>
      <c r="D111">
        <v>110</v>
      </c>
      <c r="E111" s="2">
        <v>66</v>
      </c>
    </row>
    <row r="112" spans="1:5" x14ac:dyDescent="0.35">
      <c r="A112">
        <v>111</v>
      </c>
      <c r="B112" s="1">
        <v>171</v>
      </c>
      <c r="D112">
        <v>111</v>
      </c>
      <c r="E112" s="2">
        <v>66</v>
      </c>
    </row>
    <row r="113" spans="1:5" x14ac:dyDescent="0.35">
      <c r="A113">
        <v>112</v>
      </c>
      <c r="B113" s="1">
        <v>171</v>
      </c>
      <c r="D113">
        <v>112</v>
      </c>
      <c r="E113" s="2">
        <v>66</v>
      </c>
    </row>
    <row r="114" spans="1:5" x14ac:dyDescent="0.35">
      <c r="A114">
        <v>113</v>
      </c>
      <c r="B114" s="1">
        <v>171</v>
      </c>
      <c r="D114">
        <v>113</v>
      </c>
      <c r="E114" s="2">
        <v>66</v>
      </c>
    </row>
    <row r="115" spans="1:5" x14ac:dyDescent="0.35">
      <c r="A115">
        <v>114</v>
      </c>
      <c r="B115" s="1">
        <v>171</v>
      </c>
      <c r="D115">
        <v>114</v>
      </c>
      <c r="E115" s="2">
        <v>66</v>
      </c>
    </row>
    <row r="116" spans="1:5" x14ac:dyDescent="0.35">
      <c r="A116">
        <v>115</v>
      </c>
      <c r="B116" s="1">
        <v>171</v>
      </c>
      <c r="D116">
        <v>115</v>
      </c>
      <c r="E116" s="2">
        <v>66</v>
      </c>
    </row>
    <row r="117" spans="1:5" x14ac:dyDescent="0.35">
      <c r="A117">
        <v>116</v>
      </c>
      <c r="B117" s="1">
        <v>171</v>
      </c>
      <c r="D117">
        <v>116</v>
      </c>
      <c r="E117" s="2">
        <v>66</v>
      </c>
    </row>
    <row r="118" spans="1:5" x14ac:dyDescent="0.35">
      <c r="A118">
        <v>117</v>
      </c>
      <c r="B118" s="1">
        <v>171</v>
      </c>
      <c r="D118">
        <v>117</v>
      </c>
      <c r="E118" s="2">
        <v>66</v>
      </c>
    </row>
    <row r="119" spans="1:5" x14ac:dyDescent="0.35">
      <c r="A119">
        <v>118</v>
      </c>
      <c r="B119" s="1">
        <v>171</v>
      </c>
      <c r="D119">
        <v>118</v>
      </c>
      <c r="E119" s="2">
        <v>66</v>
      </c>
    </row>
    <row r="120" spans="1:5" x14ac:dyDescent="0.35">
      <c r="A120">
        <v>119</v>
      </c>
      <c r="B120" s="1">
        <v>171</v>
      </c>
      <c r="D120">
        <v>119</v>
      </c>
      <c r="E120" s="2">
        <v>67</v>
      </c>
    </row>
    <row r="121" spans="1:5" x14ac:dyDescent="0.35">
      <c r="A121">
        <v>120</v>
      </c>
      <c r="B121" s="1">
        <v>171</v>
      </c>
      <c r="D121">
        <v>120</v>
      </c>
      <c r="E121" s="2">
        <v>67</v>
      </c>
    </row>
    <row r="122" spans="1:5" x14ac:dyDescent="0.35">
      <c r="A122">
        <v>121</v>
      </c>
      <c r="B122" s="1">
        <v>171</v>
      </c>
      <c r="D122">
        <v>121</v>
      </c>
      <c r="E122" s="2">
        <v>67</v>
      </c>
    </row>
    <row r="123" spans="1:5" x14ac:dyDescent="0.35">
      <c r="A123">
        <v>122</v>
      </c>
      <c r="B123" s="1">
        <v>171</v>
      </c>
      <c r="D123">
        <v>122</v>
      </c>
      <c r="E123" s="2">
        <v>67</v>
      </c>
    </row>
    <row r="124" spans="1:5" x14ac:dyDescent="0.35">
      <c r="A124">
        <v>123</v>
      </c>
      <c r="B124" s="1">
        <v>171</v>
      </c>
      <c r="D124">
        <v>123</v>
      </c>
      <c r="E124" s="2">
        <v>67</v>
      </c>
    </row>
    <row r="125" spans="1:5" x14ac:dyDescent="0.35">
      <c r="A125">
        <v>124</v>
      </c>
      <c r="B125" s="1">
        <v>171</v>
      </c>
      <c r="D125">
        <v>124</v>
      </c>
      <c r="E125" s="2">
        <v>67</v>
      </c>
    </row>
    <row r="126" spans="1:5" x14ac:dyDescent="0.35">
      <c r="A126">
        <v>125</v>
      </c>
      <c r="B126" s="1">
        <v>171</v>
      </c>
      <c r="D126">
        <v>125</v>
      </c>
      <c r="E126" s="2">
        <v>67</v>
      </c>
    </row>
    <row r="127" spans="1:5" x14ac:dyDescent="0.35">
      <c r="A127">
        <v>126</v>
      </c>
      <c r="B127" s="1">
        <v>171</v>
      </c>
      <c r="D127">
        <v>126</v>
      </c>
      <c r="E127" s="2">
        <v>67</v>
      </c>
    </row>
    <row r="128" spans="1:5" x14ac:dyDescent="0.35">
      <c r="A128">
        <v>127</v>
      </c>
      <c r="B128" s="1">
        <v>171</v>
      </c>
      <c r="D128">
        <v>127</v>
      </c>
      <c r="E128" s="2">
        <v>67</v>
      </c>
    </row>
    <row r="129" spans="1:5" x14ac:dyDescent="0.35">
      <c r="A129">
        <v>128</v>
      </c>
      <c r="B129" s="1">
        <v>171</v>
      </c>
      <c r="D129">
        <v>128</v>
      </c>
      <c r="E129" s="2">
        <v>67</v>
      </c>
    </row>
    <row r="130" spans="1:5" x14ac:dyDescent="0.35">
      <c r="A130">
        <v>129</v>
      </c>
      <c r="B130" s="1">
        <v>171</v>
      </c>
      <c r="D130">
        <v>129</v>
      </c>
      <c r="E130" s="2">
        <v>67</v>
      </c>
    </row>
    <row r="131" spans="1:5" x14ac:dyDescent="0.35">
      <c r="A131">
        <v>130</v>
      </c>
      <c r="B131" s="1">
        <v>171</v>
      </c>
      <c r="D131">
        <v>130</v>
      </c>
      <c r="E131" s="2">
        <v>67</v>
      </c>
    </row>
    <row r="132" spans="1:5" x14ac:dyDescent="0.35">
      <c r="A132">
        <v>131</v>
      </c>
      <c r="B132" s="1">
        <v>171</v>
      </c>
      <c r="D132">
        <v>131</v>
      </c>
      <c r="E132" s="2">
        <v>67</v>
      </c>
    </row>
    <row r="133" spans="1:5" x14ac:dyDescent="0.35">
      <c r="A133">
        <v>132</v>
      </c>
      <c r="B133" s="1">
        <v>171</v>
      </c>
      <c r="D133">
        <v>132</v>
      </c>
      <c r="E133" s="2">
        <v>67</v>
      </c>
    </row>
    <row r="134" spans="1:5" x14ac:dyDescent="0.35">
      <c r="A134">
        <v>133</v>
      </c>
      <c r="B134" s="1">
        <v>171</v>
      </c>
      <c r="D134">
        <v>133</v>
      </c>
      <c r="E134" s="2">
        <v>67</v>
      </c>
    </row>
    <row r="135" spans="1:5" x14ac:dyDescent="0.35">
      <c r="A135">
        <v>134</v>
      </c>
      <c r="B135" s="1">
        <v>171</v>
      </c>
      <c r="D135">
        <v>134</v>
      </c>
      <c r="E135" s="2">
        <v>68</v>
      </c>
    </row>
    <row r="136" spans="1:5" x14ac:dyDescent="0.35">
      <c r="A136">
        <v>135</v>
      </c>
      <c r="B136" s="1">
        <v>171</v>
      </c>
      <c r="D136">
        <v>135</v>
      </c>
      <c r="E136" s="2">
        <v>68</v>
      </c>
    </row>
    <row r="137" spans="1:5" x14ac:dyDescent="0.35">
      <c r="A137">
        <v>136</v>
      </c>
      <c r="B137" s="1">
        <v>171</v>
      </c>
      <c r="D137">
        <v>136</v>
      </c>
      <c r="E137" s="2">
        <v>68</v>
      </c>
    </row>
    <row r="138" spans="1:5" x14ac:dyDescent="0.35">
      <c r="A138">
        <v>137</v>
      </c>
      <c r="B138" s="1">
        <v>171</v>
      </c>
      <c r="D138">
        <v>137</v>
      </c>
      <c r="E138" s="2">
        <v>68</v>
      </c>
    </row>
    <row r="139" spans="1:5" x14ac:dyDescent="0.35">
      <c r="A139">
        <v>138</v>
      </c>
      <c r="B139" s="1">
        <v>172</v>
      </c>
      <c r="D139">
        <v>138</v>
      </c>
      <c r="E139" s="2">
        <v>68</v>
      </c>
    </row>
    <row r="140" spans="1:5" x14ac:dyDescent="0.35">
      <c r="A140">
        <v>139</v>
      </c>
      <c r="B140" s="1">
        <v>172</v>
      </c>
      <c r="D140">
        <v>139</v>
      </c>
      <c r="E140" s="2">
        <v>69</v>
      </c>
    </row>
    <row r="141" spans="1:5" x14ac:dyDescent="0.35">
      <c r="A141">
        <v>140</v>
      </c>
      <c r="B141" s="1">
        <v>172</v>
      </c>
      <c r="D141">
        <v>140</v>
      </c>
      <c r="E141" s="2">
        <v>69</v>
      </c>
    </row>
    <row r="142" spans="1:5" x14ac:dyDescent="0.35">
      <c r="A142">
        <v>141</v>
      </c>
      <c r="B142" s="1">
        <v>172</v>
      </c>
      <c r="D142">
        <v>141</v>
      </c>
      <c r="E142" s="2">
        <v>69</v>
      </c>
    </row>
    <row r="143" spans="1:5" x14ac:dyDescent="0.35">
      <c r="A143">
        <v>142</v>
      </c>
      <c r="B143" s="1">
        <v>172</v>
      </c>
      <c r="D143">
        <v>142</v>
      </c>
      <c r="E143" s="2">
        <v>69</v>
      </c>
    </row>
    <row r="144" spans="1:5" x14ac:dyDescent="0.35">
      <c r="A144">
        <v>143</v>
      </c>
      <c r="B144" s="1">
        <v>172</v>
      </c>
      <c r="D144">
        <v>143</v>
      </c>
      <c r="E144" s="2">
        <v>69</v>
      </c>
    </row>
    <row r="145" spans="1:5" x14ac:dyDescent="0.35">
      <c r="A145">
        <v>144</v>
      </c>
      <c r="B145" s="1">
        <v>172</v>
      </c>
      <c r="D145">
        <v>144</v>
      </c>
      <c r="E145" s="2">
        <v>69</v>
      </c>
    </row>
    <row r="146" spans="1:5" x14ac:dyDescent="0.35">
      <c r="A146">
        <v>145</v>
      </c>
      <c r="B146" s="1">
        <v>172</v>
      </c>
      <c r="D146">
        <v>145</v>
      </c>
      <c r="E146" s="2">
        <v>69</v>
      </c>
    </row>
    <row r="147" spans="1:5" x14ac:dyDescent="0.35">
      <c r="A147">
        <v>146</v>
      </c>
      <c r="B147" s="1">
        <v>172</v>
      </c>
      <c r="D147">
        <v>146</v>
      </c>
      <c r="E147" s="2">
        <v>69</v>
      </c>
    </row>
    <row r="148" spans="1:5" x14ac:dyDescent="0.35">
      <c r="A148">
        <v>147</v>
      </c>
      <c r="B148" s="1">
        <v>172</v>
      </c>
      <c r="D148">
        <v>147</v>
      </c>
      <c r="E148" s="2">
        <v>69</v>
      </c>
    </row>
    <row r="149" spans="1:5" x14ac:dyDescent="0.35">
      <c r="A149">
        <v>148</v>
      </c>
      <c r="B149" s="1">
        <v>172</v>
      </c>
      <c r="D149">
        <v>148</v>
      </c>
      <c r="E149" s="2">
        <v>69</v>
      </c>
    </row>
    <row r="150" spans="1:5" x14ac:dyDescent="0.35">
      <c r="A150">
        <v>149</v>
      </c>
      <c r="B150" s="1">
        <v>172</v>
      </c>
      <c r="D150">
        <v>149</v>
      </c>
      <c r="E150" s="2">
        <v>69</v>
      </c>
    </row>
    <row r="151" spans="1:5" x14ac:dyDescent="0.35">
      <c r="A151">
        <v>150</v>
      </c>
      <c r="B151" s="3">
        <v>172</v>
      </c>
      <c r="D151">
        <v>150</v>
      </c>
      <c r="E151" s="4">
        <v>69</v>
      </c>
    </row>
    <row r="152" spans="1:5" x14ac:dyDescent="0.35">
      <c r="A152">
        <v>151</v>
      </c>
      <c r="B152" s="1">
        <v>172</v>
      </c>
      <c r="D152">
        <v>151</v>
      </c>
      <c r="E152" s="2">
        <v>69</v>
      </c>
    </row>
    <row r="153" spans="1:5" x14ac:dyDescent="0.35">
      <c r="A153">
        <v>152</v>
      </c>
      <c r="B153" s="1">
        <v>173</v>
      </c>
      <c r="D153">
        <v>152</v>
      </c>
      <c r="E153" s="2">
        <v>70</v>
      </c>
    </row>
    <row r="154" spans="1:5" x14ac:dyDescent="0.35">
      <c r="A154">
        <v>153</v>
      </c>
      <c r="B154" s="1">
        <v>173</v>
      </c>
      <c r="D154">
        <v>153</v>
      </c>
      <c r="E154" s="2">
        <v>70</v>
      </c>
    </row>
    <row r="155" spans="1:5" x14ac:dyDescent="0.35">
      <c r="A155">
        <v>154</v>
      </c>
      <c r="B155" s="1">
        <v>173</v>
      </c>
      <c r="D155">
        <v>154</v>
      </c>
      <c r="E155" s="2">
        <v>70</v>
      </c>
    </row>
    <row r="156" spans="1:5" x14ac:dyDescent="0.35">
      <c r="A156">
        <v>155</v>
      </c>
      <c r="B156" s="1">
        <v>173</v>
      </c>
      <c r="D156">
        <v>155</v>
      </c>
      <c r="E156" s="2">
        <v>70</v>
      </c>
    </row>
    <row r="157" spans="1:5" x14ac:dyDescent="0.35">
      <c r="A157">
        <v>156</v>
      </c>
      <c r="B157" s="1">
        <v>173</v>
      </c>
      <c r="D157">
        <v>156</v>
      </c>
      <c r="E157" s="2">
        <v>70</v>
      </c>
    </row>
    <row r="158" spans="1:5" x14ac:dyDescent="0.35">
      <c r="A158">
        <v>157</v>
      </c>
      <c r="B158" s="1">
        <v>173</v>
      </c>
      <c r="D158">
        <v>157</v>
      </c>
      <c r="E158" s="2">
        <v>70</v>
      </c>
    </row>
    <row r="159" spans="1:5" x14ac:dyDescent="0.35">
      <c r="A159">
        <v>158</v>
      </c>
      <c r="B159" s="1">
        <v>173</v>
      </c>
      <c r="D159">
        <v>158</v>
      </c>
      <c r="E159" s="2">
        <v>70</v>
      </c>
    </row>
    <row r="160" spans="1:5" x14ac:dyDescent="0.35">
      <c r="A160">
        <v>159</v>
      </c>
      <c r="B160" s="1">
        <v>173</v>
      </c>
      <c r="D160">
        <v>159</v>
      </c>
      <c r="E160" s="2">
        <v>70</v>
      </c>
    </row>
    <row r="161" spans="1:5" x14ac:dyDescent="0.35">
      <c r="A161">
        <v>160</v>
      </c>
      <c r="B161" s="1">
        <v>173</v>
      </c>
      <c r="D161">
        <v>160</v>
      </c>
      <c r="E161" s="2">
        <v>70</v>
      </c>
    </row>
    <row r="162" spans="1:5" x14ac:dyDescent="0.35">
      <c r="A162">
        <v>161</v>
      </c>
      <c r="B162" s="1">
        <v>173</v>
      </c>
      <c r="D162">
        <v>161</v>
      </c>
      <c r="E162" s="2">
        <v>70</v>
      </c>
    </row>
    <row r="163" spans="1:5" x14ac:dyDescent="0.35">
      <c r="A163">
        <v>162</v>
      </c>
      <c r="B163" s="1">
        <v>173</v>
      </c>
      <c r="D163">
        <v>162</v>
      </c>
      <c r="E163" s="2">
        <v>70</v>
      </c>
    </row>
    <row r="164" spans="1:5" x14ac:dyDescent="0.35">
      <c r="A164">
        <v>163</v>
      </c>
      <c r="B164" s="1">
        <v>173</v>
      </c>
      <c r="D164">
        <v>163</v>
      </c>
      <c r="E164" s="2">
        <v>70</v>
      </c>
    </row>
    <row r="165" spans="1:5" x14ac:dyDescent="0.35">
      <c r="A165">
        <v>164</v>
      </c>
      <c r="B165" s="1">
        <v>173</v>
      </c>
      <c r="D165">
        <v>164</v>
      </c>
      <c r="E165" s="2">
        <v>71</v>
      </c>
    </row>
    <row r="166" spans="1:5" x14ac:dyDescent="0.35">
      <c r="A166">
        <v>165</v>
      </c>
      <c r="B166" s="1">
        <v>173</v>
      </c>
      <c r="D166">
        <v>165</v>
      </c>
      <c r="E166" s="2">
        <v>71</v>
      </c>
    </row>
    <row r="167" spans="1:5" x14ac:dyDescent="0.35">
      <c r="A167">
        <v>166</v>
      </c>
      <c r="B167" s="1">
        <v>174</v>
      </c>
      <c r="D167">
        <v>166</v>
      </c>
      <c r="E167" s="2">
        <v>71</v>
      </c>
    </row>
    <row r="168" spans="1:5" x14ac:dyDescent="0.35">
      <c r="A168">
        <v>167</v>
      </c>
      <c r="B168" s="1">
        <v>174</v>
      </c>
      <c r="D168">
        <v>167</v>
      </c>
      <c r="E168" s="2">
        <v>71</v>
      </c>
    </row>
    <row r="169" spans="1:5" x14ac:dyDescent="0.35">
      <c r="A169">
        <v>168</v>
      </c>
      <c r="B169" s="1">
        <v>174</v>
      </c>
      <c r="D169">
        <v>168</v>
      </c>
      <c r="E169" s="2">
        <v>71</v>
      </c>
    </row>
    <row r="170" spans="1:5" x14ac:dyDescent="0.35">
      <c r="A170">
        <v>169</v>
      </c>
      <c r="B170" s="1">
        <v>174</v>
      </c>
      <c r="D170">
        <v>169</v>
      </c>
      <c r="E170" s="2">
        <v>72</v>
      </c>
    </row>
    <row r="171" spans="1:5" x14ac:dyDescent="0.35">
      <c r="A171">
        <v>170</v>
      </c>
      <c r="B171" s="1">
        <v>174</v>
      </c>
      <c r="D171">
        <v>170</v>
      </c>
      <c r="E171" s="2">
        <v>72</v>
      </c>
    </row>
    <row r="172" spans="1:5" x14ac:dyDescent="0.35">
      <c r="A172">
        <v>171</v>
      </c>
      <c r="B172" s="1">
        <v>174</v>
      </c>
      <c r="D172">
        <v>171</v>
      </c>
      <c r="E172" s="2">
        <v>72</v>
      </c>
    </row>
    <row r="173" spans="1:5" x14ac:dyDescent="0.35">
      <c r="A173">
        <v>172</v>
      </c>
      <c r="B173" s="1">
        <v>174</v>
      </c>
      <c r="D173">
        <v>172</v>
      </c>
      <c r="E173" s="2">
        <v>72</v>
      </c>
    </row>
    <row r="174" spans="1:5" x14ac:dyDescent="0.35">
      <c r="A174">
        <v>173</v>
      </c>
      <c r="B174" s="1">
        <v>174</v>
      </c>
      <c r="D174">
        <v>173</v>
      </c>
      <c r="E174" s="2">
        <v>73</v>
      </c>
    </row>
    <row r="175" spans="1:5" x14ac:dyDescent="0.35">
      <c r="A175">
        <v>174</v>
      </c>
      <c r="B175" s="1">
        <v>174</v>
      </c>
      <c r="D175">
        <v>174</v>
      </c>
      <c r="E175" s="2">
        <v>73</v>
      </c>
    </row>
    <row r="176" spans="1:5" x14ac:dyDescent="0.35">
      <c r="A176">
        <v>175</v>
      </c>
      <c r="B176" s="1">
        <v>175</v>
      </c>
      <c r="D176">
        <v>175</v>
      </c>
      <c r="E176" s="2">
        <v>73</v>
      </c>
    </row>
    <row r="177" spans="1:5" x14ac:dyDescent="0.35">
      <c r="A177">
        <v>176</v>
      </c>
      <c r="B177" s="1">
        <v>175</v>
      </c>
      <c r="D177">
        <v>176</v>
      </c>
      <c r="E177" s="2">
        <v>74</v>
      </c>
    </row>
    <row r="178" spans="1:5" x14ac:dyDescent="0.35">
      <c r="A178">
        <v>177</v>
      </c>
      <c r="B178" s="1">
        <v>175</v>
      </c>
      <c r="D178">
        <v>177</v>
      </c>
      <c r="E178" s="2">
        <v>74</v>
      </c>
    </row>
    <row r="179" spans="1:5" x14ac:dyDescent="0.35">
      <c r="A179">
        <v>178</v>
      </c>
      <c r="B179" s="1">
        <v>175</v>
      </c>
      <c r="D179">
        <v>178</v>
      </c>
      <c r="E179" s="2">
        <v>74</v>
      </c>
    </row>
    <row r="180" spans="1:5" x14ac:dyDescent="0.35">
      <c r="A180">
        <v>179</v>
      </c>
      <c r="B180" s="1">
        <v>176</v>
      </c>
      <c r="D180">
        <v>179</v>
      </c>
      <c r="E180" s="2">
        <v>74</v>
      </c>
    </row>
    <row r="181" spans="1:5" x14ac:dyDescent="0.35">
      <c r="A181">
        <v>180</v>
      </c>
      <c r="B181" s="1">
        <v>176</v>
      </c>
      <c r="D181">
        <v>180</v>
      </c>
      <c r="E181" s="2">
        <v>74</v>
      </c>
    </row>
    <row r="182" spans="1:5" x14ac:dyDescent="0.35">
      <c r="A182">
        <v>181</v>
      </c>
      <c r="B182" s="1">
        <v>176</v>
      </c>
      <c r="D182">
        <v>181</v>
      </c>
      <c r="E182" s="2">
        <v>74</v>
      </c>
    </row>
    <row r="183" spans="1:5" x14ac:dyDescent="0.35">
      <c r="A183">
        <v>182</v>
      </c>
      <c r="B183" s="1">
        <v>176</v>
      </c>
      <c r="D183">
        <v>182</v>
      </c>
      <c r="E183" s="2">
        <v>75</v>
      </c>
    </row>
    <row r="184" spans="1:5" x14ac:dyDescent="0.35">
      <c r="A184">
        <v>183</v>
      </c>
      <c r="B184" s="1">
        <v>176</v>
      </c>
      <c r="D184">
        <v>183</v>
      </c>
      <c r="E184" s="2">
        <v>75</v>
      </c>
    </row>
    <row r="185" spans="1:5" x14ac:dyDescent="0.35">
      <c r="A185">
        <v>184</v>
      </c>
      <c r="B185" s="1">
        <v>177</v>
      </c>
      <c r="D185">
        <v>184</v>
      </c>
      <c r="E185" s="2">
        <v>75</v>
      </c>
    </row>
    <row r="186" spans="1:5" x14ac:dyDescent="0.35">
      <c r="A186">
        <v>185</v>
      </c>
      <c r="B186" s="1">
        <v>177</v>
      </c>
      <c r="D186">
        <v>185</v>
      </c>
      <c r="E186" s="2">
        <v>75</v>
      </c>
    </row>
    <row r="187" spans="1:5" x14ac:dyDescent="0.35">
      <c r="A187">
        <v>186</v>
      </c>
      <c r="B187" s="1">
        <v>177</v>
      </c>
      <c r="D187">
        <v>186</v>
      </c>
      <c r="E187" s="2">
        <v>75</v>
      </c>
    </row>
    <row r="188" spans="1:5" x14ac:dyDescent="0.35">
      <c r="A188">
        <v>187</v>
      </c>
      <c r="B188" s="1">
        <v>178</v>
      </c>
      <c r="D188">
        <v>187</v>
      </c>
      <c r="E188" s="2">
        <v>76</v>
      </c>
    </row>
    <row r="189" spans="1:5" x14ac:dyDescent="0.35">
      <c r="A189">
        <v>188</v>
      </c>
      <c r="B189" s="1">
        <v>178</v>
      </c>
      <c r="D189">
        <v>188</v>
      </c>
      <c r="E189" s="2">
        <v>76</v>
      </c>
    </row>
    <row r="190" spans="1:5" x14ac:dyDescent="0.35">
      <c r="A190">
        <v>189</v>
      </c>
      <c r="B190" s="1">
        <v>178</v>
      </c>
      <c r="D190">
        <v>189</v>
      </c>
      <c r="E190" s="2">
        <v>77</v>
      </c>
    </row>
    <row r="191" spans="1:5" x14ac:dyDescent="0.35">
      <c r="A191">
        <v>190</v>
      </c>
      <c r="B191" s="1">
        <v>178</v>
      </c>
      <c r="D191">
        <v>190</v>
      </c>
      <c r="E191" s="2">
        <v>77</v>
      </c>
    </row>
    <row r="192" spans="1:5" x14ac:dyDescent="0.35">
      <c r="A192">
        <v>191</v>
      </c>
      <c r="B192" s="1">
        <v>179</v>
      </c>
      <c r="D192">
        <v>191</v>
      </c>
      <c r="E192" s="2">
        <v>78</v>
      </c>
    </row>
    <row r="193" spans="1:5" x14ac:dyDescent="0.35">
      <c r="A193">
        <v>192</v>
      </c>
      <c r="B193" s="1">
        <v>179</v>
      </c>
      <c r="D193">
        <v>192</v>
      </c>
      <c r="E193" s="2">
        <v>78</v>
      </c>
    </row>
    <row r="194" spans="1:5" x14ac:dyDescent="0.35">
      <c r="A194">
        <v>193</v>
      </c>
      <c r="B194" s="1">
        <v>179</v>
      </c>
      <c r="D194">
        <v>193</v>
      </c>
      <c r="E194" s="2">
        <v>78</v>
      </c>
    </row>
    <row r="195" spans="1:5" x14ac:dyDescent="0.35">
      <c r="A195">
        <v>194</v>
      </c>
      <c r="B195" s="1">
        <v>179</v>
      </c>
      <c r="D195">
        <v>194</v>
      </c>
      <c r="E195" s="2">
        <v>79</v>
      </c>
    </row>
    <row r="196" spans="1:5" x14ac:dyDescent="0.35">
      <c r="A196">
        <v>195</v>
      </c>
      <c r="B196" s="1">
        <v>179</v>
      </c>
      <c r="D196">
        <v>195</v>
      </c>
      <c r="E196" s="2">
        <v>80</v>
      </c>
    </row>
    <row r="197" spans="1:5" x14ac:dyDescent="0.35">
      <c r="A197">
        <v>196</v>
      </c>
      <c r="B197" s="1">
        <v>180</v>
      </c>
      <c r="D197">
        <v>196</v>
      </c>
      <c r="E197" s="2">
        <v>80</v>
      </c>
    </row>
    <row r="198" spans="1:5" x14ac:dyDescent="0.35">
      <c r="A198">
        <v>197</v>
      </c>
      <c r="B198" s="1">
        <v>182</v>
      </c>
      <c r="D198">
        <v>197</v>
      </c>
      <c r="E198" s="2">
        <v>81</v>
      </c>
    </row>
    <row r="199" spans="1:5" x14ac:dyDescent="0.35">
      <c r="A199">
        <v>198</v>
      </c>
      <c r="B199" s="1">
        <v>186</v>
      </c>
      <c r="D199">
        <v>198</v>
      </c>
      <c r="E199" s="2">
        <v>81</v>
      </c>
    </row>
    <row r="200" spans="1:5" x14ac:dyDescent="0.35">
      <c r="A200">
        <v>199</v>
      </c>
      <c r="B200" s="1">
        <v>187</v>
      </c>
      <c r="D200">
        <v>199</v>
      </c>
      <c r="E200" s="2">
        <v>84</v>
      </c>
    </row>
    <row r="201" spans="1:5" x14ac:dyDescent="0.35">
      <c r="A201">
        <v>200</v>
      </c>
      <c r="B201" s="3">
        <v>187</v>
      </c>
      <c r="D201">
        <v>200</v>
      </c>
      <c r="E201" s="4">
        <v>84</v>
      </c>
    </row>
  </sheetData>
  <mergeCells count="15">
    <mergeCell ref="Q22:Q23"/>
    <mergeCell ref="R22:R23"/>
    <mergeCell ref="S22:S23"/>
    <mergeCell ref="T22:T23"/>
    <mergeCell ref="N21:T21"/>
    <mergeCell ref="N22:N24"/>
    <mergeCell ref="O22:P23"/>
    <mergeCell ref="I4:J4"/>
    <mergeCell ref="N4:T4"/>
    <mergeCell ref="N5:N7"/>
    <mergeCell ref="O5:P6"/>
    <mergeCell ref="Q5:Q6"/>
    <mergeCell ref="R5:R6"/>
    <mergeCell ref="S5:S6"/>
    <mergeCell ref="T5:T6"/>
  </mergeCell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963A6-6066-418B-88BF-AB8BD839D9A0}">
  <dimension ref="A1"/>
  <sheetViews>
    <sheetView workbookViewId="0">
      <selection activeCell="K6" sqref="K6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29AA3-68DC-4CB4-B6E3-C28BAE16B2E7}">
  <dimension ref="A1:L32"/>
  <sheetViews>
    <sheetView workbookViewId="0">
      <selection activeCell="L22" sqref="L22"/>
    </sheetView>
  </sheetViews>
  <sheetFormatPr defaultRowHeight="14.5" x14ac:dyDescent="0.35"/>
  <cols>
    <col min="11" max="11" width="47.6328125" bestFit="1" customWidth="1"/>
  </cols>
  <sheetData>
    <row r="1" spans="1:12" ht="15" thickBot="1" x14ac:dyDescent="0.4">
      <c r="A1" s="57" t="str">
        <f>'2'!N4</f>
        <v>Рост</v>
      </c>
      <c r="B1" s="58"/>
      <c r="C1" s="58"/>
      <c r="D1" s="58"/>
      <c r="E1" s="58"/>
      <c r="F1" s="58"/>
      <c r="G1" s="58"/>
      <c r="H1" s="58"/>
      <c r="I1" s="59"/>
    </row>
    <row r="2" spans="1:12" ht="14.25" customHeight="1" x14ac:dyDescent="0.35">
      <c r="A2" s="61">
        <f>'2'!N5</f>
        <v>0</v>
      </c>
      <c r="B2" s="65" t="str">
        <f>'2'!O5</f>
        <v>Интервалы</v>
      </c>
      <c r="C2" s="66"/>
      <c r="D2" s="68" t="str">
        <f>'2'!Q5</f>
        <v>Частоты попадания</v>
      </c>
      <c r="E2" s="68" t="str">
        <f>'2'!R5</f>
        <v>Середины интервалов</v>
      </c>
      <c r="F2" s="68" t="str">
        <f>'2'!S5</f>
        <v>Относительные частоты</v>
      </c>
      <c r="G2" s="70" t="str">
        <f>'2'!T5</f>
        <v>Функция распределения</v>
      </c>
      <c r="I2" s="16"/>
    </row>
    <row r="3" spans="1:12" x14ac:dyDescent="0.35">
      <c r="A3" s="61"/>
      <c r="B3" s="65"/>
      <c r="C3" s="66"/>
      <c r="D3" s="68"/>
      <c r="E3" s="68"/>
      <c r="F3" s="68"/>
      <c r="G3" s="70"/>
      <c r="I3" s="16"/>
      <c r="K3" s="31" t="s">
        <v>21</v>
      </c>
      <c r="L3">
        <f>1/D15*SUM(H5:H14)</f>
        <v>169.17499999999995</v>
      </c>
    </row>
    <row r="4" spans="1:12" x14ac:dyDescent="0.35">
      <c r="A4" s="62"/>
      <c r="B4" s="7" t="str">
        <f>'2'!O7</f>
        <v>ai</v>
      </c>
      <c r="C4" s="8" t="str">
        <f>'2'!P7</f>
        <v>ai+1</v>
      </c>
      <c r="D4" s="8" t="str">
        <f>'2'!Q7</f>
        <v>n</v>
      </c>
      <c r="E4" s="8" t="str">
        <f>'2'!R7</f>
        <v>c_i</v>
      </c>
      <c r="F4" s="8" t="str">
        <f>'2'!S7</f>
        <v>vi</v>
      </c>
      <c r="G4" s="25" t="str">
        <f>'2'!T7</f>
        <v>F*(x)</v>
      </c>
      <c r="H4" s="33" t="s">
        <v>26</v>
      </c>
      <c r="I4" s="25" t="s">
        <v>27</v>
      </c>
      <c r="K4" s="31" t="s">
        <v>22</v>
      </c>
      <c r="L4">
        <f>1/D15*SUM(I5:I14)</f>
        <v>28651.100799999993</v>
      </c>
    </row>
    <row r="5" spans="1:12" ht="15.5" x14ac:dyDescent="0.35">
      <c r="A5" s="26">
        <f>'2'!N8</f>
        <v>1</v>
      </c>
      <c r="B5">
        <f>'2'!O8</f>
        <v>156</v>
      </c>
      <c r="C5">
        <f>'2'!P8</f>
        <v>159.1</v>
      </c>
      <c r="D5">
        <f>'2'!Q8</f>
        <v>9</v>
      </c>
      <c r="E5">
        <f>'2'!R8</f>
        <v>157.55000000000001</v>
      </c>
      <c r="F5">
        <f>'2'!S8</f>
        <v>4.4999999999999998E-2</v>
      </c>
      <c r="G5" s="16">
        <f>'2'!T8</f>
        <v>4.4999999999999998E-2</v>
      </c>
      <c r="H5">
        <f>D5*E5</f>
        <v>1417.95</v>
      </c>
      <c r="I5" s="16">
        <f>H5*E5</f>
        <v>223398.02250000002</v>
      </c>
      <c r="K5" s="31" t="s">
        <v>127</v>
      </c>
      <c r="L5">
        <f>L4-L3*L3</f>
        <v>30.920175000006566</v>
      </c>
    </row>
    <row r="6" spans="1:12" ht="15.5" x14ac:dyDescent="0.35">
      <c r="A6" s="27">
        <f>'2'!N9</f>
        <v>2</v>
      </c>
      <c r="B6">
        <f>'2'!O9</f>
        <v>159.1</v>
      </c>
      <c r="C6">
        <f>'2'!P9</f>
        <v>162.19999999999999</v>
      </c>
      <c r="D6">
        <f>'2'!Q9</f>
        <v>11</v>
      </c>
      <c r="E6">
        <f>'2'!R9</f>
        <v>160.64999999999998</v>
      </c>
      <c r="F6">
        <f>'2'!S9</f>
        <v>5.5E-2</v>
      </c>
      <c r="G6" s="16">
        <f>'2'!T9</f>
        <v>0.1</v>
      </c>
      <c r="H6">
        <f t="shared" ref="H6:H14" si="0">D6*E6</f>
        <v>1767.1499999999996</v>
      </c>
      <c r="I6" s="16">
        <f t="shared" ref="I6:I14" si="1">H6*E6</f>
        <v>283892.6474999999</v>
      </c>
      <c r="K6" s="31" t="s">
        <v>20</v>
      </c>
      <c r="L6">
        <f>D15/(D15- 1) * L5</f>
        <v>31.075552763825691</v>
      </c>
    </row>
    <row r="7" spans="1:12" ht="15.5" x14ac:dyDescent="0.35">
      <c r="A7" s="27">
        <f>'2'!N10</f>
        <v>3</v>
      </c>
      <c r="B7">
        <f>'2'!O10</f>
        <v>162.19999999999999</v>
      </c>
      <c r="C7">
        <f>'2'!P10</f>
        <v>165.29999999999998</v>
      </c>
      <c r="D7">
        <f>'2'!Q10</f>
        <v>28</v>
      </c>
      <c r="E7">
        <f>'2'!R10</f>
        <v>163.75</v>
      </c>
      <c r="F7">
        <f>'2'!S10</f>
        <v>0.14000000000000001</v>
      </c>
      <c r="G7" s="16">
        <f>'2'!T10</f>
        <v>0.24000000000000002</v>
      </c>
      <c r="H7">
        <f t="shared" si="0"/>
        <v>4585</v>
      </c>
      <c r="I7" s="16">
        <f t="shared" si="1"/>
        <v>750793.75</v>
      </c>
      <c r="K7" s="31" t="s">
        <v>128</v>
      </c>
      <c r="L7">
        <f>SQRT(L5)</f>
        <v>5.5605912455427404</v>
      </c>
    </row>
    <row r="8" spans="1:12" ht="15.5" x14ac:dyDescent="0.35">
      <c r="A8" s="27">
        <f>'2'!N11</f>
        <v>4</v>
      </c>
      <c r="B8">
        <f>'2'!O11</f>
        <v>165.29999999999998</v>
      </c>
      <c r="C8">
        <f>'2'!P11</f>
        <v>168.39999999999998</v>
      </c>
      <c r="D8">
        <f>'2'!Q11</f>
        <v>35</v>
      </c>
      <c r="E8">
        <f>'2'!R11</f>
        <v>166.84999999999997</v>
      </c>
      <c r="F8">
        <f>'2'!S11</f>
        <v>0.17499999999999999</v>
      </c>
      <c r="G8" s="16">
        <f>'2'!T11</f>
        <v>0.41500000000000004</v>
      </c>
      <c r="H8">
        <f t="shared" si="0"/>
        <v>5839.7499999999991</v>
      </c>
      <c r="I8" s="16">
        <f t="shared" si="1"/>
        <v>974362.28749999963</v>
      </c>
      <c r="K8" s="31" t="s">
        <v>23</v>
      </c>
      <c r="L8">
        <f>SQRT(L6)</f>
        <v>5.5745450723647121</v>
      </c>
    </row>
    <row r="9" spans="1:12" ht="29" x14ac:dyDescent="0.35">
      <c r="A9" s="27">
        <f>'2'!N12</f>
        <v>5</v>
      </c>
      <c r="B9">
        <f>'2'!O12</f>
        <v>168.39999999999998</v>
      </c>
      <c r="C9">
        <f>'2'!P12</f>
        <v>171.49999999999997</v>
      </c>
      <c r="D9">
        <f>'2'!Q12</f>
        <v>54</v>
      </c>
      <c r="E9">
        <f>'2'!R12</f>
        <v>169.95</v>
      </c>
      <c r="F9">
        <f>'2'!S12</f>
        <v>0.27</v>
      </c>
      <c r="G9" s="16">
        <f>'2'!T12</f>
        <v>0.68500000000000005</v>
      </c>
      <c r="H9">
        <f t="shared" si="0"/>
        <v>9177.2999999999993</v>
      </c>
      <c r="I9" s="16">
        <f t="shared" si="1"/>
        <v>1559682.1349999998</v>
      </c>
      <c r="K9" s="31" t="s">
        <v>25</v>
      </c>
      <c r="L9">
        <f>E9</f>
        <v>169.95</v>
      </c>
    </row>
    <row r="10" spans="1:12" ht="15.5" x14ac:dyDescent="0.35">
      <c r="A10" s="27">
        <f>'2'!N13</f>
        <v>6</v>
      </c>
      <c r="B10">
        <f>'2'!O13</f>
        <v>171.49999999999997</v>
      </c>
      <c r="C10">
        <f>'2'!P13</f>
        <v>174.59999999999997</v>
      </c>
      <c r="D10">
        <f>'2'!Q13</f>
        <v>37</v>
      </c>
      <c r="E10">
        <f>'2'!R13</f>
        <v>173.04999999999995</v>
      </c>
      <c r="F10">
        <f>'2'!S13</f>
        <v>0.185</v>
      </c>
      <c r="G10" s="16">
        <f>'2'!T13</f>
        <v>0.87000000000000011</v>
      </c>
      <c r="H10">
        <f t="shared" si="0"/>
        <v>6402.8499999999985</v>
      </c>
      <c r="I10" s="16">
        <f t="shared" si="1"/>
        <v>1108013.1924999994</v>
      </c>
    </row>
    <row r="11" spans="1:12" ht="15.5" x14ac:dyDescent="0.35">
      <c r="A11" s="27">
        <f>'2'!N14</f>
        <v>7</v>
      </c>
      <c r="B11">
        <f>'2'!O14</f>
        <v>174.59999999999997</v>
      </c>
      <c r="C11">
        <f>'2'!P14</f>
        <v>177.69999999999996</v>
      </c>
      <c r="D11">
        <f>'2'!Q14</f>
        <v>12</v>
      </c>
      <c r="E11">
        <f>'2'!R14</f>
        <v>176.14999999999998</v>
      </c>
      <c r="F11">
        <f>'2'!S14</f>
        <v>0.06</v>
      </c>
      <c r="G11" s="16">
        <f>'2'!T14</f>
        <v>0.93000000000000016</v>
      </c>
      <c r="H11">
        <f t="shared" si="0"/>
        <v>2113.7999999999997</v>
      </c>
      <c r="I11" s="16">
        <f t="shared" si="1"/>
        <v>372345.86999999988</v>
      </c>
    </row>
    <row r="12" spans="1:12" ht="15.5" x14ac:dyDescent="0.35">
      <c r="A12" s="27">
        <f>'2'!N15</f>
        <v>8</v>
      </c>
      <c r="B12">
        <f>'2'!O15</f>
        <v>177.69999999999996</v>
      </c>
      <c r="C12">
        <f>'2'!P15</f>
        <v>180.79999999999995</v>
      </c>
      <c r="D12">
        <f>'2'!Q15</f>
        <v>10</v>
      </c>
      <c r="E12">
        <f>'2'!R15</f>
        <v>179.24999999999994</v>
      </c>
      <c r="F12">
        <f>'2'!S15</f>
        <v>0.05</v>
      </c>
      <c r="G12" s="16">
        <f>'2'!T15</f>
        <v>0.9800000000000002</v>
      </c>
      <c r="H12">
        <f t="shared" si="0"/>
        <v>1792.4999999999995</v>
      </c>
      <c r="I12" s="16">
        <f t="shared" si="1"/>
        <v>321305.62499999983</v>
      </c>
    </row>
    <row r="13" spans="1:12" ht="15.5" x14ac:dyDescent="0.35">
      <c r="A13" s="27">
        <f>'2'!N16</f>
        <v>9</v>
      </c>
      <c r="B13">
        <f>'2'!O16</f>
        <v>180.79999999999995</v>
      </c>
      <c r="C13">
        <f>'2'!P16</f>
        <v>183.89999999999995</v>
      </c>
      <c r="D13">
        <f>'2'!Q16</f>
        <v>1</v>
      </c>
      <c r="E13">
        <f>'2'!R16</f>
        <v>182.34999999999997</v>
      </c>
      <c r="F13">
        <f>'2'!S16</f>
        <v>5.0000000000000001E-3</v>
      </c>
      <c r="G13" s="16">
        <f>'2'!T16</f>
        <v>0.98500000000000021</v>
      </c>
      <c r="H13">
        <f t="shared" si="0"/>
        <v>182.34999999999997</v>
      </c>
      <c r="I13" s="16">
        <f t="shared" si="1"/>
        <v>33251.522499999985</v>
      </c>
    </row>
    <row r="14" spans="1:12" ht="15.5" x14ac:dyDescent="0.35">
      <c r="A14" s="27">
        <f>'2'!N17</f>
        <v>10</v>
      </c>
      <c r="B14">
        <f>'2'!O17</f>
        <v>183.89999999999995</v>
      </c>
      <c r="C14">
        <f>'2'!P17</f>
        <v>186.99999999999994</v>
      </c>
      <c r="D14">
        <f>'2'!Q17</f>
        <v>3</v>
      </c>
      <c r="E14">
        <f>'2'!R17</f>
        <v>185.44999999999993</v>
      </c>
      <c r="F14">
        <f>'2'!S17</f>
        <v>1.4999999999999999E-2</v>
      </c>
      <c r="G14" s="16">
        <f>'2'!T17</f>
        <v>1.0000000000000002</v>
      </c>
      <c r="H14" s="33">
        <f t="shared" si="0"/>
        <v>556.3499999999998</v>
      </c>
      <c r="I14" s="25">
        <f t="shared" si="1"/>
        <v>103175.10749999993</v>
      </c>
    </row>
    <row r="15" spans="1:12" ht="15" thickBot="1" x14ac:dyDescent="0.4">
      <c r="A15" s="28" t="str">
        <f>'2'!N18</f>
        <v>∑</v>
      </c>
      <c r="B15" s="29" t="str">
        <f>'2'!O18</f>
        <v>-</v>
      </c>
      <c r="C15" s="29" t="str">
        <f>'2'!P18</f>
        <v>-</v>
      </c>
      <c r="D15" s="29">
        <f>'2'!Q18</f>
        <v>200</v>
      </c>
      <c r="E15" s="29" t="str">
        <f>'2'!R18</f>
        <v>-</v>
      </c>
      <c r="F15" s="29">
        <f>'2'!S18</f>
        <v>1.0000000000000002</v>
      </c>
      <c r="G15" s="30" t="str">
        <f>'2'!T18</f>
        <v>-</v>
      </c>
      <c r="H15" s="32"/>
      <c r="I15" s="18"/>
    </row>
    <row r="17" spans="1:12" ht="15" thickBot="1" x14ac:dyDescent="0.4"/>
    <row r="18" spans="1:12" ht="15" thickBot="1" x14ac:dyDescent="0.4">
      <c r="A18" s="57" t="str">
        <f>'2'!N21</f>
        <v>Вес</v>
      </c>
      <c r="B18" s="58"/>
      <c r="C18" s="58"/>
      <c r="D18" s="58"/>
      <c r="E18" s="58"/>
      <c r="F18" s="58"/>
      <c r="G18" s="58"/>
      <c r="H18" s="58"/>
      <c r="I18" s="59"/>
    </row>
    <row r="19" spans="1:12" ht="14.25" customHeight="1" x14ac:dyDescent="0.35">
      <c r="A19" s="61">
        <f>'2'!N22</f>
        <v>0</v>
      </c>
      <c r="B19" s="65" t="str">
        <f>'2'!O22</f>
        <v>Интервалы</v>
      </c>
      <c r="C19" s="66"/>
      <c r="D19" s="68" t="str">
        <f>'2'!Q22</f>
        <v>Частоты попадания</v>
      </c>
      <c r="E19" s="68" t="str">
        <f>'2'!R22</f>
        <v>Середины интервалов</v>
      </c>
      <c r="F19" s="68" t="str">
        <f>'2'!S22</f>
        <v>Относительные частоты</v>
      </c>
      <c r="G19" s="70" t="str">
        <f>'2'!T22</f>
        <v>Функция распределения</v>
      </c>
      <c r="I19" s="16"/>
    </row>
    <row r="20" spans="1:12" x14ac:dyDescent="0.35">
      <c r="A20" s="61"/>
      <c r="B20" s="65"/>
      <c r="C20" s="66"/>
      <c r="D20" s="68"/>
      <c r="E20" s="68"/>
      <c r="F20" s="68"/>
      <c r="G20" s="70"/>
      <c r="I20" s="16"/>
      <c r="K20" s="31" t="s">
        <v>121</v>
      </c>
      <c r="L20">
        <f>1/D32*SUM(H22:H31)</f>
        <v>65.266000000000005</v>
      </c>
    </row>
    <row r="21" spans="1:12" x14ac:dyDescent="0.35">
      <c r="A21" s="62"/>
      <c r="B21" s="7" t="str">
        <f>'2'!O24</f>
        <v>ai</v>
      </c>
      <c r="C21" s="8" t="str">
        <f>'2'!P24</f>
        <v>ai+1</v>
      </c>
      <c r="D21" s="8" t="str">
        <f>'2'!Q24</f>
        <v>n</v>
      </c>
      <c r="E21" s="8" t="str">
        <f>'2'!R24</f>
        <v>c_i</v>
      </c>
      <c r="F21" s="8" t="str">
        <f>'2'!S24</f>
        <v>vi</v>
      </c>
      <c r="G21" s="25" t="str">
        <f>'2'!T24</f>
        <v>F*(x)</v>
      </c>
      <c r="H21" s="33" t="s">
        <v>26</v>
      </c>
      <c r="I21" s="25" t="s">
        <v>27</v>
      </c>
      <c r="K21" s="31" t="s">
        <v>122</v>
      </c>
      <c r="L21">
        <f>1/D32*SUM(I22:I31)</f>
        <v>4302.0748000000003</v>
      </c>
    </row>
    <row r="22" spans="1:12" ht="15.5" x14ac:dyDescent="0.35">
      <c r="A22" s="26">
        <f>'2'!N25</f>
        <v>1</v>
      </c>
      <c r="B22">
        <f>'2'!O25</f>
        <v>50</v>
      </c>
      <c r="C22">
        <f>'2'!P25</f>
        <v>53.4</v>
      </c>
      <c r="D22">
        <f>'2'!Q25</f>
        <v>6</v>
      </c>
      <c r="E22">
        <f>'2'!R25</f>
        <v>51.7</v>
      </c>
      <c r="F22">
        <f>'2'!S25</f>
        <v>0.03</v>
      </c>
      <c r="G22" s="16">
        <f>'2'!T25</f>
        <v>0.03</v>
      </c>
      <c r="H22">
        <f>D22*E22</f>
        <v>310.20000000000005</v>
      </c>
      <c r="I22" s="16">
        <f>H22*E22</f>
        <v>16037.340000000004</v>
      </c>
      <c r="K22" s="31" t="s">
        <v>126</v>
      </c>
      <c r="L22">
        <f>L21-L20*L20</f>
        <v>42.424043999999412</v>
      </c>
    </row>
    <row r="23" spans="1:12" ht="15.5" x14ac:dyDescent="0.35">
      <c r="A23" s="27">
        <f>'2'!N26</f>
        <v>2</v>
      </c>
      <c r="B23">
        <f>'2'!O26</f>
        <v>53.4</v>
      </c>
      <c r="C23">
        <f>'2'!P26</f>
        <v>56.8</v>
      </c>
      <c r="D23">
        <f>'2'!Q26</f>
        <v>9</v>
      </c>
      <c r="E23">
        <f>'2'!R26</f>
        <v>55.099999999999994</v>
      </c>
      <c r="F23">
        <f>'2'!S26</f>
        <v>4.4999999999999998E-2</v>
      </c>
      <c r="G23" s="16">
        <f>'2'!T26</f>
        <v>7.4999999999999997E-2</v>
      </c>
      <c r="H23">
        <f t="shared" ref="H23:H31" si="2">D23*E23</f>
        <v>495.9</v>
      </c>
      <c r="I23" s="16">
        <f t="shared" ref="I23:I31" si="3">H23*E23</f>
        <v>27324.089999999997</v>
      </c>
      <c r="K23" s="31" t="s">
        <v>123</v>
      </c>
      <c r="L23">
        <f>D32/(D32- 1) * L22</f>
        <v>42.637230150753176</v>
      </c>
    </row>
    <row r="24" spans="1:12" ht="15.5" x14ac:dyDescent="0.35">
      <c r="A24" s="27">
        <f>'2'!N27</f>
        <v>3</v>
      </c>
      <c r="B24">
        <f>'2'!O27</f>
        <v>56.8</v>
      </c>
      <c r="C24">
        <f>'2'!P27</f>
        <v>60.199999999999996</v>
      </c>
      <c r="D24">
        <f>'2'!Q27</f>
        <v>27</v>
      </c>
      <c r="E24">
        <f>'2'!R27</f>
        <v>58.5</v>
      </c>
      <c r="F24">
        <f>'2'!S27</f>
        <v>0.13500000000000001</v>
      </c>
      <c r="G24" s="16">
        <f>'2'!T27</f>
        <v>0.21000000000000002</v>
      </c>
      <c r="H24">
        <f t="shared" si="2"/>
        <v>1579.5</v>
      </c>
      <c r="I24" s="16">
        <f t="shared" si="3"/>
        <v>92400.75</v>
      </c>
      <c r="K24" s="31" t="s">
        <v>125</v>
      </c>
      <c r="L24">
        <f>SQRT(L22)</f>
        <v>6.5133742407449162</v>
      </c>
    </row>
    <row r="25" spans="1:12" ht="15.5" x14ac:dyDescent="0.35">
      <c r="A25" s="27">
        <f>'2'!N28</f>
        <v>4</v>
      </c>
      <c r="B25">
        <f>'2'!O28</f>
        <v>60.199999999999996</v>
      </c>
      <c r="C25">
        <f>'2'!P28</f>
        <v>63.599999999999994</v>
      </c>
      <c r="D25">
        <f>'2'!Q28</f>
        <v>40</v>
      </c>
      <c r="E25">
        <f>'2'!R28</f>
        <v>61.899999999999991</v>
      </c>
      <c r="F25">
        <f>'2'!S28</f>
        <v>0.2</v>
      </c>
      <c r="G25" s="16">
        <f>'2'!T28</f>
        <v>0.41000000000000003</v>
      </c>
      <c r="H25">
        <f t="shared" si="2"/>
        <v>2475.9999999999995</v>
      </c>
      <c r="I25" s="16">
        <f t="shared" si="3"/>
        <v>153264.39999999997</v>
      </c>
      <c r="K25" s="31" t="s">
        <v>124</v>
      </c>
      <c r="L25">
        <f>SQRT(L23)</f>
        <v>6.5297189947771237</v>
      </c>
    </row>
    <row r="26" spans="1:12" ht="29" x14ac:dyDescent="0.35">
      <c r="A26" s="27">
        <f>'2'!N29</f>
        <v>5</v>
      </c>
      <c r="B26">
        <f>'2'!O29</f>
        <v>63.599999999999994</v>
      </c>
      <c r="C26">
        <f>'2'!P29</f>
        <v>67</v>
      </c>
      <c r="D26">
        <f>'2'!Q29</f>
        <v>51</v>
      </c>
      <c r="E26">
        <f>'2'!R29</f>
        <v>65.3</v>
      </c>
      <c r="F26">
        <f>'2'!S29</f>
        <v>0.255</v>
      </c>
      <c r="G26" s="16">
        <f>'2'!T29</f>
        <v>0.66500000000000004</v>
      </c>
      <c r="H26">
        <f t="shared" si="2"/>
        <v>3330.2999999999997</v>
      </c>
      <c r="I26" s="16">
        <f t="shared" si="3"/>
        <v>217468.58999999997</v>
      </c>
      <c r="K26" s="31" t="s">
        <v>25</v>
      </c>
      <c r="L26">
        <f>E26</f>
        <v>65.3</v>
      </c>
    </row>
    <row r="27" spans="1:12" ht="15.5" x14ac:dyDescent="0.35">
      <c r="A27" s="27">
        <f>'2'!N30</f>
        <v>6</v>
      </c>
      <c r="B27">
        <f>'2'!O30</f>
        <v>67</v>
      </c>
      <c r="C27">
        <f>'2'!P30</f>
        <v>70.400000000000006</v>
      </c>
      <c r="D27">
        <f>'2'!Q30</f>
        <v>30</v>
      </c>
      <c r="E27">
        <f>'2'!R30</f>
        <v>68.7</v>
      </c>
      <c r="F27">
        <f>'2'!S30</f>
        <v>0.15</v>
      </c>
      <c r="G27" s="16">
        <f>'2'!T30</f>
        <v>0.81500000000000006</v>
      </c>
      <c r="H27">
        <f t="shared" si="2"/>
        <v>2061</v>
      </c>
      <c r="I27" s="16">
        <f t="shared" si="3"/>
        <v>141590.70000000001</v>
      </c>
    </row>
    <row r="28" spans="1:12" ht="15.5" x14ac:dyDescent="0.35">
      <c r="A28" s="27">
        <f>'2'!N31</f>
        <v>7</v>
      </c>
      <c r="B28">
        <f>'2'!O31</f>
        <v>70.400000000000006</v>
      </c>
      <c r="C28">
        <f>'2'!P31</f>
        <v>73.800000000000011</v>
      </c>
      <c r="D28">
        <f>'2'!Q31</f>
        <v>12</v>
      </c>
      <c r="E28">
        <f>'2'!R31</f>
        <v>72.100000000000009</v>
      </c>
      <c r="F28">
        <f>'2'!S31</f>
        <v>0.06</v>
      </c>
      <c r="G28" s="16">
        <f>'2'!T31</f>
        <v>0.875</v>
      </c>
      <c r="H28">
        <f t="shared" si="2"/>
        <v>865.2</v>
      </c>
      <c r="I28" s="16">
        <f t="shared" si="3"/>
        <v>62380.920000000013</v>
      </c>
    </row>
    <row r="29" spans="1:12" ht="15.5" x14ac:dyDescent="0.35">
      <c r="A29" s="27">
        <f>'2'!N32</f>
        <v>8</v>
      </c>
      <c r="B29">
        <f>'2'!O32</f>
        <v>73.800000000000011</v>
      </c>
      <c r="C29">
        <f>'2'!P32</f>
        <v>77.200000000000017</v>
      </c>
      <c r="D29">
        <f>'2'!Q32</f>
        <v>15</v>
      </c>
      <c r="E29">
        <f>'2'!R32</f>
        <v>75.500000000000014</v>
      </c>
      <c r="F29">
        <f>'2'!S32</f>
        <v>7.4999999999999997E-2</v>
      </c>
      <c r="G29" s="16">
        <f>'2'!T32</f>
        <v>0.95</v>
      </c>
      <c r="H29">
        <f t="shared" si="2"/>
        <v>1132.5000000000002</v>
      </c>
      <c r="I29" s="16">
        <f t="shared" si="3"/>
        <v>85503.750000000029</v>
      </c>
    </row>
    <row r="30" spans="1:12" ht="15.5" x14ac:dyDescent="0.35">
      <c r="A30" s="27">
        <f>'2'!N33</f>
        <v>9</v>
      </c>
      <c r="B30">
        <f>'2'!O33</f>
        <v>77.200000000000017</v>
      </c>
      <c r="C30">
        <f>'2'!P33</f>
        <v>80.600000000000023</v>
      </c>
      <c r="D30">
        <f>'2'!Q33</f>
        <v>6</v>
      </c>
      <c r="E30">
        <f>'2'!R33</f>
        <v>78.90000000000002</v>
      </c>
      <c r="F30">
        <f>'2'!S33</f>
        <v>0.03</v>
      </c>
      <c r="G30" s="16">
        <f>'2'!T33</f>
        <v>0.98</v>
      </c>
      <c r="H30">
        <f t="shared" si="2"/>
        <v>473.40000000000009</v>
      </c>
      <c r="I30" s="16">
        <f t="shared" si="3"/>
        <v>37351.260000000017</v>
      </c>
    </row>
    <row r="31" spans="1:12" ht="15.5" x14ac:dyDescent="0.35">
      <c r="A31" s="27">
        <f>'2'!N34</f>
        <v>10</v>
      </c>
      <c r="B31">
        <f>'2'!O34</f>
        <v>80.600000000000023</v>
      </c>
      <c r="C31">
        <f>'2'!P34</f>
        <v>84.000000000000028</v>
      </c>
      <c r="D31">
        <f>'2'!Q34</f>
        <v>4</v>
      </c>
      <c r="E31">
        <f>'2'!R34</f>
        <v>82.300000000000026</v>
      </c>
      <c r="F31">
        <f>'2'!S34</f>
        <v>0.02</v>
      </c>
      <c r="G31" s="16">
        <f>'2'!T34</f>
        <v>1</v>
      </c>
      <c r="H31" s="33">
        <f t="shared" si="2"/>
        <v>329.2000000000001</v>
      </c>
      <c r="I31" s="25">
        <f t="shared" si="3"/>
        <v>27093.160000000018</v>
      </c>
    </row>
    <row r="32" spans="1:12" ht="15" thickBot="1" x14ac:dyDescent="0.4">
      <c r="A32" s="28" t="str">
        <f>'2'!N35</f>
        <v>∑</v>
      </c>
      <c r="B32" s="29" t="str">
        <f>'2'!O35</f>
        <v>-</v>
      </c>
      <c r="C32" s="29" t="str">
        <f>'2'!P35</f>
        <v>-</v>
      </c>
      <c r="D32" s="29">
        <f>'2'!Q35</f>
        <v>200</v>
      </c>
      <c r="E32" s="29" t="str">
        <f>'2'!R35</f>
        <v>-</v>
      </c>
      <c r="F32" s="29">
        <f>'2'!S35</f>
        <v>1</v>
      </c>
      <c r="G32" s="30" t="str">
        <f>'2'!T35</f>
        <v>-</v>
      </c>
      <c r="H32" s="32"/>
      <c r="I32" s="18"/>
    </row>
  </sheetData>
  <mergeCells count="14">
    <mergeCell ref="A1:I1"/>
    <mergeCell ref="G19:G20"/>
    <mergeCell ref="A18:I18"/>
    <mergeCell ref="A2:A4"/>
    <mergeCell ref="B2:C3"/>
    <mergeCell ref="D2:D3"/>
    <mergeCell ref="E2:E3"/>
    <mergeCell ref="F2:F3"/>
    <mergeCell ref="G2:G3"/>
    <mergeCell ref="A19:A21"/>
    <mergeCell ref="B19:C20"/>
    <mergeCell ref="D19:D20"/>
    <mergeCell ref="E19:E20"/>
    <mergeCell ref="F19:F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BCD03-B0CD-4D5A-8E38-5C7BACDD8B44}">
  <dimension ref="A1:K26"/>
  <sheetViews>
    <sheetView workbookViewId="0">
      <selection activeCell="A15" sqref="A15"/>
    </sheetView>
  </sheetViews>
  <sheetFormatPr defaultRowHeight="14.5" x14ac:dyDescent="0.35"/>
  <cols>
    <col min="1" max="1" width="36.36328125" bestFit="1" customWidth="1"/>
    <col min="11" max="11" width="47.6328125" bestFit="1" customWidth="1"/>
  </cols>
  <sheetData>
    <row r="1" spans="1:2" x14ac:dyDescent="0.35">
      <c r="A1" s="71" t="s">
        <v>1</v>
      </c>
      <c r="B1" s="71"/>
    </row>
    <row r="2" spans="1:2" x14ac:dyDescent="0.35">
      <c r="A2" s="31" t="s">
        <v>21</v>
      </c>
      <c r="B2">
        <f>AVERAGE(Рост)</f>
        <v>169.285</v>
      </c>
    </row>
    <row r="3" spans="1:2" x14ac:dyDescent="0.35">
      <c r="A3" s="31" t="s">
        <v>127</v>
      </c>
      <c r="B3">
        <f>_xlfn.VAR.P(Рост)</f>
        <v>30.673774999999967</v>
      </c>
    </row>
    <row r="4" spans="1:2" x14ac:dyDescent="0.35">
      <c r="A4" s="31" t="s">
        <v>20</v>
      </c>
      <c r="B4">
        <f>_xlfn.VAR.S(Рост)</f>
        <v>30.827914572864291</v>
      </c>
    </row>
    <row r="5" spans="1:2" x14ac:dyDescent="0.35">
      <c r="A5" s="31" t="s">
        <v>128</v>
      </c>
      <c r="B5">
        <f>_xlfn.STDEV.P(Рост)</f>
        <v>5.5383910118372794</v>
      </c>
    </row>
    <row r="6" spans="1:2" ht="29" x14ac:dyDescent="0.35">
      <c r="A6" s="31" t="s">
        <v>23</v>
      </c>
      <c r="B6">
        <f>_xlfn.STDEV.S(Рост)</f>
        <v>5.5522891290767893</v>
      </c>
    </row>
    <row r="7" spans="1:2" x14ac:dyDescent="0.35">
      <c r="A7" s="31" t="s">
        <v>28</v>
      </c>
      <c r="B7">
        <f>MEDIAN(Рост)</f>
        <v>170</v>
      </c>
    </row>
    <row r="10" spans="1:2" x14ac:dyDescent="0.35">
      <c r="A10" s="71" t="s">
        <v>2</v>
      </c>
      <c r="B10" s="71"/>
    </row>
    <row r="11" spans="1:2" x14ac:dyDescent="0.35">
      <c r="A11" s="31" t="s">
        <v>121</v>
      </c>
      <c r="B11">
        <f>AVERAGE(Вес)</f>
        <v>65.5</v>
      </c>
    </row>
    <row r="12" spans="1:2" x14ac:dyDescent="0.35">
      <c r="A12" s="31" t="s">
        <v>126</v>
      </c>
      <c r="B12">
        <f>_xlfn.VAR.P(Вес)</f>
        <v>42.23</v>
      </c>
    </row>
    <row r="13" spans="1:2" x14ac:dyDescent="0.35">
      <c r="A13" s="31" t="s">
        <v>123</v>
      </c>
      <c r="B13">
        <f>_xlfn.VAR.S(Вес)</f>
        <v>42.442211055276381</v>
      </c>
    </row>
    <row r="14" spans="1:2" x14ac:dyDescent="0.35">
      <c r="A14" s="31" t="s">
        <v>125</v>
      </c>
      <c r="B14">
        <f>_xlfn.STDEV.P(Вес)</f>
        <v>6.4984613563519789</v>
      </c>
    </row>
    <row r="15" spans="1:2" ht="29" x14ac:dyDescent="0.35">
      <c r="A15" s="31" t="s">
        <v>124</v>
      </c>
      <c r="B15">
        <f>_xlfn.STDEV.S(Вес)</f>
        <v>6.514768687779819</v>
      </c>
    </row>
    <row r="16" spans="1:2" x14ac:dyDescent="0.35">
      <c r="A16" s="31" t="s">
        <v>28</v>
      </c>
      <c r="B16">
        <f>MEDIAN(Вес)</f>
        <v>65</v>
      </c>
    </row>
    <row r="19" spans="11:11" ht="14.25" customHeight="1" x14ac:dyDescent="0.35"/>
    <row r="26" spans="11:11" x14ac:dyDescent="0.35">
      <c r="K26" s="31"/>
    </row>
  </sheetData>
  <mergeCells count="2">
    <mergeCell ref="A10:B10"/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05C58-E842-49F6-8213-D7151E74B8E7}">
  <dimension ref="A7:P39"/>
  <sheetViews>
    <sheetView workbookViewId="0">
      <selection activeCell="K52" sqref="K52"/>
    </sheetView>
  </sheetViews>
  <sheetFormatPr defaultRowHeight="14.5" x14ac:dyDescent="0.35"/>
  <cols>
    <col min="11" max="11" width="20.90625" bestFit="1" customWidth="1"/>
    <col min="13" max="13" width="11.36328125" customWidth="1"/>
  </cols>
  <sheetData>
    <row r="7" spans="1:16" ht="15" thickBot="1" x14ac:dyDescent="0.4"/>
    <row r="8" spans="1:16" ht="15" thickBot="1" x14ac:dyDescent="0.4">
      <c r="A8" s="57" t="str">
        <f>'2'!N4</f>
        <v>Рост</v>
      </c>
      <c r="B8" s="58"/>
      <c r="C8" s="58"/>
      <c r="D8" s="58"/>
      <c r="E8" s="58"/>
      <c r="F8" s="58"/>
      <c r="G8" s="58"/>
      <c r="H8" s="58"/>
      <c r="I8" s="59"/>
    </row>
    <row r="9" spans="1:16" ht="14.25" customHeight="1" x14ac:dyDescent="0.35">
      <c r="A9" s="23">
        <f>'2'!N5</f>
        <v>0</v>
      </c>
      <c r="B9" s="63" t="str">
        <f>'2'!O5</f>
        <v>Интервалы</v>
      </c>
      <c r="C9" s="64"/>
      <c r="D9" s="67" t="str">
        <f>'2'!Q5</f>
        <v>Частоты попадания</v>
      </c>
      <c r="E9" s="67" t="str">
        <f>'2'!R5</f>
        <v>Середины интервалов</v>
      </c>
      <c r="F9" s="67" t="str">
        <f>'2'!S5</f>
        <v>Относительные частоты</v>
      </c>
      <c r="G9" s="69" t="str">
        <f>'2'!T5</f>
        <v>Функция распределения</v>
      </c>
      <c r="H9" s="75" t="s">
        <v>118</v>
      </c>
      <c r="I9" s="78" t="s">
        <v>119</v>
      </c>
      <c r="K9" s="72" t="s">
        <v>35</v>
      </c>
      <c r="L9" s="73"/>
      <c r="M9" s="73"/>
      <c r="N9" s="73"/>
      <c r="O9" s="73"/>
      <c r="P9" s="74"/>
    </row>
    <row r="10" spans="1:16" x14ac:dyDescent="0.35">
      <c r="A10" s="23"/>
      <c r="B10" s="65"/>
      <c r="C10" s="66"/>
      <c r="D10" s="68"/>
      <c r="E10" s="68"/>
      <c r="F10" s="68"/>
      <c r="G10" s="70"/>
      <c r="H10" s="76"/>
      <c r="I10" s="79"/>
      <c r="K10" s="5" t="s">
        <v>34</v>
      </c>
      <c r="L10">
        <v>36</v>
      </c>
      <c r="P10" s="6"/>
    </row>
    <row r="11" spans="1:16" x14ac:dyDescent="0.35">
      <c r="A11" s="24"/>
      <c r="B11" s="7" t="str">
        <f>'2'!O7</f>
        <v>ai</v>
      </c>
      <c r="C11" s="8" t="str">
        <f>'2'!P7</f>
        <v>ai+1</v>
      </c>
      <c r="D11" s="8" t="str">
        <f>'2'!Q7</f>
        <v>n</v>
      </c>
      <c r="E11" s="8" t="str">
        <f>'2'!R7</f>
        <v>c_i</v>
      </c>
      <c r="F11" s="8" t="str">
        <f>'2'!S7</f>
        <v>vi</v>
      </c>
      <c r="G11" s="25" t="str">
        <f>'2'!T7</f>
        <v>F*(x)</v>
      </c>
      <c r="H11" s="77"/>
      <c r="I11" s="80"/>
      <c r="K11" s="5" t="str">
        <f>'4'!$K$3</f>
        <v>Выборочное среднее X</v>
      </c>
      <c r="L11">
        <f>'4'!$L$3</f>
        <v>169.17499999999995</v>
      </c>
      <c r="P11" s="6"/>
    </row>
    <row r="12" spans="1:16" ht="15.5" x14ac:dyDescent="0.35">
      <c r="A12" s="26">
        <f>'2'!N8</f>
        <v>1</v>
      </c>
      <c r="B12">
        <f>'2'!O8</f>
        <v>156</v>
      </c>
      <c r="C12">
        <f>'2'!P8</f>
        <v>159.1</v>
      </c>
      <c r="D12">
        <f>'2'!Q8</f>
        <v>9</v>
      </c>
      <c r="E12">
        <f>'2'!R8</f>
        <v>157.55000000000001</v>
      </c>
      <c r="F12">
        <f>'2'!S8</f>
        <v>4.4999999999999998E-2</v>
      </c>
      <c r="G12" s="16">
        <f>'2'!T8</f>
        <v>4.4999999999999998E-2</v>
      </c>
      <c r="H12">
        <f>POWER((E12-$L$34),2)</f>
        <v>155.00249999999971</v>
      </c>
      <c r="I12" s="16">
        <f>H12*D12</f>
        <v>1395.0224999999973</v>
      </c>
      <c r="K12" s="5" t="s">
        <v>29</v>
      </c>
      <c r="L12">
        <f>SQRT(L10)</f>
        <v>6</v>
      </c>
      <c r="O12" t="s">
        <v>30</v>
      </c>
      <c r="P12" s="6">
        <v>0.95</v>
      </c>
    </row>
    <row r="13" spans="1:16" ht="15.5" x14ac:dyDescent="0.35">
      <c r="A13" s="27">
        <f>'2'!N9</f>
        <v>2</v>
      </c>
      <c r="B13">
        <f>'2'!O9</f>
        <v>159.1</v>
      </c>
      <c r="C13">
        <f>'2'!P9</f>
        <v>162.19999999999999</v>
      </c>
      <c r="D13">
        <f>'2'!Q9</f>
        <v>11</v>
      </c>
      <c r="E13">
        <f>'2'!R9</f>
        <v>160.64999999999998</v>
      </c>
      <c r="F13">
        <f>'2'!S9</f>
        <v>5.5E-2</v>
      </c>
      <c r="G13" s="16">
        <f>'2'!T9</f>
        <v>0.1</v>
      </c>
      <c r="H13">
        <f t="shared" ref="H13:H21" si="0">POWER((E13-$L$34),2)</f>
        <v>87.422500000000426</v>
      </c>
      <c r="I13" s="16">
        <f t="shared" ref="I13:I21" si="1">H13*D13</f>
        <v>961.6475000000047</v>
      </c>
      <c r="K13" s="5" t="s">
        <v>31</v>
      </c>
      <c r="L13">
        <f>_xlfn.NORM.S.INV((1 + P12)/2)</f>
        <v>1.9599639845400536</v>
      </c>
      <c r="P13" s="6"/>
    </row>
    <row r="14" spans="1:16" ht="15.5" x14ac:dyDescent="0.35">
      <c r="A14" s="27">
        <f>'2'!N10</f>
        <v>3</v>
      </c>
      <c r="B14">
        <f>'2'!O10</f>
        <v>162.19999999999999</v>
      </c>
      <c r="C14">
        <f>'2'!P10</f>
        <v>165.29999999999998</v>
      </c>
      <c r="D14">
        <f>'2'!Q10</f>
        <v>28</v>
      </c>
      <c r="E14">
        <f>'2'!R10</f>
        <v>163.75</v>
      </c>
      <c r="F14">
        <f>'2'!S10</f>
        <v>0.14000000000000001</v>
      </c>
      <c r="G14" s="16">
        <f>'2'!T10</f>
        <v>0.24000000000000002</v>
      </c>
      <c r="H14">
        <f t="shared" si="0"/>
        <v>39.0625</v>
      </c>
      <c r="I14" s="16">
        <f t="shared" si="1"/>
        <v>1093.75</v>
      </c>
      <c r="K14" s="5" t="s">
        <v>32</v>
      </c>
      <c r="L14">
        <f>L11-(L13*(L12/SQRT(D22)))</f>
        <v>168.34345770539014</v>
      </c>
      <c r="M14" s="36" t="s">
        <v>33</v>
      </c>
      <c r="N14">
        <f>L11+(L13*(L12/SQRT(D22)))</f>
        <v>170.00654229460977</v>
      </c>
      <c r="P14" s="6"/>
    </row>
    <row r="15" spans="1:16" ht="15.5" x14ac:dyDescent="0.35">
      <c r="A15" s="27">
        <f>'2'!N11</f>
        <v>4</v>
      </c>
      <c r="B15">
        <f>'2'!O11</f>
        <v>165.29999999999998</v>
      </c>
      <c r="C15">
        <f>'2'!P11</f>
        <v>168.39999999999998</v>
      </c>
      <c r="D15">
        <f>'2'!Q11</f>
        <v>35</v>
      </c>
      <c r="E15">
        <f>'2'!R11</f>
        <v>166.84999999999997</v>
      </c>
      <c r="F15">
        <f>'2'!S11</f>
        <v>0.17499999999999999</v>
      </c>
      <c r="G15" s="16">
        <f>'2'!T11</f>
        <v>0.41500000000000004</v>
      </c>
      <c r="H15">
        <f t="shared" si="0"/>
        <v>9.9225000000002144</v>
      </c>
      <c r="I15" s="16">
        <f t="shared" si="1"/>
        <v>347.28750000000753</v>
      </c>
      <c r="K15" s="7" t="s">
        <v>6</v>
      </c>
      <c r="L15" s="8"/>
      <c r="M15" s="8">
        <f>N14-L14</f>
        <v>1.6630845892196362</v>
      </c>
      <c r="N15" s="8"/>
      <c r="O15" s="8"/>
      <c r="P15" s="9"/>
    </row>
    <row r="16" spans="1:16" ht="15.5" x14ac:dyDescent="0.35">
      <c r="A16" s="27">
        <f>'2'!N12</f>
        <v>5</v>
      </c>
      <c r="B16">
        <f>'2'!O12</f>
        <v>168.39999999999998</v>
      </c>
      <c r="C16">
        <f>'2'!P12</f>
        <v>171.49999999999997</v>
      </c>
      <c r="D16">
        <f>'2'!Q12</f>
        <v>54</v>
      </c>
      <c r="E16">
        <f>'2'!R12</f>
        <v>169.95</v>
      </c>
      <c r="F16">
        <f>'2'!S12</f>
        <v>0.27</v>
      </c>
      <c r="G16" s="16">
        <f>'2'!T12</f>
        <v>0.68500000000000005</v>
      </c>
      <c r="H16">
        <f>POWER((E16-$L$34),2)</f>
        <v>2.5000000000011367E-3</v>
      </c>
      <c r="I16" s="16">
        <f t="shared" si="1"/>
        <v>0.13500000000006138</v>
      </c>
    </row>
    <row r="17" spans="1:16" ht="15.5" x14ac:dyDescent="0.35">
      <c r="A17" s="27">
        <f>'2'!N13</f>
        <v>6</v>
      </c>
      <c r="B17">
        <f>'2'!O13</f>
        <v>171.49999999999997</v>
      </c>
      <c r="C17">
        <f>'2'!P13</f>
        <v>174.59999999999997</v>
      </c>
      <c r="D17">
        <f>'2'!Q13</f>
        <v>37</v>
      </c>
      <c r="E17">
        <f>'2'!R13</f>
        <v>173.04999999999995</v>
      </c>
      <c r="F17">
        <f>'2'!S13</f>
        <v>0.185</v>
      </c>
      <c r="G17" s="16">
        <f>'2'!T13</f>
        <v>0.87000000000000011</v>
      </c>
      <c r="H17">
        <f t="shared" si="0"/>
        <v>9.3024999999997231</v>
      </c>
      <c r="I17" s="16">
        <f t="shared" si="1"/>
        <v>344.19249999998976</v>
      </c>
      <c r="K17" s="72" t="s">
        <v>36</v>
      </c>
      <c r="L17" s="73"/>
      <c r="M17" s="73"/>
      <c r="N17" s="73"/>
      <c r="O17" s="73"/>
      <c r="P17" s="74"/>
    </row>
    <row r="18" spans="1:16" ht="15.5" x14ac:dyDescent="0.35">
      <c r="A18" s="27">
        <f>'2'!N14</f>
        <v>7</v>
      </c>
      <c r="B18">
        <f>'2'!O14</f>
        <v>174.59999999999997</v>
      </c>
      <c r="C18">
        <f>'2'!P14</f>
        <v>177.69999999999996</v>
      </c>
      <c r="D18">
        <f>'2'!Q14</f>
        <v>12</v>
      </c>
      <c r="E18">
        <f>'2'!R14</f>
        <v>176.14999999999998</v>
      </c>
      <c r="F18">
        <f>'2'!S14</f>
        <v>0.06</v>
      </c>
      <c r="G18" s="16">
        <f>'2'!T14</f>
        <v>0.93000000000000016</v>
      </c>
      <c r="H18">
        <f t="shared" si="0"/>
        <v>37.822499999999721</v>
      </c>
      <c r="I18" s="16">
        <f t="shared" si="1"/>
        <v>453.86999999999665</v>
      </c>
      <c r="K18" s="5"/>
      <c r="P18" s="6"/>
    </row>
    <row r="19" spans="1:16" ht="15.5" x14ac:dyDescent="0.35">
      <c r="A19" s="27">
        <f>'2'!N15</f>
        <v>8</v>
      </c>
      <c r="B19">
        <f>'2'!O15</f>
        <v>177.69999999999996</v>
      </c>
      <c r="C19">
        <f>'2'!P15</f>
        <v>180.79999999999995</v>
      </c>
      <c r="D19">
        <f>'2'!Q15</f>
        <v>10</v>
      </c>
      <c r="E19">
        <f>'2'!R15</f>
        <v>179.24999999999994</v>
      </c>
      <c r="F19">
        <f>'2'!S15</f>
        <v>0.05</v>
      </c>
      <c r="G19" s="16">
        <f>'2'!T15</f>
        <v>0.9800000000000002</v>
      </c>
      <c r="H19">
        <f t="shared" si="0"/>
        <v>85.562499999998948</v>
      </c>
      <c r="I19" s="16">
        <f t="shared" si="1"/>
        <v>855.62499999998954</v>
      </c>
      <c r="K19" s="5" t="str">
        <f>'4'!$K$3</f>
        <v>Выборочное среднее X</v>
      </c>
      <c r="L19">
        <f>'4'!$L$3</f>
        <v>169.17499999999995</v>
      </c>
      <c r="P19" s="6"/>
    </row>
    <row r="20" spans="1:16" ht="15.5" x14ac:dyDescent="0.35">
      <c r="A20" s="27">
        <f>'2'!N16</f>
        <v>9</v>
      </c>
      <c r="B20">
        <f>'2'!O16</f>
        <v>180.79999999999995</v>
      </c>
      <c r="C20">
        <f>'2'!P16</f>
        <v>183.89999999999995</v>
      </c>
      <c r="D20">
        <f>'2'!Q16</f>
        <v>1</v>
      </c>
      <c r="E20">
        <f>'2'!R16</f>
        <v>182.34999999999997</v>
      </c>
      <c r="F20">
        <f>'2'!S16</f>
        <v>5.0000000000000001E-3</v>
      </c>
      <c r="G20" s="16">
        <f>'2'!T16</f>
        <v>0.98500000000000021</v>
      </c>
      <c r="H20">
        <f t="shared" si="0"/>
        <v>152.52249999999916</v>
      </c>
      <c r="I20" s="16">
        <f t="shared" si="1"/>
        <v>152.52249999999916</v>
      </c>
      <c r="K20" s="5" t="s">
        <v>113</v>
      </c>
      <c r="L20">
        <f>'4'!$L$8</f>
        <v>5.5745450723647121</v>
      </c>
      <c r="O20" t="s">
        <v>30</v>
      </c>
      <c r="P20" s="6">
        <v>0.95</v>
      </c>
    </row>
    <row r="21" spans="1:16" ht="15.5" x14ac:dyDescent="0.35">
      <c r="A21" s="27">
        <f>'2'!N17</f>
        <v>10</v>
      </c>
      <c r="B21">
        <f>'2'!O17</f>
        <v>183.89999999999995</v>
      </c>
      <c r="C21">
        <f>'2'!P17</f>
        <v>186.99999999999994</v>
      </c>
      <c r="D21">
        <f>'2'!Q17</f>
        <v>3</v>
      </c>
      <c r="E21">
        <f>'2'!R17</f>
        <v>185.44999999999993</v>
      </c>
      <c r="F21">
        <f>'2'!S17</f>
        <v>1.4999999999999999E-2</v>
      </c>
      <c r="G21" s="16">
        <f>'2'!T17</f>
        <v>1.0000000000000002</v>
      </c>
      <c r="H21">
        <f t="shared" si="0"/>
        <v>238.70249999999788</v>
      </c>
      <c r="I21" s="16">
        <f t="shared" si="1"/>
        <v>716.10749999999371</v>
      </c>
      <c r="K21" s="5" t="s">
        <v>31</v>
      </c>
      <c r="L21">
        <f>_xlfn.T.INV.2T(1-P20,D22-1)</f>
        <v>1.9719565442517553</v>
      </c>
      <c r="P21" s="6"/>
    </row>
    <row r="22" spans="1:16" ht="15" thickBot="1" x14ac:dyDescent="0.4">
      <c r="A22" s="28" t="str">
        <f>'2'!N18</f>
        <v>∑</v>
      </c>
      <c r="B22" s="29" t="str">
        <f>'2'!O18</f>
        <v>-</v>
      </c>
      <c r="C22" s="29" t="str">
        <f>'2'!P18</f>
        <v>-</v>
      </c>
      <c r="D22" s="29">
        <f>'2'!Q18</f>
        <v>200</v>
      </c>
      <c r="E22" s="29" t="str">
        <f>'2'!R18</f>
        <v>-</v>
      </c>
      <c r="F22" s="29">
        <f>'2'!S18</f>
        <v>1.0000000000000002</v>
      </c>
      <c r="G22" s="30" t="str">
        <f>'2'!T18</f>
        <v>-</v>
      </c>
      <c r="H22" s="50" t="s">
        <v>19</v>
      </c>
      <c r="I22" s="49">
        <f>SUM(I12:I21)</f>
        <v>6320.1599999999789</v>
      </c>
      <c r="K22" s="5" t="s">
        <v>32</v>
      </c>
      <c r="L22">
        <f>L19-(L21*(L20/SQRT(D22)))</f>
        <v>168.39769444098454</v>
      </c>
      <c r="M22" s="36" t="s">
        <v>33</v>
      </c>
      <c r="N22">
        <f>L19+(L21*(L20/SQRT(D22)))</f>
        <v>169.95230555901537</v>
      </c>
      <c r="P22" s="6"/>
    </row>
    <row r="23" spans="1:16" x14ac:dyDescent="0.35">
      <c r="K23" s="7" t="s">
        <v>6</v>
      </c>
      <c r="L23" s="8"/>
      <c r="M23" s="8">
        <f>N22-L22</f>
        <v>1.5546111180308344</v>
      </c>
      <c r="N23" s="8"/>
      <c r="O23" s="8"/>
      <c r="P23" s="9"/>
    </row>
    <row r="25" spans="1:16" x14ac:dyDescent="0.35">
      <c r="K25" s="72" t="s">
        <v>37</v>
      </c>
      <c r="L25" s="73"/>
      <c r="M25" s="73"/>
      <c r="N25" s="73"/>
      <c r="O25" s="73"/>
      <c r="P25" s="74"/>
    </row>
    <row r="26" spans="1:16" x14ac:dyDescent="0.35">
      <c r="K26" s="5"/>
      <c r="P26" s="6"/>
    </row>
    <row r="27" spans="1:16" x14ac:dyDescent="0.35">
      <c r="K27" s="5" t="s">
        <v>117</v>
      </c>
      <c r="L27">
        <f>'4'!$L$6</f>
        <v>31.075552763825691</v>
      </c>
      <c r="P27" s="6"/>
    </row>
    <row r="28" spans="1:16" x14ac:dyDescent="0.35">
      <c r="K28" s="5" t="s">
        <v>115</v>
      </c>
      <c r="L28">
        <f>_xlfn.CHISQ.INV((1-P28)/2,D22-1)</f>
        <v>161.82618239364686</v>
      </c>
      <c r="O28" t="s">
        <v>30</v>
      </c>
      <c r="P28" s="6">
        <v>0.95</v>
      </c>
    </row>
    <row r="29" spans="1:16" x14ac:dyDescent="0.35">
      <c r="K29" s="5" t="s">
        <v>116</v>
      </c>
      <c r="L29">
        <f>_xlfn.CHISQ.INV((1+P28)/2,D22-1)</f>
        <v>239.9596818276442</v>
      </c>
      <c r="P29" s="6"/>
    </row>
    <row r="30" spans="1:16" x14ac:dyDescent="0.35">
      <c r="K30" s="5" t="s">
        <v>32</v>
      </c>
      <c r="L30">
        <f>($D$22-1)*$L$27/L29</f>
        <v>25.771141855585213</v>
      </c>
      <c r="M30" s="36" t="s">
        <v>114</v>
      </c>
      <c r="N30">
        <f>($D$22-1)*$L$27/L28</f>
        <v>38.214057259031598</v>
      </c>
      <c r="P30" s="6"/>
    </row>
    <row r="31" spans="1:16" x14ac:dyDescent="0.35">
      <c r="K31" s="7" t="s">
        <v>6</v>
      </c>
      <c r="L31" s="8"/>
      <c r="M31" s="8">
        <f>N30-L30</f>
        <v>12.442915403446385</v>
      </c>
      <c r="N31" s="8"/>
      <c r="O31" s="8"/>
      <c r="P31" s="9"/>
    </row>
    <row r="33" spans="11:16" x14ac:dyDescent="0.35">
      <c r="K33" s="72" t="s">
        <v>38</v>
      </c>
      <c r="L33" s="73"/>
      <c r="M33" s="73"/>
      <c r="N33" s="73"/>
      <c r="O33" s="73"/>
      <c r="P33" s="74"/>
    </row>
    <row r="34" spans="11:16" x14ac:dyDescent="0.35">
      <c r="K34" s="5" t="s">
        <v>39</v>
      </c>
      <c r="L34">
        <v>170</v>
      </c>
      <c r="P34" s="6"/>
    </row>
    <row r="35" spans="11:16" x14ac:dyDescent="0.35">
      <c r="K35" s="5" t="s">
        <v>120</v>
      </c>
      <c r="L35">
        <f>I22</f>
        <v>6320.1599999999789</v>
      </c>
      <c r="P35" s="6"/>
    </row>
    <row r="36" spans="11:16" x14ac:dyDescent="0.35">
      <c r="K36" s="5" t="s">
        <v>115</v>
      </c>
      <c r="L36">
        <f>_xlfn.CHISQ.INV((1-P36)/2,D22)</f>
        <v>162.7279825018463</v>
      </c>
      <c r="O36" t="s">
        <v>30</v>
      </c>
      <c r="P36" s="6">
        <v>0.95</v>
      </c>
    </row>
    <row r="37" spans="11:16" x14ac:dyDescent="0.35">
      <c r="K37" s="5" t="s">
        <v>116</v>
      </c>
      <c r="L37">
        <f>_xlfn.CHISQ.INV((1+P36)/2,D22)</f>
        <v>241.0578955063109</v>
      </c>
      <c r="P37" s="6"/>
    </row>
    <row r="38" spans="11:16" x14ac:dyDescent="0.35">
      <c r="K38" s="5" t="s">
        <v>32</v>
      </c>
      <c r="L38">
        <f>$L$35/L37</f>
        <v>26.218431828276362</v>
      </c>
      <c r="M38" s="36" t="s">
        <v>114</v>
      </c>
      <c r="N38">
        <f>$L$35/L36</f>
        <v>38.838802662155977</v>
      </c>
      <c r="P38" s="6"/>
    </row>
    <row r="39" spans="11:16" x14ac:dyDescent="0.35">
      <c r="K39" s="7" t="s">
        <v>6</v>
      </c>
      <c r="L39" s="8"/>
      <c r="M39" s="8">
        <f>N38-L38</f>
        <v>12.620370833879615</v>
      </c>
      <c r="N39" s="8"/>
      <c r="O39" s="8"/>
      <c r="P39" s="9"/>
    </row>
  </sheetData>
  <mergeCells count="12">
    <mergeCell ref="K33:P33"/>
    <mergeCell ref="K25:P25"/>
    <mergeCell ref="K17:P17"/>
    <mergeCell ref="K9:P9"/>
    <mergeCell ref="H9:H11"/>
    <mergeCell ref="A8:I8"/>
    <mergeCell ref="B9:C10"/>
    <mergeCell ref="D9:D10"/>
    <mergeCell ref="G9:G10"/>
    <mergeCell ref="F9:F10"/>
    <mergeCell ref="E9:E10"/>
    <mergeCell ref="I9:I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60A5F-2728-458C-971E-F32BAA48F2AA}">
  <dimension ref="C3:P32"/>
  <sheetViews>
    <sheetView workbookViewId="0">
      <selection activeCell="L20" sqref="L20"/>
    </sheetView>
  </sheetViews>
  <sheetFormatPr defaultRowHeight="14.5" x14ac:dyDescent="0.35"/>
  <cols>
    <col min="1" max="1" width="9.08984375" customWidth="1"/>
    <col min="2" max="2" width="6.08984375" customWidth="1"/>
    <col min="3" max="3" width="29.81640625" customWidth="1"/>
  </cols>
  <sheetData>
    <row r="3" spans="3:16" ht="15.5" x14ac:dyDescent="0.35">
      <c r="C3" s="35" t="s">
        <v>46</v>
      </c>
    </row>
    <row r="7" spans="3:16" x14ac:dyDescent="0.35">
      <c r="C7" t="str">
        <f>'4'!K3</f>
        <v>Выборочное среднее X</v>
      </c>
      <c r="D7">
        <f>'4'!L3</f>
        <v>169.17499999999995</v>
      </c>
    </row>
    <row r="8" spans="3:16" x14ac:dyDescent="0.35">
      <c r="C8" s="31" t="s">
        <v>24</v>
      </c>
      <c r="D8">
        <f>'4'!$L$7</f>
        <v>5.5605912455427404</v>
      </c>
    </row>
    <row r="9" spans="3:16" x14ac:dyDescent="0.35">
      <c r="C9" t="s">
        <v>47</v>
      </c>
      <c r="D9">
        <v>0.05</v>
      </c>
    </row>
    <row r="10" spans="3:16" x14ac:dyDescent="0.35">
      <c r="C10" t="s">
        <v>48</v>
      </c>
      <c r="D10">
        <v>2</v>
      </c>
    </row>
    <row r="11" spans="3:16" x14ac:dyDescent="0.35">
      <c r="C11" t="s">
        <v>49</v>
      </c>
      <c r="D11">
        <f>E26-D10-1</f>
        <v>5</v>
      </c>
    </row>
    <row r="12" spans="3:16" x14ac:dyDescent="0.35">
      <c r="C12" t="s">
        <v>50</v>
      </c>
      <c r="D12">
        <f>_xlfn.CHISQ.INV.RT(D9,D11)</f>
        <v>11.070497693516353</v>
      </c>
    </row>
    <row r="14" spans="3:16" ht="15" thickBot="1" x14ac:dyDescent="0.4"/>
    <row r="15" spans="3:16" ht="15" thickBot="1" x14ac:dyDescent="0.4">
      <c r="E15" s="57" t="str">
        <f>'2'!N4</f>
        <v>Рост</v>
      </c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9"/>
    </row>
    <row r="16" spans="3:16" ht="14.25" customHeight="1" x14ac:dyDescent="0.35">
      <c r="E16" s="60">
        <f>'2'!N5</f>
        <v>0</v>
      </c>
      <c r="F16" s="63" t="str">
        <f>'2'!O5</f>
        <v>Интервалы</v>
      </c>
      <c r="G16" s="64"/>
      <c r="H16" s="67" t="str">
        <f>'2'!Q5</f>
        <v>Частоты попадания</v>
      </c>
      <c r="I16" s="67" t="str">
        <f>'2'!S5</f>
        <v>Относительные частоты</v>
      </c>
      <c r="J16" s="69" t="str">
        <f>'2'!T5</f>
        <v>Функция распределения</v>
      </c>
      <c r="K16" s="13"/>
      <c r="L16" s="67" t="s">
        <v>40</v>
      </c>
      <c r="M16" s="67" t="s">
        <v>41</v>
      </c>
      <c r="N16" s="82" t="s">
        <v>42</v>
      </c>
      <c r="O16" s="67" t="s">
        <v>43</v>
      </c>
      <c r="P16" s="69" t="s">
        <v>44</v>
      </c>
    </row>
    <row r="17" spans="3:16" x14ac:dyDescent="0.35">
      <c r="E17" s="61"/>
      <c r="F17" s="65"/>
      <c r="G17" s="66"/>
      <c r="H17" s="68"/>
      <c r="I17" s="68"/>
      <c r="J17" s="70"/>
      <c r="K17" s="15"/>
      <c r="L17" s="68"/>
      <c r="M17" s="68"/>
      <c r="N17" s="56"/>
      <c r="O17" s="68"/>
      <c r="P17" s="70"/>
    </row>
    <row r="18" spans="3:16" ht="15" thickBot="1" x14ac:dyDescent="0.4">
      <c r="E18" s="62"/>
      <c r="F18" s="7" t="str">
        <f>'2'!O7</f>
        <v>ai</v>
      </c>
      <c r="G18" s="8" t="str">
        <f>'2'!P7</f>
        <v>ai+1</v>
      </c>
      <c r="H18" s="8" t="str">
        <f>'2'!Q7</f>
        <v>n</v>
      </c>
      <c r="I18" s="8" t="str">
        <f>'2'!S7</f>
        <v>vi</v>
      </c>
      <c r="J18" s="25" t="str">
        <f>'2'!T7</f>
        <v>F*(x)</v>
      </c>
      <c r="K18" s="17"/>
      <c r="L18" s="81"/>
      <c r="M18" s="81"/>
      <c r="N18" s="83"/>
      <c r="O18" s="81"/>
      <c r="P18" s="84"/>
    </row>
    <row r="19" spans="3:16" ht="15.5" x14ac:dyDescent="0.35">
      <c r="E19" s="26">
        <f>'2'!N8</f>
        <v>1</v>
      </c>
      <c r="F19" t="s">
        <v>45</v>
      </c>
      <c r="G19">
        <f>'2'!P8</f>
        <v>159.1</v>
      </c>
      <c r="H19" cm="1">
        <f t="array" ref="H19:H26">FREQUENCY(Рост, G19:G25)</f>
        <v>9</v>
      </c>
      <c r="I19">
        <f t="shared" ref="I19:I26" si="0">H19/$H$27</f>
        <v>4.4999999999999998E-2</v>
      </c>
      <c r="J19" s="16">
        <f>I19</f>
        <v>4.4999999999999998E-2</v>
      </c>
      <c r="L19" t="s">
        <v>45</v>
      </c>
      <c r="M19">
        <v>0</v>
      </c>
      <c r="N19">
        <f>M20-M19</f>
        <v>3.5004094320247092E-2</v>
      </c>
      <c r="O19">
        <f>$H$27*N19</f>
        <v>7.0008188640494184</v>
      </c>
      <c r="P19" s="16">
        <f>POWER(H19-O19, 2)/O19</f>
        <v>0.57089396139994819</v>
      </c>
    </row>
    <row r="20" spans="3:16" ht="15.5" x14ac:dyDescent="0.35">
      <c r="E20" s="27">
        <f>'2'!N9</f>
        <v>2</v>
      </c>
      <c r="F20">
        <f>'2'!O9</f>
        <v>159.1</v>
      </c>
      <c r="G20">
        <f>'2'!P9</f>
        <v>162.19999999999999</v>
      </c>
      <c r="H20">
        <v>11</v>
      </c>
      <c r="I20">
        <f t="shared" si="0"/>
        <v>5.5E-2</v>
      </c>
      <c r="J20" s="16">
        <f>J19+I20</f>
        <v>0.1</v>
      </c>
      <c r="L20">
        <f>(F20-$D$7)/$D$8</f>
        <v>-1.8118576883484971</v>
      </c>
      <c r="M20">
        <f>_xlfn.NORM.S.DIST(L20,1)</f>
        <v>3.5004094320247092E-2</v>
      </c>
      <c r="N20">
        <f t="shared" ref="N20:N26" si="1">M21-M20</f>
        <v>6.9850950274370771E-2</v>
      </c>
      <c r="O20">
        <f>$H$27*N20</f>
        <v>13.970190054874154</v>
      </c>
      <c r="P20" s="16">
        <f t="shared" ref="P20:P25" si="2">POWER(H20-O20, 2)/O20</f>
        <v>0.63148954505421007</v>
      </c>
    </row>
    <row r="21" spans="3:16" ht="15.5" x14ac:dyDescent="0.35">
      <c r="E21" s="27">
        <f>'2'!N10</f>
        <v>3</v>
      </c>
      <c r="F21">
        <f>'2'!O10</f>
        <v>162.19999999999999</v>
      </c>
      <c r="G21">
        <f>'2'!P10</f>
        <v>165.29999999999998</v>
      </c>
      <c r="H21">
        <v>28</v>
      </c>
      <c r="I21">
        <f t="shared" si="0"/>
        <v>0.14000000000000001</v>
      </c>
      <c r="J21" s="16">
        <f t="shared" ref="J21:J26" si="3">J20+I21</f>
        <v>0.24000000000000002</v>
      </c>
      <c r="L21">
        <f t="shared" ref="L21:L26" si="4">(F21-$D$7)/$D$8</f>
        <v>-1.254363015010497</v>
      </c>
      <c r="M21">
        <f t="shared" ref="M21:M26" si="5">_xlfn.NORM.S.DIST(L21,1)</f>
        <v>0.10485504459461786</v>
      </c>
      <c r="N21">
        <f t="shared" si="1"/>
        <v>0.13808755126884559</v>
      </c>
      <c r="O21">
        <f t="shared" ref="O21:O26" si="6">$H$27*N21</f>
        <v>27.617510253769119</v>
      </c>
      <c r="P21" s="16">
        <f t="shared" si="2"/>
        <v>5.2973061158471989E-3</v>
      </c>
    </row>
    <row r="22" spans="3:16" ht="15.5" x14ac:dyDescent="0.35">
      <c r="E22" s="27">
        <f>'2'!N11</f>
        <v>4</v>
      </c>
      <c r="F22">
        <f>'2'!O11</f>
        <v>165.29999999999998</v>
      </c>
      <c r="G22">
        <f>'2'!P11</f>
        <v>168.39999999999998</v>
      </c>
      <c r="H22">
        <v>35</v>
      </c>
      <c r="I22">
        <f t="shared" si="0"/>
        <v>0.17499999999999999</v>
      </c>
      <c r="J22" s="16">
        <f t="shared" si="3"/>
        <v>0.41500000000000004</v>
      </c>
      <c r="L22">
        <f t="shared" si="4"/>
        <v>-0.69686834167249656</v>
      </c>
      <c r="M22">
        <f t="shared" si="5"/>
        <v>0.24294259586346345</v>
      </c>
      <c r="N22">
        <f t="shared" si="1"/>
        <v>0.20163484357784239</v>
      </c>
      <c r="O22">
        <f t="shared" si="6"/>
        <v>40.326968715568476</v>
      </c>
      <c r="P22" s="16">
        <f t="shared" si="2"/>
        <v>0.70366299775193131</v>
      </c>
    </row>
    <row r="23" spans="3:16" ht="15.5" x14ac:dyDescent="0.35">
      <c r="E23" s="27">
        <f>'2'!N12</f>
        <v>5</v>
      </c>
      <c r="F23">
        <f>'2'!O12</f>
        <v>168.39999999999998</v>
      </c>
      <c r="G23">
        <f>'2'!P12</f>
        <v>171.49999999999997</v>
      </c>
      <c r="H23">
        <v>54</v>
      </c>
      <c r="I23">
        <f t="shared" si="0"/>
        <v>0.27</v>
      </c>
      <c r="J23" s="16">
        <f t="shared" si="3"/>
        <v>0.68500000000000005</v>
      </c>
      <c r="L23">
        <f t="shared" si="4"/>
        <v>-0.13937366833449624</v>
      </c>
      <c r="M23">
        <f t="shared" si="5"/>
        <v>0.44457743944130584</v>
      </c>
      <c r="N23">
        <f t="shared" si="1"/>
        <v>0.21749323649208002</v>
      </c>
      <c r="O23">
        <f t="shared" si="6"/>
        <v>43.498647298416003</v>
      </c>
      <c r="P23" s="16">
        <f t="shared" si="2"/>
        <v>2.5352146655622847</v>
      </c>
    </row>
    <row r="24" spans="3:16" ht="15.5" x14ac:dyDescent="0.35">
      <c r="E24" s="27">
        <f>'2'!N13</f>
        <v>6</v>
      </c>
      <c r="F24">
        <f>'2'!O13</f>
        <v>171.49999999999997</v>
      </c>
      <c r="G24">
        <f>'2'!P13</f>
        <v>174.59999999999997</v>
      </c>
      <c r="H24">
        <v>37</v>
      </c>
      <c r="I24">
        <f t="shared" si="0"/>
        <v>0.185</v>
      </c>
      <c r="J24" s="16">
        <f t="shared" si="3"/>
        <v>0.87000000000000011</v>
      </c>
      <c r="L24">
        <f t="shared" si="4"/>
        <v>0.41812100500350408</v>
      </c>
      <c r="M24">
        <f t="shared" si="5"/>
        <v>0.66207067593338587</v>
      </c>
      <c r="N24">
        <f t="shared" si="1"/>
        <v>0.1733018480110684</v>
      </c>
      <c r="O24">
        <f t="shared" si="6"/>
        <v>34.660369602213677</v>
      </c>
      <c r="P24" s="16">
        <f t="shared" si="2"/>
        <v>0.15792879478977578</v>
      </c>
    </row>
    <row r="25" spans="3:16" ht="15.5" x14ac:dyDescent="0.35">
      <c r="E25" s="27">
        <f>'2'!N14</f>
        <v>7</v>
      </c>
      <c r="F25">
        <f>'2'!O14</f>
        <v>174.59999999999997</v>
      </c>
      <c r="G25">
        <f>'2'!P14</f>
        <v>177.69999999999996</v>
      </c>
      <c r="H25">
        <v>12</v>
      </c>
      <c r="I25">
        <f t="shared" si="0"/>
        <v>0.06</v>
      </c>
      <c r="J25" s="16">
        <f t="shared" si="3"/>
        <v>0.93000000000000016</v>
      </c>
      <c r="L25">
        <f t="shared" si="4"/>
        <v>0.97561567834150442</v>
      </c>
      <c r="M25">
        <f t="shared" si="5"/>
        <v>0.83537252394445427</v>
      </c>
      <c r="N25">
        <f t="shared" si="1"/>
        <v>0.10200314227720531</v>
      </c>
      <c r="O25">
        <f t="shared" si="6"/>
        <v>20.400628455441062</v>
      </c>
      <c r="P25" s="16">
        <f t="shared" si="2"/>
        <v>3.4592345329216645</v>
      </c>
    </row>
    <row r="26" spans="3:16" ht="16" thickBot="1" x14ac:dyDescent="0.4">
      <c r="E26" s="27">
        <f>'2'!N15</f>
        <v>8</v>
      </c>
      <c r="F26">
        <f>'2'!O15</f>
        <v>177.69999999999996</v>
      </c>
      <c r="G26" t="s">
        <v>45</v>
      </c>
      <c r="H26">
        <v>14</v>
      </c>
      <c r="I26">
        <f t="shared" si="0"/>
        <v>7.0000000000000007E-2</v>
      </c>
      <c r="J26" s="16">
        <f t="shared" si="3"/>
        <v>1.0000000000000002</v>
      </c>
      <c r="L26">
        <f t="shared" si="4"/>
        <v>1.5331103516795046</v>
      </c>
      <c r="M26">
        <f t="shared" si="5"/>
        <v>0.93737566622165958</v>
      </c>
      <c r="N26">
        <f t="shared" si="1"/>
        <v>6.2624333778340424E-2</v>
      </c>
      <c r="O26">
        <f t="shared" si="6"/>
        <v>12.524866755668086</v>
      </c>
      <c r="P26" s="16">
        <f>POWER(H26-O26, 2)/O26</f>
        <v>0.17373582737304966</v>
      </c>
    </row>
    <row r="27" spans="3:16" ht="15" thickBot="1" x14ac:dyDescent="0.4">
      <c r="E27" s="28" t="str">
        <f>'2'!N18</f>
        <v>∑</v>
      </c>
      <c r="F27" s="29" t="str">
        <f>'2'!O18</f>
        <v>-</v>
      </c>
      <c r="G27" s="29" t="str">
        <f>'2'!P18</f>
        <v>-</v>
      </c>
      <c r="H27" s="29">
        <f>SUM(_xlfn.ANCHORARRAY(H19))</f>
        <v>200</v>
      </c>
      <c r="I27" s="29">
        <f>SUM(I19:I26)</f>
        <v>1.0000000000000002</v>
      </c>
      <c r="J27" s="30" t="str">
        <f>'2'!T18</f>
        <v>-</v>
      </c>
      <c r="K27" s="21"/>
      <c r="L27" s="34" t="s">
        <v>45</v>
      </c>
      <c r="M27" s="34">
        <v>1</v>
      </c>
      <c r="N27" s="34">
        <f>SUM(N19:N26)</f>
        <v>1</v>
      </c>
      <c r="O27" s="34">
        <f>SUM(O19:O26)</f>
        <v>200</v>
      </c>
      <c r="P27" s="22">
        <f>SUM(P19:P26)</f>
        <v>8.2374576309687111</v>
      </c>
    </row>
    <row r="31" spans="3:16" x14ac:dyDescent="0.35">
      <c r="C31" t="s">
        <v>51</v>
      </c>
    </row>
    <row r="32" spans="3:16" x14ac:dyDescent="0.35">
      <c r="C32" t="s">
        <v>52</v>
      </c>
    </row>
  </sheetData>
  <mergeCells count="11">
    <mergeCell ref="M16:M18"/>
    <mergeCell ref="N16:N18"/>
    <mergeCell ref="O16:O18"/>
    <mergeCell ref="P16:P18"/>
    <mergeCell ref="E15:P15"/>
    <mergeCell ref="E16:E18"/>
    <mergeCell ref="F16:G17"/>
    <mergeCell ref="H16:H17"/>
    <mergeCell ref="I16:I17"/>
    <mergeCell ref="J16:J17"/>
    <mergeCell ref="L16:L1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1B6E8-277F-41B1-BFA1-875D598A0426}">
  <dimension ref="A1"/>
  <sheetViews>
    <sheetView zoomScale="142" workbookViewId="0">
      <selection activeCell="K26" sqref="K26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9518A-AEB4-480C-9A17-A33F5F2F1407}">
  <dimension ref="A1:P18"/>
  <sheetViews>
    <sheetView workbookViewId="0">
      <selection activeCell="M27" sqref="M27"/>
    </sheetView>
  </sheetViews>
  <sheetFormatPr defaultRowHeight="14.5" x14ac:dyDescent="0.35"/>
  <cols>
    <col min="2" max="3" width="5.81640625" bestFit="1" customWidth="1"/>
    <col min="4" max="4" width="6.1796875" bestFit="1" customWidth="1"/>
    <col min="5" max="14" width="4.81640625" bestFit="1" customWidth="1"/>
    <col min="15" max="15" width="3.81640625" bestFit="1" customWidth="1"/>
  </cols>
  <sheetData>
    <row r="1" spans="1:16" ht="15" thickBot="1" x14ac:dyDescent="0.4">
      <c r="E1" s="85" t="s">
        <v>2</v>
      </c>
      <c r="F1" s="82"/>
      <c r="G1" s="82"/>
      <c r="H1" s="82"/>
      <c r="I1" s="82"/>
      <c r="J1" s="82"/>
      <c r="K1" s="82"/>
      <c r="L1" s="82"/>
      <c r="M1" s="82"/>
      <c r="N1" s="86"/>
    </row>
    <row r="2" spans="1:16" x14ac:dyDescent="0.35">
      <c r="B2" s="13"/>
      <c r="C2" s="38"/>
      <c r="D2" s="42" t="s">
        <v>93</v>
      </c>
      <c r="E2" s="38">
        <f>'2'!$O$25</f>
        <v>50</v>
      </c>
      <c r="F2" s="38">
        <f>'2'!$O$26</f>
        <v>53.4</v>
      </c>
      <c r="G2" s="38">
        <f>'2'!$O$27</f>
        <v>56.8</v>
      </c>
      <c r="H2" s="38">
        <f>'2'!$O$28</f>
        <v>60.199999999999996</v>
      </c>
      <c r="I2" s="38">
        <f>'2'!$O$29</f>
        <v>63.599999999999994</v>
      </c>
      <c r="J2" s="38">
        <f>'2'!$O$30</f>
        <v>67</v>
      </c>
      <c r="K2" s="38">
        <f>'2'!$O$31</f>
        <v>70.400000000000006</v>
      </c>
      <c r="L2" s="38">
        <f>'2'!$O$32</f>
        <v>73.800000000000011</v>
      </c>
      <c r="M2" s="38">
        <f>'2'!$O$33</f>
        <v>77.200000000000017</v>
      </c>
      <c r="N2" s="14">
        <f>'2'!$O$34</f>
        <v>80.600000000000023</v>
      </c>
      <c r="O2" s="37"/>
    </row>
    <row r="3" spans="1:16" ht="15" thickBot="1" x14ac:dyDescent="0.4">
      <c r="B3" s="15"/>
      <c r="D3" s="43" t="s">
        <v>94</v>
      </c>
      <c r="E3">
        <f>'2'!$P$25</f>
        <v>53.4</v>
      </c>
      <c r="F3">
        <f>'2'!$P$26</f>
        <v>56.8</v>
      </c>
      <c r="G3">
        <f>'2'!$P$27</f>
        <v>60.199999999999996</v>
      </c>
      <c r="H3">
        <f>'2'!$P$28</f>
        <v>63.599999999999994</v>
      </c>
      <c r="I3">
        <f>'2'!$P$29</f>
        <v>67</v>
      </c>
      <c r="J3">
        <f>'2'!$P$30</f>
        <v>70.400000000000006</v>
      </c>
      <c r="K3">
        <f>'2'!$P$31</f>
        <v>73.800000000000011</v>
      </c>
      <c r="L3">
        <f>'2'!$P$32</f>
        <v>77.200000000000017</v>
      </c>
      <c r="M3">
        <f>'2'!$P$33</f>
        <v>80.600000000000023</v>
      </c>
      <c r="N3" s="16">
        <f>'2'!$P$34</f>
        <v>84.000000000000028</v>
      </c>
      <c r="O3" s="37"/>
    </row>
    <row r="4" spans="1:16" x14ac:dyDescent="0.35">
      <c r="B4" s="39" t="s">
        <v>95</v>
      </c>
      <c r="C4" s="40" t="s">
        <v>96</v>
      </c>
      <c r="D4" s="45" t="s">
        <v>92</v>
      </c>
      <c r="E4" s="40">
        <f>(E2+E3)/2</f>
        <v>51.7</v>
      </c>
      <c r="F4" s="40">
        <f t="shared" ref="F4:N4" si="0">(F2+F3)/2</f>
        <v>55.099999999999994</v>
      </c>
      <c r="G4" s="40">
        <f t="shared" si="0"/>
        <v>58.5</v>
      </c>
      <c r="H4" s="40">
        <f t="shared" si="0"/>
        <v>61.899999999999991</v>
      </c>
      <c r="I4" s="40">
        <f t="shared" si="0"/>
        <v>65.3</v>
      </c>
      <c r="J4" s="40">
        <f t="shared" si="0"/>
        <v>68.7</v>
      </c>
      <c r="K4" s="40">
        <f t="shared" si="0"/>
        <v>72.100000000000009</v>
      </c>
      <c r="L4" s="40">
        <f t="shared" si="0"/>
        <v>75.500000000000014</v>
      </c>
      <c r="M4" s="40">
        <f t="shared" si="0"/>
        <v>78.90000000000002</v>
      </c>
      <c r="N4" s="41">
        <f t="shared" si="0"/>
        <v>82.300000000000026</v>
      </c>
      <c r="O4" s="19" t="s">
        <v>97</v>
      </c>
      <c r="P4" s="20" t="s">
        <v>99</v>
      </c>
    </row>
    <row r="5" spans="1:16" ht="15" thickBot="1" x14ac:dyDescent="0.4">
      <c r="B5" s="15">
        <f>'2'!O8</f>
        <v>156</v>
      </c>
      <c r="C5">
        <f>'2'!P8</f>
        <v>159.1</v>
      </c>
      <c r="D5" s="43">
        <f>(B5+C5)/2</f>
        <v>157.55000000000001</v>
      </c>
      <c r="E5" cm="1">
        <f t="array" ref="E5">COUNTIFS(Рост,"&gt;=" &amp;$B5,Рост,"&lt;=" &amp;$C5,Вес,"&gt;="&amp;E$2,Вес,"&lt;="&amp;E$3)</f>
        <v>2</v>
      </c>
      <c r="F5" cm="1">
        <f t="array" ref="F5">COUNTIFS(Рост,"&gt;=" &amp;$B5,Рост,"&lt;=" &amp;$C5,Вес,"&gt;="&amp;F$2,Вес,"&lt;"&amp;F$3)</f>
        <v>1</v>
      </c>
      <c r="G5" cm="1">
        <f t="array" ref="G5">COUNTIFS(Рост,"&gt;=" &amp;$B5,Рост,"&lt;=" &amp;$C5,Вес,"&gt;="&amp;G$2,Вес,"&lt;"&amp;G$3)</f>
        <v>5</v>
      </c>
      <c r="H5" cm="1">
        <f t="array" ref="H5">COUNTIFS(Рост,"&gt;=" &amp;$B5,Рост,"&lt;=" &amp;$C5,Вес,"&gt;="&amp;H$2,Вес,"&lt;"&amp;H$3)</f>
        <v>1</v>
      </c>
      <c r="I5" cm="1">
        <f t="array" ref="I5">COUNTIFS(Рост,"&gt;=" &amp;$B5,Рост,"&lt;=" &amp;$C5,Вес,"&gt;="&amp;I$2,Вес,"&lt;"&amp;I$3)</f>
        <v>0</v>
      </c>
      <c r="J5" cm="1">
        <f t="array" ref="J5">COUNTIFS(Рост,"&gt;=" &amp;$B5,Рост,"&lt;=" &amp;$C5,Вес,"&gt;="&amp;J$2,Вес,"&lt;"&amp;J$3)</f>
        <v>0</v>
      </c>
      <c r="K5" cm="1">
        <f t="array" ref="K5">COUNTIFS(Рост,"&gt;=" &amp;$B5,Рост,"&lt;=" &amp;$C5,Вес,"&gt;="&amp;K$2,Вес,"&lt;"&amp;K$3)</f>
        <v>0</v>
      </c>
      <c r="L5" cm="1">
        <f t="array" ref="L5">COUNTIFS(Рост,"&gt;=" &amp;$B5,Рост,"&lt;=" &amp;$C5,Вес,"&gt;="&amp;L$2,Вес,"&lt;"&amp;L$3)</f>
        <v>0</v>
      </c>
      <c r="M5" cm="1">
        <f t="array" ref="M5">COUNTIFS(Рост,"&gt;=" &amp;$B5,Рост,"&lt;=" &amp;$C5,Вес,"&gt;="&amp;M$2,Вес,"&lt;"&amp;M$3)</f>
        <v>0</v>
      </c>
      <c r="N5" cm="1">
        <f t="array" ref="N5">COUNTIFS(Рост,"&gt;=" &amp;$B5,Рост,"&lt;=" &amp;$C5,Вес,"&gt;="&amp;N$2,Вес,"&lt;"&amp;N$3)</f>
        <v>0</v>
      </c>
      <c r="O5" s="15">
        <f>SUM(E5:N5)</f>
        <v>9</v>
      </c>
      <c r="P5" s="16">
        <f>1/O5*SUMPRODUCT(E5:N5,$E$4:$N$4)</f>
        <v>56.98888888888888</v>
      </c>
    </row>
    <row r="6" spans="1:16" ht="14.5" customHeight="1" x14ac:dyDescent="0.35">
      <c r="A6" s="87" t="s">
        <v>1</v>
      </c>
      <c r="B6" s="15">
        <f>'2'!O9</f>
        <v>159.1</v>
      </c>
      <c r="C6">
        <f>'2'!P9</f>
        <v>162.19999999999999</v>
      </c>
      <c r="D6" s="43">
        <f t="shared" ref="D6:D14" si="1">(B6+C6)/2</f>
        <v>160.64999999999998</v>
      </c>
      <c r="E6" cm="1">
        <f t="array" ref="E6">COUNTIFS(Рост,"&gt;=" &amp;$B6,Рост,"&lt;" &amp;$C6,Вес,"&gt;="&amp;E$2,Вес,"&lt;="&amp;E$3)</f>
        <v>2</v>
      </c>
      <c r="F6" cm="1">
        <f t="array" ref="F6">COUNTIFS(Рост,"&gt;" &amp;$B6,Рост,"&lt;=" &amp;$C6,Вес,"&gt;"&amp;F$2,Вес,"&lt;="&amp;F$3)</f>
        <v>4</v>
      </c>
      <c r="G6" cm="1">
        <f t="array" ref="G6">COUNTIFS(Рост,"&gt;" &amp;$B6,Рост,"&lt;=" &amp;$C6,Вес,"&gt;"&amp;G$2,Вес,"&lt;="&amp;G$3)</f>
        <v>2</v>
      </c>
      <c r="H6" cm="1">
        <f t="array" ref="H6">COUNTIFS(Рост,"&gt;" &amp;$B6,Рост,"&lt;=" &amp;$C6,Вес,"&gt;"&amp;H$2,Вес,"&lt;="&amp;H$3)</f>
        <v>2</v>
      </c>
      <c r="I6" cm="1">
        <f t="array" ref="I6">COUNTIFS(Рост,"&gt;" &amp;$B6,Рост,"&lt;=" &amp;$C6,Вес,"&gt;"&amp;I$2,Вес,"&lt;="&amp;I$3)</f>
        <v>1</v>
      </c>
      <c r="J6" cm="1">
        <f t="array" ref="J6">COUNTIFS(Рост,"&gt;" &amp;$B6,Рост,"&lt;=" &amp;$C6,Вес,"&gt;"&amp;J$2,Вес,"&lt;="&amp;J$3)</f>
        <v>0</v>
      </c>
      <c r="K6" cm="1">
        <f t="array" ref="K6">COUNTIFS(Рост,"&gt;" &amp;$B6,Рост,"&lt;=" &amp;$C6,Вес,"&gt;"&amp;K$2,Вес,"&lt;="&amp;K$3)</f>
        <v>0</v>
      </c>
      <c r="L6" cm="1">
        <f t="array" ref="L6">COUNTIFS(Рост,"&gt;" &amp;$B6,Рост,"&lt;=" &amp;$C6,Вес,"&gt;"&amp;L$2,Вес,"&lt;="&amp;L$3)</f>
        <v>0</v>
      </c>
      <c r="M6" cm="1">
        <f t="array" ref="M6">COUNTIFS(Рост,"&gt;" &amp;$B6,Рост,"&lt;=" &amp;$C6,Вес,"&gt;"&amp;M$2,Вес,"&lt;="&amp;M$3)</f>
        <v>0</v>
      </c>
      <c r="N6" cm="1">
        <f t="array" ref="N6">COUNTIFS(Рост,"&gt;" &amp;$B6,Рост,"&lt;=" &amp;$C6,Вес,"&gt;"&amp;N$2,Вес,"&lt;="&amp;N$3)</f>
        <v>0</v>
      </c>
      <c r="O6" s="15">
        <f t="shared" ref="O6:O14" si="2">SUM(E6:N6)</f>
        <v>11</v>
      </c>
      <c r="P6" s="16">
        <f t="shared" ref="P6:P14" si="3">1/O6*SUMPRODUCT(E6:N6,$E$4:$N$4)</f>
        <v>57.263636363636351</v>
      </c>
    </row>
    <row r="7" spans="1:16" x14ac:dyDescent="0.35">
      <c r="A7" s="88"/>
      <c r="B7" s="15">
        <f>'2'!O10</f>
        <v>162.19999999999999</v>
      </c>
      <c r="C7">
        <f>'2'!P10</f>
        <v>165.29999999999998</v>
      </c>
      <c r="D7" s="43">
        <f t="shared" si="1"/>
        <v>163.75</v>
      </c>
      <c r="E7" cm="1">
        <f t="array" ref="E7">COUNTIFS(Рост,"&gt;=" &amp;$B7,Рост,"&lt;" &amp;$C7,Вес,"&gt;="&amp;E$2,Вес,"&lt;="&amp;E$3)</f>
        <v>0</v>
      </c>
      <c r="F7" cm="1">
        <f t="array" ref="F7">COUNTIFS(Рост,"&gt;" &amp;$B7,Рост,"&lt;=" &amp;$C7,Вес,"&gt;"&amp;F$2,Вес,"&lt;="&amp;F$3)</f>
        <v>2</v>
      </c>
      <c r="G7" cm="1">
        <f t="array" ref="G7">COUNTIFS(Рост,"&gt;" &amp;$B7,Рост,"&lt;=" &amp;$C7,Вес,"&gt;"&amp;G$2,Вес,"&lt;="&amp;G$3)</f>
        <v>7</v>
      </c>
      <c r="H7" cm="1">
        <f t="array" ref="H7">COUNTIFS(Рост,"&gt;" &amp;$B7,Рост,"&lt;=" &amp;$C7,Вес,"&gt;"&amp;H$2,Вес,"&lt;="&amp;H$3)</f>
        <v>10</v>
      </c>
      <c r="I7" cm="1">
        <f t="array" ref="I7">COUNTIFS(Рост,"&gt;" &amp;$B7,Рост,"&lt;=" &amp;$C7,Вес,"&gt;"&amp;I$2,Вес,"&lt;="&amp;I$3)</f>
        <v>6</v>
      </c>
      <c r="J7" cm="1">
        <f t="array" ref="J7">COUNTIFS(Рост,"&gt;" &amp;$B7,Рост,"&lt;=" &amp;$C7,Вес,"&gt;"&amp;J$2,Вес,"&lt;="&amp;J$3)</f>
        <v>3</v>
      </c>
      <c r="K7" cm="1">
        <f t="array" ref="K7">COUNTIFS(Рост,"&gt;" &amp;$B7,Рост,"&lt;=" &amp;$C7,Вес,"&gt;"&amp;K$2,Вес,"&lt;="&amp;K$3)</f>
        <v>0</v>
      </c>
      <c r="L7" cm="1">
        <f t="array" ref="L7">COUNTIFS(Рост,"&gt;" &amp;$B7,Рост,"&lt;=" &amp;$C7,Вес,"&gt;"&amp;L$2,Вес,"&lt;="&amp;L$3)</f>
        <v>0</v>
      </c>
      <c r="M7" cm="1">
        <f t="array" ref="M7">COUNTIFS(Рост,"&gt;" &amp;$B7,Рост,"&lt;=" &amp;$C7,Вес,"&gt;"&amp;M$2,Вес,"&lt;="&amp;M$3)</f>
        <v>0</v>
      </c>
      <c r="N7" cm="1">
        <f t="array" ref="N7">COUNTIFS(Рост,"&gt;" &amp;$B7,Рост,"&lt;=" &amp;$C7,Вес,"&gt;"&amp;N$2,Вес,"&lt;="&amp;N$3)</f>
        <v>0</v>
      </c>
      <c r="O7" s="15">
        <f t="shared" si="2"/>
        <v>28</v>
      </c>
      <c r="P7" s="16">
        <f t="shared" si="3"/>
        <v>62.021428571428565</v>
      </c>
    </row>
    <row r="8" spans="1:16" x14ac:dyDescent="0.35">
      <c r="A8" s="88"/>
      <c r="B8" s="15">
        <f>'2'!O11</f>
        <v>165.29999999999998</v>
      </c>
      <c r="C8">
        <f>'2'!P11</f>
        <v>168.39999999999998</v>
      </c>
      <c r="D8" s="43">
        <f t="shared" si="1"/>
        <v>166.84999999999997</v>
      </c>
      <c r="E8" cm="1">
        <f t="array" ref="E8">COUNTIFS(Рост,"&gt;=" &amp;$B8,Рост,"&lt;" &amp;$C8,Вес,"&gt;="&amp;E$2,Вес,"&lt;="&amp;E$3)</f>
        <v>2</v>
      </c>
      <c r="F8" cm="1">
        <f t="array" ref="F8">COUNTIFS(Рост,"&gt;" &amp;$B8,Рост,"&lt;=" &amp;$C8,Вес,"&gt;"&amp;F$2,Вес,"&lt;="&amp;F$3)</f>
        <v>2</v>
      </c>
      <c r="G8" cm="1">
        <f t="array" ref="G8">COUNTIFS(Рост,"&gt;" &amp;$B8,Рост,"&lt;=" &amp;$C8,Вес,"&gt;"&amp;G$2,Вес,"&lt;="&amp;G$3)</f>
        <v>6</v>
      </c>
      <c r="H8" cm="1">
        <f t="array" ref="H8">COUNTIFS(Рост,"&gt;" &amp;$B8,Рост,"&lt;=" &amp;$C8,Вес,"&gt;"&amp;H$2,Вес,"&lt;="&amp;H$3)</f>
        <v>12</v>
      </c>
      <c r="I8" cm="1">
        <f t="array" ref="I8">COUNTIFS(Рост,"&gt;" &amp;$B8,Рост,"&lt;=" &amp;$C8,Вес,"&gt;"&amp;I$2,Вес,"&lt;="&amp;I$3)</f>
        <v>8</v>
      </c>
      <c r="J8" cm="1">
        <f t="array" ref="J8">COUNTIFS(Рост,"&gt;" &amp;$B8,Рост,"&lt;=" &amp;$C8,Вес,"&gt;"&amp;J$2,Вес,"&lt;="&amp;J$3)</f>
        <v>2</v>
      </c>
      <c r="K8" cm="1">
        <f t="array" ref="K8">COUNTIFS(Рост,"&gt;" &amp;$B8,Рост,"&lt;=" &amp;$C8,Вес,"&gt;"&amp;K$2,Вес,"&lt;="&amp;K$3)</f>
        <v>1</v>
      </c>
      <c r="L8" cm="1">
        <f t="array" ref="L8">COUNTIFS(Рост,"&gt;" &amp;$B8,Рост,"&lt;=" &amp;$C8,Вес,"&gt;"&amp;L$2,Вес,"&lt;="&amp;L$3)</f>
        <v>0</v>
      </c>
      <c r="M8" cm="1">
        <f t="array" ref="M8">COUNTIFS(Рост,"&gt;" &amp;$B8,Рост,"&lt;=" &amp;$C8,Вес,"&gt;"&amp;M$2,Вес,"&lt;="&amp;M$3)</f>
        <v>2</v>
      </c>
      <c r="N8" cm="1">
        <f t="array" ref="N8">COUNTIFS(Рост,"&gt;" &amp;$B8,Рост,"&lt;=" &amp;$C8,Вес,"&gt;"&amp;N$2,Вес,"&lt;="&amp;N$3)</f>
        <v>0</v>
      </c>
      <c r="O8" s="15">
        <f t="shared" si="2"/>
        <v>35</v>
      </c>
      <c r="P8" s="16">
        <f t="shared" si="3"/>
        <v>62.774285714285725</v>
      </c>
    </row>
    <row r="9" spans="1:16" x14ac:dyDescent="0.35">
      <c r="A9" s="88"/>
      <c r="B9" s="15">
        <f>'2'!O12</f>
        <v>168.39999999999998</v>
      </c>
      <c r="C9">
        <f>'2'!P12</f>
        <v>171.49999999999997</v>
      </c>
      <c r="D9" s="43">
        <f t="shared" si="1"/>
        <v>169.95</v>
      </c>
      <c r="E9" cm="1">
        <f t="array" ref="E9">COUNTIFS(Рост,"&gt;=" &amp;$B9,Рост,"&lt;" &amp;$C9,Вес,"&gt;="&amp;E$2,Вес,"&lt;="&amp;E$3)</f>
        <v>0</v>
      </c>
      <c r="F9" cm="1">
        <f t="array" ref="F9">COUNTIFS(Рост,"&gt;" &amp;$B9,Рост,"&lt;=" &amp;$C9,Вес,"&gt;"&amp;F$2,Вес,"&lt;="&amp;F$3)</f>
        <v>0</v>
      </c>
      <c r="G9" cm="1">
        <f t="array" ref="G9">COUNTIFS(Рост,"&gt;" &amp;$B9,Рост,"&lt;=" &amp;$C9,Вес,"&gt;"&amp;G$2,Вес,"&lt;="&amp;G$3)</f>
        <v>5</v>
      </c>
      <c r="H9" cm="1">
        <f t="array" ref="H9">COUNTIFS(Рост,"&gt;" &amp;$B9,Рост,"&lt;=" &amp;$C9,Вес,"&gt;"&amp;H$2,Вес,"&lt;="&amp;H$3)</f>
        <v>12</v>
      </c>
      <c r="I9" cm="1">
        <f t="array" ref="I9">COUNTIFS(Рост,"&gt;" &amp;$B9,Рост,"&lt;=" &amp;$C9,Вес,"&gt;"&amp;I$2,Вес,"&lt;="&amp;I$3)</f>
        <v>18</v>
      </c>
      <c r="J9" cm="1">
        <f t="array" ref="J9">COUNTIFS(Рост,"&gt;" &amp;$B9,Рост,"&lt;=" &amp;$C9,Вес,"&gt;"&amp;J$2,Вес,"&lt;="&amp;J$3)</f>
        <v>12</v>
      </c>
      <c r="K9" cm="1">
        <f t="array" ref="K9">COUNTIFS(Рост,"&gt;" &amp;$B9,Рост,"&lt;=" &amp;$C9,Вес,"&gt;"&amp;K$2,Вес,"&lt;="&amp;K$3)</f>
        <v>3</v>
      </c>
      <c r="L9" cm="1">
        <f t="array" ref="L9">COUNTIFS(Рост,"&gt;" &amp;$B9,Рост,"&lt;=" &amp;$C9,Вес,"&gt;"&amp;L$2,Вес,"&lt;="&amp;L$3)</f>
        <v>4</v>
      </c>
      <c r="M9" cm="1">
        <f t="array" ref="M9">COUNTIFS(Рост,"&gt;" &amp;$B9,Рост,"&lt;=" &amp;$C9,Вес,"&gt;"&amp;M$2,Вес,"&lt;="&amp;M$3)</f>
        <v>0</v>
      </c>
      <c r="N9" cm="1">
        <f t="array" ref="N9">COUNTIFS(Рост,"&gt;" &amp;$B9,Рост,"&lt;=" &amp;$C9,Вес,"&gt;"&amp;N$2,Вес,"&lt;="&amp;N$3)</f>
        <v>0</v>
      </c>
      <c r="O9" s="15">
        <f t="shared" si="2"/>
        <v>54</v>
      </c>
      <c r="P9" s="16">
        <f t="shared" si="3"/>
        <v>65.803703703703704</v>
      </c>
    </row>
    <row r="10" spans="1:16" x14ac:dyDescent="0.35">
      <c r="A10" s="88"/>
      <c r="B10" s="15">
        <f>'2'!O13</f>
        <v>171.49999999999997</v>
      </c>
      <c r="C10">
        <f>'2'!P13</f>
        <v>174.59999999999997</v>
      </c>
      <c r="D10" s="43">
        <f t="shared" si="1"/>
        <v>173.04999999999995</v>
      </c>
      <c r="E10" cm="1">
        <f t="array" ref="E10">COUNTIFS(Рост,"&gt;=" &amp;$B10,Рост,"&lt;" &amp;$C10,Вес,"&gt;="&amp;E$2,Вес,"&lt;="&amp;E$3)</f>
        <v>0</v>
      </c>
      <c r="F10" cm="1">
        <f t="array" ref="F10">COUNTIFS(Рост,"&gt;" &amp;$B10,Рост,"&lt;=" &amp;$C10,Вес,"&gt;"&amp;F$2,Вес,"&lt;="&amp;F$3)</f>
        <v>0</v>
      </c>
      <c r="G10" cm="1">
        <f t="array" ref="G10">COUNTIFS(Рост,"&gt;" &amp;$B10,Рост,"&lt;=" &amp;$C10,Вес,"&gt;"&amp;G$2,Вес,"&lt;="&amp;G$3)</f>
        <v>0</v>
      </c>
      <c r="H10" cm="1">
        <f t="array" ref="H10">COUNTIFS(Рост,"&gt;" &amp;$B10,Рост,"&lt;=" &amp;$C10,Вес,"&gt;"&amp;H$2,Вес,"&lt;="&amp;H$3)</f>
        <v>2</v>
      </c>
      <c r="I10" cm="1">
        <f t="array" ref="I10">COUNTIFS(Рост,"&gt;" &amp;$B10,Рост,"&lt;=" &amp;$C10,Вес,"&gt;"&amp;I$2,Вес,"&lt;="&amp;I$3)</f>
        <v>14</v>
      </c>
      <c r="J10" cm="1">
        <f t="array" ref="J10">COUNTIFS(Рост,"&gt;" &amp;$B10,Рост,"&lt;=" &amp;$C10,Вес,"&gt;"&amp;J$2,Вес,"&lt;="&amp;J$3)</f>
        <v>11</v>
      </c>
      <c r="K10" cm="1">
        <f t="array" ref="K10">COUNTIFS(Рост,"&gt;" &amp;$B10,Рост,"&lt;=" &amp;$C10,Вес,"&gt;"&amp;K$2,Вес,"&lt;="&amp;K$3)</f>
        <v>1</v>
      </c>
      <c r="L10" cm="1">
        <f t="array" ref="L10">COUNTIFS(Рост,"&gt;" &amp;$B10,Рост,"&lt;=" &amp;$C10,Вес,"&gt;"&amp;L$2,Вес,"&lt;="&amp;L$3)</f>
        <v>8</v>
      </c>
      <c r="M10" cm="1">
        <f t="array" ref="M10">COUNTIFS(Рост,"&gt;" &amp;$B10,Рост,"&lt;=" &amp;$C10,Вес,"&gt;"&amp;M$2,Вес,"&lt;="&amp;M$3)</f>
        <v>1</v>
      </c>
      <c r="N10" cm="1">
        <f t="array" ref="N10">COUNTIFS(Рост,"&gt;" &amp;$B10,Рост,"&lt;=" &amp;$C10,Вес,"&gt;"&amp;N$2,Вес,"&lt;="&amp;N$3)</f>
        <v>0</v>
      </c>
      <c r="O10" s="15">
        <f t="shared" si="2"/>
        <v>37</v>
      </c>
      <c r="P10" s="16">
        <f t="shared" si="3"/>
        <v>68.883783783783798</v>
      </c>
    </row>
    <row r="11" spans="1:16" x14ac:dyDescent="0.35">
      <c r="A11" s="88"/>
      <c r="B11" s="15">
        <f>'2'!O14</f>
        <v>174.59999999999997</v>
      </c>
      <c r="C11">
        <f>'2'!P14</f>
        <v>177.69999999999996</v>
      </c>
      <c r="D11" s="43">
        <f t="shared" si="1"/>
        <v>176.14999999999998</v>
      </c>
      <c r="E11" cm="1">
        <f t="array" ref="E11">COUNTIFS(Рост,"&gt;=" &amp;$B11,Рост,"&lt;" &amp;$C11,Вес,"&gt;="&amp;E$2,Вес,"&lt;="&amp;E$3)</f>
        <v>0</v>
      </c>
      <c r="F11" cm="1">
        <f t="array" ref="F11">COUNTIFS(Рост,"&gt;" &amp;$B11,Рост,"&lt;=" &amp;$C11,Вес,"&gt;"&amp;F$2,Вес,"&lt;="&amp;F$3)</f>
        <v>0</v>
      </c>
      <c r="G11" cm="1">
        <f t="array" ref="G11">COUNTIFS(Рост,"&gt;" &amp;$B11,Рост,"&lt;=" &amp;$C11,Вес,"&gt;"&amp;G$2,Вес,"&lt;="&amp;G$3)</f>
        <v>1</v>
      </c>
      <c r="H11" cm="1">
        <f t="array" ref="H11">COUNTIFS(Рост,"&gt;" &amp;$B11,Рост,"&lt;=" &amp;$C11,Вес,"&gt;"&amp;H$2,Вес,"&lt;="&amp;H$3)</f>
        <v>0</v>
      </c>
      <c r="I11" cm="1">
        <f t="array" ref="I11">COUNTIFS(Рост,"&gt;" &amp;$B11,Рост,"&lt;=" &amp;$C11,Вес,"&gt;"&amp;I$2,Вес,"&lt;="&amp;I$3)</f>
        <v>3</v>
      </c>
      <c r="J11" cm="1">
        <f t="array" ref="J11">COUNTIFS(Рост,"&gt;" &amp;$B11,Рост,"&lt;=" &amp;$C11,Вес,"&gt;"&amp;J$2,Вес,"&lt;="&amp;J$3)</f>
        <v>0</v>
      </c>
      <c r="K11" cm="1">
        <f t="array" ref="K11">COUNTIFS(Рост,"&gt;" &amp;$B11,Рост,"&lt;=" &amp;$C11,Вес,"&gt;"&amp;K$2,Вес,"&lt;="&amp;K$3)</f>
        <v>3</v>
      </c>
      <c r="L11" cm="1">
        <f t="array" ref="L11">COUNTIFS(Рост,"&gt;" &amp;$B11,Рост,"&lt;=" &amp;$C11,Вес,"&gt;"&amp;L$2,Вес,"&lt;="&amp;L$3)</f>
        <v>1</v>
      </c>
      <c r="M11" cm="1">
        <f t="array" ref="M11">COUNTIFS(Рост,"&gt;" &amp;$B11,Рост,"&lt;=" &amp;$C11,Вес,"&gt;"&amp;M$2,Вес,"&lt;="&amp;M$3)</f>
        <v>2</v>
      </c>
      <c r="N11" cm="1">
        <f t="array" ref="N11">COUNTIFS(Рост,"&gt;" &amp;$B11,Рост,"&lt;=" &amp;$C11,Вес,"&gt;"&amp;N$2,Вес,"&lt;="&amp;N$3)</f>
        <v>2</v>
      </c>
      <c r="O11" s="15">
        <f t="shared" si="2"/>
        <v>12</v>
      </c>
      <c r="P11" s="16">
        <f t="shared" si="3"/>
        <v>72.38333333333334</v>
      </c>
    </row>
    <row r="12" spans="1:16" x14ac:dyDescent="0.35">
      <c r="A12" s="88"/>
      <c r="B12" s="15">
        <f>'2'!O15</f>
        <v>177.69999999999996</v>
      </c>
      <c r="C12">
        <f>'2'!P15</f>
        <v>180.79999999999995</v>
      </c>
      <c r="D12" s="43">
        <f t="shared" si="1"/>
        <v>179.24999999999994</v>
      </c>
      <c r="E12" cm="1">
        <f t="array" ref="E12">COUNTIFS(Рост,"&gt;=" &amp;$B12,Рост,"&lt;" &amp;$C12,Вес,"&gt;="&amp;E$2,Вес,"&lt;="&amp;E$3)</f>
        <v>0</v>
      </c>
      <c r="F12" cm="1">
        <f t="array" ref="F12">COUNTIFS(Рост,"&gt;" &amp;$B12,Рост,"&lt;=" &amp;$C12,Вес,"&gt;"&amp;F$2,Вес,"&lt;="&amp;F$3)</f>
        <v>0</v>
      </c>
      <c r="G12" cm="1">
        <f t="array" ref="G12">COUNTIFS(Рост,"&gt;" &amp;$B12,Рост,"&lt;=" &amp;$C12,Вес,"&gt;"&amp;G$2,Вес,"&lt;="&amp;G$3)</f>
        <v>1</v>
      </c>
      <c r="H12" cm="1">
        <f t="array" ref="H12">COUNTIFS(Рост,"&gt;" &amp;$B12,Рост,"&lt;=" &amp;$C12,Вес,"&gt;"&amp;H$2,Вес,"&lt;="&amp;H$3)</f>
        <v>1</v>
      </c>
      <c r="I12" cm="1">
        <f t="array" ref="I12">COUNTIFS(Рост,"&gt;" &amp;$B12,Рост,"&lt;=" &amp;$C12,Вес,"&gt;"&amp;I$2,Вес,"&lt;="&amp;I$3)</f>
        <v>0</v>
      </c>
      <c r="J12" cm="1">
        <f t="array" ref="J12">COUNTIFS(Рост,"&gt;" &amp;$B12,Рост,"&lt;=" &amp;$C12,Вес,"&gt;"&amp;J$2,Вес,"&lt;="&amp;J$3)</f>
        <v>2</v>
      </c>
      <c r="K12" cm="1">
        <f t="array" ref="K12">COUNTIFS(Рост,"&gt;" &amp;$B12,Рост,"&lt;=" &amp;$C12,Вес,"&gt;"&amp;K$2,Вес,"&lt;="&amp;K$3)</f>
        <v>3</v>
      </c>
      <c r="L12" cm="1">
        <f t="array" ref="L12">COUNTIFS(Рост,"&gt;" &amp;$B12,Рост,"&lt;=" &amp;$C12,Вес,"&gt;"&amp;L$2,Вес,"&lt;="&amp;L$3)</f>
        <v>2</v>
      </c>
      <c r="M12" cm="1">
        <f t="array" ref="M12">COUNTIFS(Рост,"&gt;" &amp;$B12,Рост,"&lt;=" &amp;$C12,Вес,"&gt;"&amp;M$2,Вес,"&lt;="&amp;M$3)</f>
        <v>1</v>
      </c>
      <c r="N12" cm="1">
        <f t="array" ref="N12">COUNTIFS(Рост,"&gt;" &amp;$B12,Рост,"&lt;=" &amp;$C12,Вес,"&gt;"&amp;N$2,Вес,"&lt;="&amp;N$3)</f>
        <v>0</v>
      </c>
      <c r="O12" s="15">
        <f t="shared" si="2"/>
        <v>10</v>
      </c>
      <c r="P12" s="16">
        <f t="shared" si="3"/>
        <v>70.400000000000006</v>
      </c>
    </row>
    <row r="13" spans="1:16" x14ac:dyDescent="0.35">
      <c r="A13" s="88"/>
      <c r="B13" s="15">
        <f>'2'!O16</f>
        <v>180.79999999999995</v>
      </c>
      <c r="C13">
        <f>'2'!P16</f>
        <v>183.89999999999995</v>
      </c>
      <c r="D13" s="43">
        <f t="shared" si="1"/>
        <v>182.34999999999997</v>
      </c>
      <c r="E13" cm="1">
        <f t="array" ref="E13">COUNTIFS(Рост,"&gt;=" &amp;$B13,Рост,"&lt;" &amp;$C13,Вес,"&gt;="&amp;E$2,Вес,"&lt;="&amp;E$3)</f>
        <v>0</v>
      </c>
      <c r="F13" cm="1">
        <f t="array" ref="F13">COUNTIFS(Рост,"&gt;" &amp;$B13,Рост,"&lt;=" &amp;$C13,Вес,"&gt;"&amp;F$2,Вес,"&lt;="&amp;F$3)</f>
        <v>0</v>
      </c>
      <c r="G13" cm="1">
        <f t="array" ref="G13">COUNTIFS(Рост,"&gt;" &amp;$B13,Рост,"&lt;=" &amp;$C13,Вес,"&gt;"&amp;G$2,Вес,"&lt;="&amp;G$3)</f>
        <v>0</v>
      </c>
      <c r="H13" cm="1">
        <f t="array" ref="H13">COUNTIFS(Рост,"&gt;" &amp;$B13,Рост,"&lt;=" &amp;$C13,Вес,"&gt;"&amp;H$2,Вес,"&lt;="&amp;H$3)</f>
        <v>0</v>
      </c>
      <c r="I13" cm="1">
        <f t="array" ref="I13">COUNTIFS(Рост,"&gt;" &amp;$B13,Рост,"&lt;=" &amp;$C13,Вес,"&gt;"&amp;I$2,Вес,"&lt;="&amp;I$3)</f>
        <v>1</v>
      </c>
      <c r="J13" cm="1">
        <f t="array" ref="J13">COUNTIFS(Рост,"&gt;" &amp;$B13,Рост,"&lt;=" &amp;$C13,Вес,"&gt;"&amp;J$2,Вес,"&lt;="&amp;J$3)</f>
        <v>0</v>
      </c>
      <c r="K13" cm="1">
        <f t="array" ref="K13">COUNTIFS(Рост,"&gt;" &amp;$B13,Рост,"&lt;=" &amp;$C13,Вес,"&gt;"&amp;K$2,Вес,"&lt;="&amp;K$3)</f>
        <v>0</v>
      </c>
      <c r="L13" cm="1">
        <f t="array" ref="L13">COUNTIFS(Рост,"&gt;" &amp;$B13,Рост,"&lt;=" &amp;$C13,Вес,"&gt;"&amp;L$2,Вес,"&lt;="&amp;L$3)</f>
        <v>0</v>
      </c>
      <c r="M13" cm="1">
        <f t="array" ref="M13">COUNTIFS(Рост,"&gt;" &amp;$B13,Рост,"&lt;=" &amp;$C13,Вес,"&gt;"&amp;M$2,Вес,"&lt;="&amp;M$3)</f>
        <v>0</v>
      </c>
      <c r="N13" cm="1">
        <f t="array" ref="N13">COUNTIFS(Рост,"&gt;" &amp;$B13,Рост,"&lt;=" &amp;$C13,Вес,"&gt;"&amp;N$2,Вес,"&lt;="&amp;N$3)</f>
        <v>0</v>
      </c>
      <c r="O13" s="15">
        <f t="shared" si="2"/>
        <v>1</v>
      </c>
      <c r="P13" s="16">
        <f>1/O13*SUMPRODUCT(E13:N13,$E$4:$N$4)</f>
        <v>65.3</v>
      </c>
    </row>
    <row r="14" spans="1:16" ht="15" thickBot="1" x14ac:dyDescent="0.4">
      <c r="A14" s="89"/>
      <c r="B14" s="17">
        <f>'2'!O17</f>
        <v>183.89999999999995</v>
      </c>
      <c r="C14" s="32">
        <f>'2'!P17</f>
        <v>186.99999999999994</v>
      </c>
      <c r="D14" s="46">
        <f t="shared" si="1"/>
        <v>185.44999999999993</v>
      </c>
      <c r="E14" cm="1">
        <f t="array" ref="E14">COUNTIFS(Рост,"&gt;=" &amp;$B14,Рост,"&lt;" &amp;$C14,Вес,"&gt;="&amp;E$2,Вес,"&lt;="&amp;E$3)</f>
        <v>0</v>
      </c>
      <c r="F14" cm="1">
        <f t="array" ref="F14">COUNTIFS(Рост,"&gt;" &amp;$B14,Рост,"&lt;=" &amp;$C14,Вес,"&gt;"&amp;F$2,Вес,"&lt;="&amp;F$3)</f>
        <v>0</v>
      </c>
      <c r="G14" cm="1">
        <f t="array" ref="G14">COUNTIFS(Рост,"&gt;" &amp;$B14,Рост,"&lt;=" &amp;$C14,Вес,"&gt;"&amp;G$2,Вес,"&lt;="&amp;G$3)</f>
        <v>0</v>
      </c>
      <c r="H14" cm="1">
        <f t="array" ref="H14">COUNTIFS(Рост,"&gt;" &amp;$B14,Рост,"&lt;=" &amp;$C14,Вес,"&gt;"&amp;H$2,Вес,"&lt;="&amp;H$3)</f>
        <v>0</v>
      </c>
      <c r="I14" cm="1">
        <f t="array" ref="I14">COUNTIFS(Рост,"&gt;" &amp;$B14,Рост,"&lt;=" &amp;$C14,Вес,"&gt;"&amp;I$2,Вес,"&lt;="&amp;I$3)</f>
        <v>0</v>
      </c>
      <c r="J14" cm="1">
        <f t="array" ref="J14">COUNTIFS(Рост,"&gt;" &amp;$B14,Рост,"&lt;=" &amp;$C14,Вес,"&gt;"&amp;J$2,Вес,"&lt;="&amp;J$3)</f>
        <v>0</v>
      </c>
      <c r="K14" cm="1">
        <f t="array" ref="K14">COUNTIFS(Рост,"&gt;" &amp;$B14,Рост,"&lt;=" &amp;$C14,Вес,"&gt;"&amp;K$2,Вес,"&lt;="&amp;K$3)</f>
        <v>1</v>
      </c>
      <c r="L14" cm="1">
        <f t="array" ref="L14">COUNTIFS(Рост,"&gt;" &amp;$B14,Рост,"&lt;=" &amp;$C14,Вес,"&gt;"&amp;L$2,Вес,"&lt;="&amp;L$3)</f>
        <v>0</v>
      </c>
      <c r="M14" cm="1">
        <f t="array" ref="M14">COUNTIFS(Рост,"&gt;" &amp;$B14,Рост,"&lt;=" &amp;$C14,Вес,"&gt;"&amp;M$2,Вес,"&lt;="&amp;M$3)</f>
        <v>0</v>
      </c>
      <c r="N14" cm="1">
        <f t="array" ref="N14">COUNTIFS(Рост,"&gt;" &amp;$B14,Рост,"&lt;=" &amp;$C14,Вес,"&gt;"&amp;N$2,Вес,"&lt;="&amp;N$3)</f>
        <v>2</v>
      </c>
      <c r="O14" s="17">
        <f t="shared" si="2"/>
        <v>3</v>
      </c>
      <c r="P14" s="18">
        <f t="shared" si="3"/>
        <v>78.900000000000006</v>
      </c>
    </row>
    <row r="15" spans="1:16" ht="15" thickBot="1" x14ac:dyDescent="0.4">
      <c r="D15" s="21" t="s">
        <v>98</v>
      </c>
      <c r="E15" s="34">
        <f>SUM(E5:E14)</f>
        <v>6</v>
      </c>
      <c r="F15" s="34">
        <f t="shared" ref="F15:N15" si="4">SUM(F5:F14)</f>
        <v>9</v>
      </c>
      <c r="G15" s="34">
        <f t="shared" si="4"/>
        <v>27</v>
      </c>
      <c r="H15" s="34">
        <f t="shared" si="4"/>
        <v>40</v>
      </c>
      <c r="I15" s="34">
        <f t="shared" si="4"/>
        <v>51</v>
      </c>
      <c r="J15" s="34">
        <f t="shared" si="4"/>
        <v>30</v>
      </c>
      <c r="K15" s="34">
        <f t="shared" si="4"/>
        <v>12</v>
      </c>
      <c r="L15" s="34">
        <f t="shared" si="4"/>
        <v>15</v>
      </c>
      <c r="M15" s="34">
        <f t="shared" si="4"/>
        <v>6</v>
      </c>
      <c r="N15" s="34">
        <f t="shared" si="4"/>
        <v>4</v>
      </c>
      <c r="O15" s="48">
        <f>SUM(O5:O14)</f>
        <v>200</v>
      </c>
    </row>
    <row r="18" spans="1:1" x14ac:dyDescent="0.35">
      <c r="A18" t="s">
        <v>100</v>
      </c>
    </row>
  </sheetData>
  <mergeCells count="2">
    <mergeCell ref="E1:N1"/>
    <mergeCell ref="A6:A1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60E5F-AC13-448B-B3A5-867E7C2C0B81}">
  <dimension ref="A1:Q24"/>
  <sheetViews>
    <sheetView workbookViewId="0">
      <selection activeCell="E21" sqref="E21"/>
    </sheetView>
  </sheetViews>
  <sheetFormatPr defaultRowHeight="14.5" x14ac:dyDescent="0.35"/>
  <cols>
    <col min="17" max="17" width="9.90625" bestFit="1" customWidth="1"/>
  </cols>
  <sheetData>
    <row r="1" spans="1:17" ht="15" thickBot="1" x14ac:dyDescent="0.4">
      <c r="E1" s="57" t="s">
        <v>2</v>
      </c>
      <c r="F1" s="58"/>
      <c r="G1" s="58"/>
      <c r="H1" s="58"/>
      <c r="I1" s="58"/>
      <c r="J1" s="58"/>
      <c r="K1" s="58"/>
      <c r="L1" s="58"/>
      <c r="M1" s="58"/>
      <c r="N1" s="59"/>
    </row>
    <row r="2" spans="1:17" x14ac:dyDescent="0.35">
      <c r="B2" s="13"/>
      <c r="C2" s="38"/>
      <c r="D2" s="42" t="s">
        <v>93</v>
      </c>
      <c r="E2" s="38">
        <f>'2'!$O$25</f>
        <v>50</v>
      </c>
      <c r="F2" s="38">
        <f>'2'!$O$26</f>
        <v>53.4</v>
      </c>
      <c r="G2" s="38">
        <f>'2'!$O$27</f>
        <v>56.8</v>
      </c>
      <c r="H2" s="38">
        <f>'2'!$O$28</f>
        <v>60.199999999999996</v>
      </c>
      <c r="I2" s="38">
        <f>'2'!$O$29</f>
        <v>63.599999999999994</v>
      </c>
      <c r="J2" s="38">
        <f>'2'!$O$30</f>
        <v>67</v>
      </c>
      <c r="K2" s="38">
        <f>'2'!$O$31</f>
        <v>70.400000000000006</v>
      </c>
      <c r="L2" s="38">
        <f>'2'!$O$32</f>
        <v>73.800000000000011</v>
      </c>
      <c r="M2" s="38">
        <f>'2'!$O$33</f>
        <v>77.200000000000017</v>
      </c>
      <c r="N2" s="14">
        <f>'2'!$O$34</f>
        <v>80.600000000000023</v>
      </c>
      <c r="O2" s="37"/>
    </row>
    <row r="3" spans="1:17" ht="15" thickBot="1" x14ac:dyDescent="0.4">
      <c r="B3" s="15"/>
      <c r="D3" s="43" t="s">
        <v>94</v>
      </c>
      <c r="E3">
        <f>'2'!$P$25</f>
        <v>53.4</v>
      </c>
      <c r="F3">
        <f>'2'!$P$26</f>
        <v>56.8</v>
      </c>
      <c r="G3">
        <f>'2'!$P$27</f>
        <v>60.199999999999996</v>
      </c>
      <c r="H3">
        <f>'2'!$P$28</f>
        <v>63.599999999999994</v>
      </c>
      <c r="I3">
        <f>'2'!$P$29</f>
        <v>67</v>
      </c>
      <c r="J3">
        <f>'2'!$P$30</f>
        <v>70.400000000000006</v>
      </c>
      <c r="K3">
        <f>'2'!$P$31</f>
        <v>73.800000000000011</v>
      </c>
      <c r="L3">
        <f>'2'!$P$32</f>
        <v>77.200000000000017</v>
      </c>
      <c r="M3">
        <f>'2'!$P$33</f>
        <v>80.600000000000023</v>
      </c>
      <c r="N3" s="16">
        <f>'2'!$P$34</f>
        <v>84.000000000000028</v>
      </c>
      <c r="O3" s="37"/>
    </row>
    <row r="4" spans="1:17" x14ac:dyDescent="0.35">
      <c r="B4" s="39" t="s">
        <v>95</v>
      </c>
      <c r="C4" s="40" t="s">
        <v>96</v>
      </c>
      <c r="D4" s="45" t="s">
        <v>92</v>
      </c>
      <c r="E4" s="40">
        <f>(E2+E3)/2</f>
        <v>51.7</v>
      </c>
      <c r="F4" s="40">
        <f t="shared" ref="F4:N4" si="0">(F2+F3)/2</f>
        <v>55.099999999999994</v>
      </c>
      <c r="G4" s="40">
        <f t="shared" si="0"/>
        <v>58.5</v>
      </c>
      <c r="H4" s="40">
        <f t="shared" si="0"/>
        <v>61.899999999999991</v>
      </c>
      <c r="I4" s="40">
        <f t="shared" si="0"/>
        <v>65.3</v>
      </c>
      <c r="J4" s="40">
        <f t="shared" si="0"/>
        <v>68.7</v>
      </c>
      <c r="K4" s="40">
        <f t="shared" si="0"/>
        <v>72.100000000000009</v>
      </c>
      <c r="L4" s="40">
        <f t="shared" si="0"/>
        <v>75.500000000000014</v>
      </c>
      <c r="M4" s="40">
        <f t="shared" si="0"/>
        <v>78.90000000000002</v>
      </c>
      <c r="N4" s="41">
        <f t="shared" si="0"/>
        <v>82.300000000000026</v>
      </c>
      <c r="O4" s="19" t="s">
        <v>97</v>
      </c>
      <c r="P4" s="47" t="s">
        <v>99</v>
      </c>
      <c r="Q4" s="20" t="s">
        <v>101</v>
      </c>
    </row>
    <row r="5" spans="1:17" ht="15" thickBot="1" x14ac:dyDescent="0.4">
      <c r="B5" s="15">
        <f>'2'!O8</f>
        <v>156</v>
      </c>
      <c r="C5">
        <f>'2'!P8</f>
        <v>159.1</v>
      </c>
      <c r="D5" s="43">
        <f>(B5+C5)/2</f>
        <v>157.55000000000001</v>
      </c>
      <c r="E5" cm="1">
        <f t="array" ref="E5">COUNTIFS(Рост,"&gt;=" &amp;$B5,Рост,"&lt;=" &amp;$C5,Вес,"&gt;="&amp;E$2,Вес,"&lt;="&amp;E$3)</f>
        <v>2</v>
      </c>
      <c r="F5" cm="1">
        <f t="array" ref="F5">COUNTIFS(Рост,"&gt;=" &amp;$B5,Рост,"&lt;=" &amp;$C5,Вес,"&gt;="&amp;F$2,Вес,"&lt;"&amp;F$3)</f>
        <v>1</v>
      </c>
      <c r="G5" cm="1">
        <f t="array" ref="G5">COUNTIFS(Рост,"&gt;=" &amp;$B5,Рост,"&lt;=" &amp;$C5,Вес,"&gt;="&amp;G$2,Вес,"&lt;"&amp;G$3)</f>
        <v>5</v>
      </c>
      <c r="H5" cm="1">
        <f t="array" ref="H5">COUNTIFS(Рост,"&gt;=" &amp;$B5,Рост,"&lt;=" &amp;$C5,Вес,"&gt;="&amp;H$2,Вес,"&lt;"&amp;H$3)</f>
        <v>1</v>
      </c>
      <c r="I5" cm="1">
        <f t="array" ref="I5">COUNTIFS(Рост,"&gt;=" &amp;$B5,Рост,"&lt;=" &amp;$C5,Вес,"&gt;="&amp;I$2,Вес,"&lt;"&amp;I$3)</f>
        <v>0</v>
      </c>
      <c r="J5" cm="1">
        <f t="array" ref="J5">COUNTIFS(Рост,"&gt;=" &amp;$B5,Рост,"&lt;=" &amp;$C5,Вес,"&gt;="&amp;J$2,Вес,"&lt;"&amp;J$3)</f>
        <v>0</v>
      </c>
      <c r="K5" cm="1">
        <f t="array" ref="K5">COUNTIFS(Рост,"&gt;=" &amp;$B5,Рост,"&lt;=" &amp;$C5,Вес,"&gt;="&amp;K$2,Вес,"&lt;"&amp;K$3)</f>
        <v>0</v>
      </c>
      <c r="L5" cm="1">
        <f t="array" ref="L5">COUNTIFS(Рост,"&gt;=" &amp;$B5,Рост,"&lt;=" &amp;$C5,Вес,"&gt;="&amp;L$2,Вес,"&lt;"&amp;L$3)</f>
        <v>0</v>
      </c>
      <c r="M5" cm="1">
        <f t="array" ref="M5">COUNTIFS(Рост,"&gt;=" &amp;$B5,Рост,"&lt;=" &amp;$C5,Вес,"&gt;="&amp;M$2,Вес,"&lt;"&amp;M$3)</f>
        <v>0</v>
      </c>
      <c r="N5" cm="1">
        <f t="array" ref="N5">COUNTIFS(Рост,"&gt;=" &amp;$B5,Рост,"&lt;=" &amp;$C5,Вес,"&gt;="&amp;N$2,Вес,"&lt;"&amp;N$3)</f>
        <v>0</v>
      </c>
      <c r="O5" s="15">
        <f>SUM(E5:N5)</f>
        <v>9</v>
      </c>
      <c r="P5">
        <f>1/O5*SUMPRODUCT(E5:N5,$E$4:$N$4)</f>
        <v>56.98888888888888</v>
      </c>
      <c r="Q5" s="16">
        <f>1/O5*SUMPRODUCT(E5:N5,$E$4:$N$4,$E$4:$N$4)-POWER(P5,2)</f>
        <v>10.560987654321707</v>
      </c>
    </row>
    <row r="6" spans="1:17" x14ac:dyDescent="0.35">
      <c r="A6" s="87" t="s">
        <v>1</v>
      </c>
      <c r="B6" s="15">
        <f>'2'!O9</f>
        <v>159.1</v>
      </c>
      <c r="C6">
        <f>'2'!P9</f>
        <v>162.19999999999999</v>
      </c>
      <c r="D6" s="43">
        <f t="shared" ref="D6:D14" si="1">(B6+C6)/2</f>
        <v>160.64999999999998</v>
      </c>
      <c r="E6" cm="1">
        <f t="array" ref="E6">COUNTIFS(Рост,"&gt;=" &amp;$B6,Рост,"&lt;" &amp;$C6,Вес,"&gt;="&amp;E$2,Вес,"&lt;="&amp;E$3)</f>
        <v>2</v>
      </c>
      <c r="F6" cm="1">
        <f t="array" ref="F6">COUNTIFS(Рост,"&gt;" &amp;$B6,Рост,"&lt;=" &amp;$C6,Вес,"&gt;"&amp;F$2,Вес,"&lt;="&amp;F$3)</f>
        <v>4</v>
      </c>
      <c r="G6" cm="1">
        <f t="array" ref="G6">COUNTIFS(Рост,"&gt;" &amp;$B6,Рост,"&lt;=" &amp;$C6,Вес,"&gt;"&amp;G$2,Вес,"&lt;="&amp;G$3)</f>
        <v>2</v>
      </c>
      <c r="H6" cm="1">
        <f t="array" ref="H6">COUNTIFS(Рост,"&gt;" &amp;$B6,Рост,"&lt;=" &amp;$C6,Вес,"&gt;"&amp;H$2,Вес,"&lt;="&amp;H$3)</f>
        <v>2</v>
      </c>
      <c r="I6" cm="1">
        <f t="array" ref="I6">COUNTIFS(Рост,"&gt;" &amp;$B6,Рост,"&lt;=" &amp;$C6,Вес,"&gt;"&amp;I$2,Вес,"&lt;="&amp;I$3)</f>
        <v>1</v>
      </c>
      <c r="J6" cm="1">
        <f t="array" ref="J6">COUNTIFS(Рост,"&gt;" &amp;$B6,Рост,"&lt;=" &amp;$C6,Вес,"&gt;"&amp;J$2,Вес,"&lt;="&amp;J$3)</f>
        <v>0</v>
      </c>
      <c r="K6" cm="1">
        <f t="array" ref="K6">COUNTIFS(Рост,"&gt;" &amp;$B6,Рост,"&lt;=" &amp;$C6,Вес,"&gt;"&amp;K$2,Вес,"&lt;="&amp;K$3)</f>
        <v>0</v>
      </c>
      <c r="L6" cm="1">
        <f t="array" ref="L6">COUNTIFS(Рост,"&gt;" &amp;$B6,Рост,"&lt;=" &amp;$C6,Вес,"&gt;"&amp;L$2,Вес,"&lt;="&amp;L$3)</f>
        <v>0</v>
      </c>
      <c r="M6" cm="1">
        <f t="array" ref="M6">COUNTIFS(Рост,"&gt;" &amp;$B6,Рост,"&lt;=" &amp;$C6,Вес,"&gt;"&amp;M$2,Вес,"&lt;="&amp;M$3)</f>
        <v>0</v>
      </c>
      <c r="N6" cm="1">
        <f t="array" ref="N6">COUNTIFS(Рост,"&gt;" &amp;$B6,Рост,"&lt;=" &amp;$C6,Вес,"&gt;"&amp;N$2,Вес,"&lt;="&amp;N$3)</f>
        <v>0</v>
      </c>
      <c r="O6" s="15">
        <f t="shared" ref="O6:O14" si="2">SUM(E6:N6)</f>
        <v>11</v>
      </c>
      <c r="P6">
        <f t="shared" ref="P6:P14" si="3">1/O6*SUMPRODUCT(E6:N6,$E$4:$N$4)</f>
        <v>57.263636363636351</v>
      </c>
      <c r="Q6" s="16">
        <f>1/O6*SUMPRODUCT(E6:N6,$E$4:$N$4,$E$4:$N$4)-POWER(P6,2)</f>
        <v>17.387768595042417</v>
      </c>
    </row>
    <row r="7" spans="1:17" x14ac:dyDescent="0.35">
      <c r="A7" s="88"/>
      <c r="B7" s="15">
        <f>'2'!O10</f>
        <v>162.19999999999999</v>
      </c>
      <c r="C7">
        <f>'2'!P10</f>
        <v>165.29999999999998</v>
      </c>
      <c r="D7" s="43">
        <f t="shared" si="1"/>
        <v>163.75</v>
      </c>
      <c r="E7" cm="1">
        <f t="array" ref="E7">COUNTIFS(Рост,"&gt;=" &amp;$B7,Рост,"&lt;" &amp;$C7,Вес,"&gt;="&amp;E$2,Вес,"&lt;="&amp;E$3)</f>
        <v>0</v>
      </c>
      <c r="F7" cm="1">
        <f t="array" ref="F7">COUNTIFS(Рост,"&gt;" &amp;$B7,Рост,"&lt;=" &amp;$C7,Вес,"&gt;"&amp;F$2,Вес,"&lt;="&amp;F$3)</f>
        <v>2</v>
      </c>
      <c r="G7" cm="1">
        <f t="array" ref="G7">COUNTIFS(Рост,"&gt;" &amp;$B7,Рост,"&lt;=" &amp;$C7,Вес,"&gt;"&amp;G$2,Вес,"&lt;="&amp;G$3)</f>
        <v>7</v>
      </c>
      <c r="H7" cm="1">
        <f t="array" ref="H7">COUNTIFS(Рост,"&gt;" &amp;$B7,Рост,"&lt;=" &amp;$C7,Вес,"&gt;"&amp;H$2,Вес,"&lt;="&amp;H$3)</f>
        <v>10</v>
      </c>
      <c r="I7" cm="1">
        <f t="array" ref="I7">COUNTIFS(Рост,"&gt;" &amp;$B7,Рост,"&lt;=" &amp;$C7,Вес,"&gt;"&amp;I$2,Вес,"&lt;="&amp;I$3)</f>
        <v>6</v>
      </c>
      <c r="J7" cm="1">
        <f t="array" ref="J7">COUNTIFS(Рост,"&gt;" &amp;$B7,Рост,"&lt;=" &amp;$C7,Вес,"&gt;"&amp;J$2,Вес,"&lt;="&amp;J$3)</f>
        <v>3</v>
      </c>
      <c r="K7" cm="1">
        <f t="array" ref="K7">COUNTIFS(Рост,"&gt;" &amp;$B7,Рост,"&lt;=" &amp;$C7,Вес,"&gt;"&amp;K$2,Вес,"&lt;="&amp;K$3)</f>
        <v>0</v>
      </c>
      <c r="L7" cm="1">
        <f t="array" ref="L7">COUNTIFS(Рост,"&gt;" &amp;$B7,Рост,"&lt;=" &amp;$C7,Вес,"&gt;"&amp;L$2,Вес,"&lt;="&amp;L$3)</f>
        <v>0</v>
      </c>
      <c r="M7" cm="1">
        <f t="array" ref="M7">COUNTIFS(Рост,"&gt;" &amp;$B7,Рост,"&lt;=" &amp;$C7,Вес,"&gt;"&amp;M$2,Вес,"&lt;="&amp;M$3)</f>
        <v>0</v>
      </c>
      <c r="N7" cm="1">
        <f t="array" ref="N7">COUNTIFS(Рост,"&gt;" &amp;$B7,Рост,"&lt;=" &amp;$C7,Вес,"&gt;"&amp;N$2,Вес,"&lt;="&amp;N$3)</f>
        <v>0</v>
      </c>
      <c r="O7" s="15">
        <f t="shared" si="2"/>
        <v>28</v>
      </c>
      <c r="P7">
        <f t="shared" si="3"/>
        <v>62.021428571428565</v>
      </c>
      <c r="Q7" s="16">
        <f t="shared" ref="Q7:Q14" si="4">1/O7*SUMPRODUCT(E7:N7,$E$4:$N$4,$E$4:$N$4)-POWER(P7,2)</f>
        <v>13.609540816326898</v>
      </c>
    </row>
    <row r="8" spans="1:17" x14ac:dyDescent="0.35">
      <c r="A8" s="88"/>
      <c r="B8" s="15">
        <f>'2'!O11</f>
        <v>165.29999999999998</v>
      </c>
      <c r="C8">
        <f>'2'!P11</f>
        <v>168.39999999999998</v>
      </c>
      <c r="D8" s="43">
        <f t="shared" si="1"/>
        <v>166.84999999999997</v>
      </c>
      <c r="E8" cm="1">
        <f t="array" ref="E8">COUNTIFS(Рост,"&gt;=" &amp;$B8,Рост,"&lt;" &amp;$C8,Вес,"&gt;="&amp;E$2,Вес,"&lt;="&amp;E$3)</f>
        <v>2</v>
      </c>
      <c r="F8" cm="1">
        <f t="array" ref="F8">COUNTIFS(Рост,"&gt;" &amp;$B8,Рост,"&lt;=" &amp;$C8,Вес,"&gt;"&amp;F$2,Вес,"&lt;="&amp;F$3)</f>
        <v>2</v>
      </c>
      <c r="G8" cm="1">
        <f t="array" ref="G8">COUNTIFS(Рост,"&gt;" &amp;$B8,Рост,"&lt;=" &amp;$C8,Вес,"&gt;"&amp;G$2,Вес,"&lt;="&amp;G$3)</f>
        <v>6</v>
      </c>
      <c r="H8" cm="1">
        <f t="array" ref="H8">COUNTIFS(Рост,"&gt;" &amp;$B8,Рост,"&lt;=" &amp;$C8,Вес,"&gt;"&amp;H$2,Вес,"&lt;="&amp;H$3)</f>
        <v>12</v>
      </c>
      <c r="I8" cm="1">
        <f t="array" ref="I8">COUNTIFS(Рост,"&gt;" &amp;$B8,Рост,"&lt;=" &amp;$C8,Вес,"&gt;"&amp;I$2,Вес,"&lt;="&amp;I$3)</f>
        <v>8</v>
      </c>
      <c r="J8" cm="1">
        <f t="array" ref="J8">COUNTIFS(Рост,"&gt;" &amp;$B8,Рост,"&lt;=" &amp;$C8,Вес,"&gt;"&amp;J$2,Вес,"&lt;="&amp;J$3)</f>
        <v>2</v>
      </c>
      <c r="K8" cm="1">
        <f t="array" ref="K8">COUNTIFS(Рост,"&gt;" &amp;$B8,Рост,"&lt;=" &amp;$C8,Вес,"&gt;"&amp;K$2,Вес,"&lt;="&amp;K$3)</f>
        <v>1</v>
      </c>
      <c r="L8" cm="1">
        <f t="array" ref="L8">COUNTIFS(Рост,"&gt;" &amp;$B8,Рост,"&lt;=" &amp;$C8,Вес,"&gt;"&amp;L$2,Вес,"&lt;="&amp;L$3)</f>
        <v>0</v>
      </c>
      <c r="M8" cm="1">
        <f t="array" ref="M8">COUNTIFS(Рост,"&gt;" &amp;$B8,Рост,"&lt;=" &amp;$C8,Вес,"&gt;"&amp;M$2,Вес,"&lt;="&amp;M$3)</f>
        <v>2</v>
      </c>
      <c r="N8" cm="1">
        <f t="array" ref="N8">COUNTIFS(Рост,"&gt;" &amp;$B8,Рост,"&lt;=" &amp;$C8,Вес,"&gt;"&amp;N$2,Вес,"&lt;="&amp;N$3)</f>
        <v>0</v>
      </c>
      <c r="O8" s="15">
        <f t="shared" si="2"/>
        <v>35</v>
      </c>
      <c r="P8">
        <f t="shared" si="3"/>
        <v>62.774285714285725</v>
      </c>
      <c r="Q8" s="16">
        <f t="shared" si="4"/>
        <v>34.576195918366011</v>
      </c>
    </row>
    <row r="9" spans="1:17" x14ac:dyDescent="0.35">
      <c r="A9" s="88"/>
      <c r="B9" s="15">
        <f>'2'!O12</f>
        <v>168.39999999999998</v>
      </c>
      <c r="C9">
        <f>'2'!P12</f>
        <v>171.49999999999997</v>
      </c>
      <c r="D9" s="43">
        <f t="shared" si="1"/>
        <v>169.95</v>
      </c>
      <c r="E9" cm="1">
        <f t="array" ref="E9">COUNTIFS(Рост,"&gt;=" &amp;$B9,Рост,"&lt;" &amp;$C9,Вес,"&gt;="&amp;E$2,Вес,"&lt;="&amp;E$3)</f>
        <v>0</v>
      </c>
      <c r="F9" cm="1">
        <f t="array" ref="F9">COUNTIFS(Рост,"&gt;" &amp;$B9,Рост,"&lt;=" &amp;$C9,Вес,"&gt;"&amp;F$2,Вес,"&lt;="&amp;F$3)</f>
        <v>0</v>
      </c>
      <c r="G9" cm="1">
        <f t="array" ref="G9">COUNTIFS(Рост,"&gt;" &amp;$B9,Рост,"&lt;=" &amp;$C9,Вес,"&gt;"&amp;G$2,Вес,"&lt;="&amp;G$3)</f>
        <v>5</v>
      </c>
      <c r="H9" cm="1">
        <f t="array" ref="H9">COUNTIFS(Рост,"&gt;" &amp;$B9,Рост,"&lt;=" &amp;$C9,Вес,"&gt;"&amp;H$2,Вес,"&lt;="&amp;H$3)</f>
        <v>12</v>
      </c>
      <c r="I9" cm="1">
        <f t="array" ref="I9">COUNTIFS(Рост,"&gt;" &amp;$B9,Рост,"&lt;=" &amp;$C9,Вес,"&gt;"&amp;I$2,Вес,"&lt;="&amp;I$3)</f>
        <v>18</v>
      </c>
      <c r="J9" cm="1">
        <f t="array" ref="J9">COUNTIFS(Рост,"&gt;" &amp;$B9,Рост,"&lt;=" &amp;$C9,Вес,"&gt;"&amp;J$2,Вес,"&lt;="&amp;J$3)</f>
        <v>12</v>
      </c>
      <c r="K9" cm="1">
        <f t="array" ref="K9">COUNTIFS(Рост,"&gt;" &amp;$B9,Рост,"&lt;=" &amp;$C9,Вес,"&gt;"&amp;K$2,Вес,"&lt;="&amp;K$3)</f>
        <v>3</v>
      </c>
      <c r="L9" cm="1">
        <f t="array" ref="L9">COUNTIFS(Рост,"&gt;" &amp;$B9,Рост,"&lt;=" &amp;$C9,Вес,"&gt;"&amp;L$2,Вес,"&lt;="&amp;L$3)</f>
        <v>4</v>
      </c>
      <c r="M9" cm="1">
        <f t="array" ref="M9">COUNTIFS(Рост,"&gt;" &amp;$B9,Рост,"&lt;=" &amp;$C9,Вес,"&gt;"&amp;M$2,Вес,"&lt;="&amp;M$3)</f>
        <v>0</v>
      </c>
      <c r="N9" cm="1">
        <f t="array" ref="N9">COUNTIFS(Рост,"&gt;" &amp;$B9,Рост,"&lt;=" &amp;$C9,Вес,"&gt;"&amp;N$2,Вес,"&lt;="&amp;N$3)</f>
        <v>0</v>
      </c>
      <c r="O9" s="15">
        <f t="shared" si="2"/>
        <v>54</v>
      </c>
      <c r="P9">
        <f t="shared" si="3"/>
        <v>65.803703703703704</v>
      </c>
      <c r="Q9" s="16">
        <f t="shared" si="4"/>
        <v>19.441097393689233</v>
      </c>
    </row>
    <row r="10" spans="1:17" x14ac:dyDescent="0.35">
      <c r="A10" s="88"/>
      <c r="B10" s="15">
        <f>'2'!O13</f>
        <v>171.49999999999997</v>
      </c>
      <c r="C10">
        <f>'2'!P13</f>
        <v>174.59999999999997</v>
      </c>
      <c r="D10" s="43">
        <f t="shared" si="1"/>
        <v>173.04999999999995</v>
      </c>
      <c r="E10" cm="1">
        <f t="array" ref="E10">COUNTIFS(Рост,"&gt;=" &amp;$B10,Рост,"&lt;" &amp;$C10,Вес,"&gt;="&amp;E$2,Вес,"&lt;="&amp;E$3)</f>
        <v>0</v>
      </c>
      <c r="F10" cm="1">
        <f t="array" ref="F10">COUNTIFS(Рост,"&gt;" &amp;$B10,Рост,"&lt;=" &amp;$C10,Вес,"&gt;"&amp;F$2,Вес,"&lt;="&amp;F$3)</f>
        <v>0</v>
      </c>
      <c r="G10" cm="1">
        <f t="array" ref="G10">COUNTIFS(Рост,"&gt;" &amp;$B10,Рост,"&lt;=" &amp;$C10,Вес,"&gt;"&amp;G$2,Вес,"&lt;="&amp;G$3)</f>
        <v>0</v>
      </c>
      <c r="H10" cm="1">
        <f t="array" ref="H10">COUNTIFS(Рост,"&gt;" &amp;$B10,Рост,"&lt;=" &amp;$C10,Вес,"&gt;"&amp;H$2,Вес,"&lt;="&amp;H$3)</f>
        <v>2</v>
      </c>
      <c r="I10" cm="1">
        <f t="array" ref="I10">COUNTIFS(Рост,"&gt;" &amp;$B10,Рост,"&lt;=" &amp;$C10,Вес,"&gt;"&amp;I$2,Вес,"&lt;="&amp;I$3)</f>
        <v>14</v>
      </c>
      <c r="J10" cm="1">
        <f t="array" ref="J10">COUNTIFS(Рост,"&gt;" &amp;$B10,Рост,"&lt;=" &amp;$C10,Вес,"&gt;"&amp;J$2,Вес,"&lt;="&amp;J$3)</f>
        <v>11</v>
      </c>
      <c r="K10" cm="1">
        <f t="array" ref="K10">COUNTIFS(Рост,"&gt;" &amp;$B10,Рост,"&lt;=" &amp;$C10,Вес,"&gt;"&amp;K$2,Вес,"&lt;="&amp;K$3)</f>
        <v>1</v>
      </c>
      <c r="L10" cm="1">
        <f t="array" ref="L10">COUNTIFS(Рост,"&gt;" &amp;$B10,Рост,"&lt;=" &amp;$C10,Вес,"&gt;"&amp;L$2,Вес,"&lt;="&amp;L$3)</f>
        <v>8</v>
      </c>
      <c r="M10" cm="1">
        <f t="array" ref="M10">COUNTIFS(Рост,"&gt;" &amp;$B10,Рост,"&lt;=" &amp;$C10,Вес,"&gt;"&amp;M$2,Вес,"&lt;="&amp;M$3)</f>
        <v>1</v>
      </c>
      <c r="N10" cm="1">
        <f t="array" ref="N10">COUNTIFS(Рост,"&gt;" &amp;$B10,Рост,"&lt;=" &amp;$C10,Вес,"&gt;"&amp;N$2,Вес,"&lt;="&amp;N$3)</f>
        <v>0</v>
      </c>
      <c r="O10" s="15">
        <f t="shared" si="2"/>
        <v>37</v>
      </c>
      <c r="P10">
        <f t="shared" si="3"/>
        <v>68.883783783783798</v>
      </c>
      <c r="Q10" s="16">
        <f t="shared" si="4"/>
        <v>19.961899196492595</v>
      </c>
    </row>
    <row r="11" spans="1:17" x14ac:dyDescent="0.35">
      <c r="A11" s="88"/>
      <c r="B11" s="15">
        <f>'2'!O14</f>
        <v>174.59999999999997</v>
      </c>
      <c r="C11">
        <f>'2'!P14</f>
        <v>177.69999999999996</v>
      </c>
      <c r="D11" s="43">
        <f t="shared" si="1"/>
        <v>176.14999999999998</v>
      </c>
      <c r="E11" cm="1">
        <f t="array" ref="E11">COUNTIFS(Рост,"&gt;=" &amp;$B11,Рост,"&lt;" &amp;$C11,Вес,"&gt;="&amp;E$2,Вес,"&lt;="&amp;E$3)</f>
        <v>0</v>
      </c>
      <c r="F11" cm="1">
        <f t="array" ref="F11">COUNTIFS(Рост,"&gt;" &amp;$B11,Рост,"&lt;=" &amp;$C11,Вес,"&gt;"&amp;F$2,Вес,"&lt;="&amp;F$3)</f>
        <v>0</v>
      </c>
      <c r="G11" cm="1">
        <f t="array" ref="G11">COUNTIFS(Рост,"&gt;" &amp;$B11,Рост,"&lt;=" &amp;$C11,Вес,"&gt;"&amp;G$2,Вес,"&lt;="&amp;G$3)</f>
        <v>1</v>
      </c>
      <c r="H11" cm="1">
        <f t="array" ref="H11">COUNTIFS(Рост,"&gt;" &amp;$B11,Рост,"&lt;=" &amp;$C11,Вес,"&gt;"&amp;H$2,Вес,"&lt;="&amp;H$3)</f>
        <v>0</v>
      </c>
      <c r="I11" cm="1">
        <f t="array" ref="I11">COUNTIFS(Рост,"&gt;" &amp;$B11,Рост,"&lt;=" &amp;$C11,Вес,"&gt;"&amp;I$2,Вес,"&lt;="&amp;I$3)</f>
        <v>3</v>
      </c>
      <c r="J11" cm="1">
        <f t="array" ref="J11">COUNTIFS(Рост,"&gt;" &amp;$B11,Рост,"&lt;=" &amp;$C11,Вес,"&gt;"&amp;J$2,Вес,"&lt;="&amp;J$3)</f>
        <v>0</v>
      </c>
      <c r="K11" cm="1">
        <f t="array" ref="K11">COUNTIFS(Рост,"&gt;" &amp;$B11,Рост,"&lt;=" &amp;$C11,Вес,"&gt;"&amp;K$2,Вес,"&lt;="&amp;K$3)</f>
        <v>3</v>
      </c>
      <c r="L11" cm="1">
        <f t="array" ref="L11">COUNTIFS(Рост,"&gt;" &amp;$B11,Рост,"&lt;=" &amp;$C11,Вес,"&gt;"&amp;L$2,Вес,"&lt;="&amp;L$3)</f>
        <v>1</v>
      </c>
      <c r="M11" cm="1">
        <f t="array" ref="M11">COUNTIFS(Рост,"&gt;" &amp;$B11,Рост,"&lt;=" &amp;$C11,Вес,"&gt;"&amp;M$2,Вес,"&lt;="&amp;M$3)</f>
        <v>2</v>
      </c>
      <c r="N11" cm="1">
        <f t="array" ref="N11">COUNTIFS(Рост,"&gt;" &amp;$B11,Рост,"&lt;=" &amp;$C11,Вес,"&gt;"&amp;N$2,Вес,"&lt;="&amp;N$3)</f>
        <v>2</v>
      </c>
      <c r="O11" s="15">
        <f t="shared" si="2"/>
        <v>12</v>
      </c>
      <c r="P11">
        <f>1/O11*SUMPRODUCT(E11:N11,$E$4:$N$4)</f>
        <v>72.38333333333334</v>
      </c>
      <c r="Q11" s="16">
        <f t="shared" si="4"/>
        <v>52.903055555555511</v>
      </c>
    </row>
    <row r="12" spans="1:17" x14ac:dyDescent="0.35">
      <c r="A12" s="88"/>
      <c r="B12" s="15">
        <f>'2'!O15</f>
        <v>177.69999999999996</v>
      </c>
      <c r="C12">
        <f>'2'!P15</f>
        <v>180.79999999999995</v>
      </c>
      <c r="D12" s="43">
        <f t="shared" si="1"/>
        <v>179.24999999999994</v>
      </c>
      <c r="E12" cm="1">
        <f t="array" ref="E12">COUNTIFS(Рост,"&gt;=" &amp;$B12,Рост,"&lt;" &amp;$C12,Вес,"&gt;="&amp;E$2,Вес,"&lt;="&amp;E$3)</f>
        <v>0</v>
      </c>
      <c r="F12" cm="1">
        <f t="array" ref="F12">COUNTIFS(Рост,"&gt;" &amp;$B12,Рост,"&lt;=" &amp;$C12,Вес,"&gt;"&amp;F$2,Вес,"&lt;="&amp;F$3)</f>
        <v>0</v>
      </c>
      <c r="G12" cm="1">
        <f t="array" ref="G12">COUNTIFS(Рост,"&gt;" &amp;$B12,Рост,"&lt;=" &amp;$C12,Вес,"&gt;"&amp;G$2,Вес,"&lt;="&amp;G$3)</f>
        <v>1</v>
      </c>
      <c r="H12" cm="1">
        <f t="array" ref="H12">COUNTIFS(Рост,"&gt;" &amp;$B12,Рост,"&lt;=" &amp;$C12,Вес,"&gt;"&amp;H$2,Вес,"&lt;="&amp;H$3)</f>
        <v>1</v>
      </c>
      <c r="I12" cm="1">
        <f t="array" ref="I12">COUNTIFS(Рост,"&gt;" &amp;$B12,Рост,"&lt;=" &amp;$C12,Вес,"&gt;"&amp;I$2,Вес,"&lt;="&amp;I$3)</f>
        <v>0</v>
      </c>
      <c r="J12" cm="1">
        <f t="array" ref="J12">COUNTIFS(Рост,"&gt;" &amp;$B12,Рост,"&lt;=" &amp;$C12,Вес,"&gt;"&amp;J$2,Вес,"&lt;="&amp;J$3)</f>
        <v>2</v>
      </c>
      <c r="K12" cm="1">
        <f t="array" ref="K12">COUNTIFS(Рост,"&gt;" &amp;$B12,Рост,"&lt;=" &amp;$C12,Вес,"&gt;"&amp;K$2,Вес,"&lt;="&amp;K$3)</f>
        <v>3</v>
      </c>
      <c r="L12" cm="1">
        <f t="array" ref="L12">COUNTIFS(Рост,"&gt;" &amp;$B12,Рост,"&lt;=" &amp;$C12,Вес,"&gt;"&amp;L$2,Вес,"&lt;="&amp;L$3)</f>
        <v>2</v>
      </c>
      <c r="M12" cm="1">
        <f t="array" ref="M12">COUNTIFS(Рост,"&gt;" &amp;$B12,Рост,"&lt;=" &amp;$C12,Вес,"&gt;"&amp;M$2,Вес,"&lt;="&amp;M$3)</f>
        <v>1</v>
      </c>
      <c r="N12" cm="1">
        <f t="array" ref="N12">COUNTIFS(Рост,"&gt;" &amp;$B12,Рост,"&lt;=" &amp;$C12,Вес,"&gt;"&amp;N$2,Вес,"&lt;="&amp;N$3)</f>
        <v>0</v>
      </c>
      <c r="O12" s="15">
        <f t="shared" si="2"/>
        <v>10</v>
      </c>
      <c r="P12">
        <f>1/O12*SUMPRODUCT(E12:N12,$E$4:$N$4)</f>
        <v>70.400000000000006</v>
      </c>
      <c r="Q12" s="16">
        <f t="shared" si="4"/>
        <v>35.25800000000072</v>
      </c>
    </row>
    <row r="13" spans="1:17" x14ac:dyDescent="0.35">
      <c r="A13" s="88"/>
      <c r="B13" s="15">
        <f>'2'!O16</f>
        <v>180.79999999999995</v>
      </c>
      <c r="C13">
        <f>'2'!P16</f>
        <v>183.89999999999995</v>
      </c>
      <c r="D13" s="43">
        <f t="shared" si="1"/>
        <v>182.34999999999997</v>
      </c>
      <c r="E13" cm="1">
        <f t="array" ref="E13">COUNTIFS(Рост,"&gt;=" &amp;$B13,Рост,"&lt;" &amp;$C13,Вес,"&gt;="&amp;E$2,Вес,"&lt;="&amp;E$3)</f>
        <v>0</v>
      </c>
      <c r="F13" cm="1">
        <f t="array" ref="F13">COUNTIFS(Рост,"&gt;" &amp;$B13,Рост,"&lt;=" &amp;$C13,Вес,"&gt;"&amp;F$2,Вес,"&lt;="&amp;F$3)</f>
        <v>0</v>
      </c>
      <c r="G13" cm="1">
        <f t="array" ref="G13">COUNTIFS(Рост,"&gt;" &amp;$B13,Рост,"&lt;=" &amp;$C13,Вес,"&gt;"&amp;G$2,Вес,"&lt;="&amp;G$3)</f>
        <v>0</v>
      </c>
      <c r="H13" cm="1">
        <f t="array" ref="H13">COUNTIFS(Рост,"&gt;" &amp;$B13,Рост,"&lt;=" &amp;$C13,Вес,"&gt;"&amp;H$2,Вес,"&lt;="&amp;H$3)</f>
        <v>0</v>
      </c>
      <c r="I13" cm="1">
        <f t="array" ref="I13">COUNTIFS(Рост,"&gt;" &amp;$B13,Рост,"&lt;=" &amp;$C13,Вес,"&gt;"&amp;I$2,Вес,"&lt;="&amp;I$3)</f>
        <v>1</v>
      </c>
      <c r="J13" cm="1">
        <f t="array" ref="J13">COUNTIFS(Рост,"&gt;" &amp;$B13,Рост,"&lt;=" &amp;$C13,Вес,"&gt;"&amp;J$2,Вес,"&lt;="&amp;J$3)</f>
        <v>0</v>
      </c>
      <c r="K13" cm="1">
        <f t="array" ref="K13">COUNTIFS(Рост,"&gt;" &amp;$B13,Рост,"&lt;=" &amp;$C13,Вес,"&gt;"&amp;K$2,Вес,"&lt;="&amp;K$3)</f>
        <v>0</v>
      </c>
      <c r="L13" cm="1">
        <f t="array" ref="L13">COUNTIFS(Рост,"&gt;" &amp;$B13,Рост,"&lt;=" &amp;$C13,Вес,"&gt;"&amp;L$2,Вес,"&lt;="&amp;L$3)</f>
        <v>0</v>
      </c>
      <c r="M13" cm="1">
        <f t="array" ref="M13">COUNTIFS(Рост,"&gt;" &amp;$B13,Рост,"&lt;=" &amp;$C13,Вес,"&gt;"&amp;M$2,Вес,"&lt;="&amp;M$3)</f>
        <v>0</v>
      </c>
      <c r="N13" cm="1">
        <f t="array" ref="N13">COUNTIFS(Рост,"&gt;" &amp;$B13,Рост,"&lt;=" &amp;$C13,Вес,"&gt;"&amp;N$2,Вес,"&lt;="&amp;N$3)</f>
        <v>0</v>
      </c>
      <c r="O13" s="15">
        <f t="shared" si="2"/>
        <v>1</v>
      </c>
      <c r="P13">
        <f t="shared" si="3"/>
        <v>65.3</v>
      </c>
      <c r="Q13" s="16">
        <f t="shared" si="4"/>
        <v>0</v>
      </c>
    </row>
    <row r="14" spans="1:17" ht="15" thickBot="1" x14ac:dyDescent="0.4">
      <c r="A14" s="89"/>
      <c r="B14" s="17">
        <f>'2'!O17</f>
        <v>183.89999999999995</v>
      </c>
      <c r="C14" s="32">
        <f>'2'!P17</f>
        <v>186.99999999999994</v>
      </c>
      <c r="D14" s="46">
        <f t="shared" si="1"/>
        <v>185.44999999999993</v>
      </c>
      <c r="E14" cm="1">
        <f t="array" ref="E14">COUNTIFS(Рост,"&gt;=" &amp;$B14,Рост,"&lt;" &amp;$C14,Вес,"&gt;="&amp;E$2,Вес,"&lt;="&amp;E$3)</f>
        <v>0</v>
      </c>
      <c r="F14" cm="1">
        <f t="array" ref="F14">COUNTIFS(Рост,"&gt;" &amp;$B14,Рост,"&lt;=" &amp;$C14,Вес,"&gt;"&amp;F$2,Вес,"&lt;="&amp;F$3)</f>
        <v>0</v>
      </c>
      <c r="G14" cm="1">
        <f t="array" ref="G14">COUNTIFS(Рост,"&gt;" &amp;$B14,Рост,"&lt;=" &amp;$C14,Вес,"&gt;"&amp;G$2,Вес,"&lt;="&amp;G$3)</f>
        <v>0</v>
      </c>
      <c r="H14" cm="1">
        <f t="array" ref="H14">COUNTIFS(Рост,"&gt;" &amp;$B14,Рост,"&lt;=" &amp;$C14,Вес,"&gt;"&amp;H$2,Вес,"&lt;="&amp;H$3)</f>
        <v>0</v>
      </c>
      <c r="I14" cm="1">
        <f t="array" ref="I14">COUNTIFS(Рост,"&gt;" &amp;$B14,Рост,"&lt;=" &amp;$C14,Вес,"&gt;"&amp;I$2,Вес,"&lt;="&amp;I$3)</f>
        <v>0</v>
      </c>
      <c r="J14" cm="1">
        <f t="array" ref="J14">COUNTIFS(Рост,"&gt;" &amp;$B14,Рост,"&lt;=" &amp;$C14,Вес,"&gt;"&amp;J$2,Вес,"&lt;="&amp;J$3)</f>
        <v>0</v>
      </c>
      <c r="K14" cm="1">
        <f t="array" ref="K14">COUNTIFS(Рост,"&gt;" &amp;$B14,Рост,"&lt;=" &amp;$C14,Вес,"&gt;"&amp;K$2,Вес,"&lt;="&amp;K$3)</f>
        <v>1</v>
      </c>
      <c r="L14" cm="1">
        <f t="array" ref="L14">COUNTIFS(Рост,"&gt;" &amp;$B14,Рост,"&lt;=" &amp;$C14,Вес,"&gt;"&amp;L$2,Вес,"&lt;="&amp;L$3)</f>
        <v>0</v>
      </c>
      <c r="M14" cm="1">
        <f t="array" ref="M14">COUNTIFS(Рост,"&gt;" &amp;$B14,Рост,"&lt;=" &amp;$C14,Вес,"&gt;"&amp;M$2,Вес,"&lt;="&amp;M$3)</f>
        <v>0</v>
      </c>
      <c r="N14" cm="1">
        <f t="array" ref="N14">COUNTIFS(Рост,"&gt;" &amp;$B14,Рост,"&lt;=" &amp;$C14,Вес,"&gt;"&amp;N$2,Вес,"&lt;="&amp;N$3)</f>
        <v>2</v>
      </c>
      <c r="O14" s="17">
        <f t="shared" si="2"/>
        <v>3</v>
      </c>
      <c r="P14" s="32">
        <f t="shared" si="3"/>
        <v>78.900000000000006</v>
      </c>
      <c r="Q14" s="18">
        <f t="shared" si="4"/>
        <v>23.120000000002619</v>
      </c>
    </row>
    <row r="15" spans="1:17" ht="15" thickBot="1" x14ac:dyDescent="0.4">
      <c r="D15" s="21" t="s">
        <v>98</v>
      </c>
      <c r="E15" s="34">
        <f>SUM(E5:E14)</f>
        <v>6</v>
      </c>
      <c r="F15" s="34">
        <f t="shared" ref="F15:N15" si="5">SUM(F5:F14)</f>
        <v>9</v>
      </c>
      <c r="G15" s="34">
        <f t="shared" si="5"/>
        <v>27</v>
      </c>
      <c r="H15" s="34">
        <f t="shared" si="5"/>
        <v>40</v>
      </c>
      <c r="I15" s="34">
        <f t="shared" si="5"/>
        <v>51</v>
      </c>
      <c r="J15" s="34">
        <f t="shared" si="5"/>
        <v>30</v>
      </c>
      <c r="K15" s="34">
        <f t="shared" si="5"/>
        <v>12</v>
      </c>
      <c r="L15" s="34">
        <f t="shared" si="5"/>
        <v>15</v>
      </c>
      <c r="M15" s="34">
        <f t="shared" si="5"/>
        <v>6</v>
      </c>
      <c r="N15" s="34">
        <f t="shared" si="5"/>
        <v>4</v>
      </c>
      <c r="O15" s="48">
        <f>SUM(O5:O14)</f>
        <v>200</v>
      </c>
    </row>
    <row r="20" spans="2:16" x14ac:dyDescent="0.35">
      <c r="B20" t="s">
        <v>102</v>
      </c>
      <c r="E20">
        <f>1/$O$15*SUMPRODUCT(Q5:Q14,O5:O14)</f>
        <v>23.613672698152261</v>
      </c>
    </row>
    <row r="21" spans="2:16" x14ac:dyDescent="0.35">
      <c r="B21" t="s">
        <v>104</v>
      </c>
      <c r="E21">
        <f>1/O15*SUMPRODUCT(O5:O14,P5:P14)</f>
        <v>65.266000000000005</v>
      </c>
    </row>
    <row r="22" spans="2:16" x14ac:dyDescent="0.35">
      <c r="B22" t="s">
        <v>103</v>
      </c>
      <c r="E22">
        <f>1/O15*SUMPRODUCT(O5:O14,P5:P14,P5:P14)-POWER(E21,2)</f>
        <v>18.810371301846317</v>
      </c>
    </row>
    <row r="23" spans="2:16" x14ac:dyDescent="0.35">
      <c r="B23" t="s">
        <v>105</v>
      </c>
      <c r="E23">
        <f>E20+E22</f>
        <v>42.424043999998574</v>
      </c>
      <c r="G23" s="90" t="s">
        <v>141</v>
      </c>
      <c r="H23" s="90"/>
      <c r="I23" s="90"/>
      <c r="J23" s="90"/>
      <c r="K23" s="90"/>
      <c r="L23" s="90"/>
      <c r="M23" s="90"/>
      <c r="N23" s="90"/>
      <c r="O23" s="90"/>
      <c r="P23" s="90"/>
    </row>
    <row r="24" spans="2:16" x14ac:dyDescent="0.35">
      <c r="B24" t="s">
        <v>106</v>
      </c>
      <c r="E24">
        <f>'4'!$L$22</f>
        <v>42.424043999999412</v>
      </c>
      <c r="G24" s="90"/>
      <c r="H24" s="90"/>
      <c r="I24" s="90"/>
      <c r="J24" s="90"/>
      <c r="K24" s="90"/>
      <c r="L24" s="90"/>
      <c r="M24" s="90"/>
      <c r="N24" s="90"/>
      <c r="O24" s="90"/>
      <c r="P24" s="90"/>
    </row>
  </sheetData>
  <mergeCells count="3">
    <mergeCell ref="E1:N1"/>
    <mergeCell ref="A6:A14"/>
    <mergeCell ref="G23:P2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AA061-53BC-4DFD-8E36-BC84D863813C}">
  <dimension ref="A1:C12"/>
  <sheetViews>
    <sheetView workbookViewId="0">
      <selection activeCell="B13" sqref="B13"/>
    </sheetView>
  </sheetViews>
  <sheetFormatPr defaultRowHeight="14.5" x14ac:dyDescent="0.35"/>
  <cols>
    <col min="1" max="1" width="7.54296875" customWidth="1"/>
    <col min="2" max="2" width="21.08984375" bestFit="1" customWidth="1"/>
    <col min="3" max="3" width="7.26953125" customWidth="1"/>
  </cols>
  <sheetData>
    <row r="1" spans="1:3" x14ac:dyDescent="0.35">
      <c r="A1" t="s">
        <v>107</v>
      </c>
    </row>
    <row r="2" spans="1:3" x14ac:dyDescent="0.35">
      <c r="B2" t="s">
        <v>110</v>
      </c>
      <c r="C2">
        <v>0.05</v>
      </c>
    </row>
    <row r="3" spans="1:3" x14ac:dyDescent="0.35">
      <c r="B3" t="s">
        <v>14</v>
      </c>
      <c r="C3">
        <f>'10'!$O$15</f>
        <v>200</v>
      </c>
    </row>
    <row r="4" spans="1:3" x14ac:dyDescent="0.35">
      <c r="B4" t="s">
        <v>55</v>
      </c>
      <c r="C4">
        <v>10</v>
      </c>
    </row>
    <row r="5" spans="1:3" x14ac:dyDescent="0.35">
      <c r="B5" t="s">
        <v>108</v>
      </c>
      <c r="C5">
        <f>'10'!$E$22</f>
        <v>18.810371301846317</v>
      </c>
    </row>
    <row r="6" spans="1:3" x14ac:dyDescent="0.35">
      <c r="B6" t="s">
        <v>109</v>
      </c>
      <c r="C6">
        <f>'10'!$E$20</f>
        <v>23.613672698152261</v>
      </c>
    </row>
    <row r="8" spans="1:3" x14ac:dyDescent="0.35">
      <c r="B8" t="s">
        <v>112</v>
      </c>
      <c r="C8">
        <f>(C3-C4)/(C4-1) * (C5/C6)</f>
        <v>16.816860454985747</v>
      </c>
    </row>
    <row r="9" spans="1:3" x14ac:dyDescent="0.35">
      <c r="B9" t="s">
        <v>111</v>
      </c>
      <c r="C9">
        <f>_xlfn.F.INV.RT(C2,C4-1,C3-C4)</f>
        <v>1.9294247566488121</v>
      </c>
    </row>
    <row r="12" spans="1:3" x14ac:dyDescent="0.35">
      <c r="B12" t="s">
        <v>142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981F9-A0A4-40E0-80C1-0B529BF8D5FD}">
  <dimension ref="A1:S37"/>
  <sheetViews>
    <sheetView workbookViewId="0">
      <selection activeCell="S21" sqref="S21"/>
    </sheetView>
  </sheetViews>
  <sheetFormatPr defaultRowHeight="14.5" x14ac:dyDescent="0.35"/>
  <cols>
    <col min="2" max="3" width="5.81640625" bestFit="1" customWidth="1"/>
    <col min="4" max="4" width="6.1796875" bestFit="1" customWidth="1"/>
    <col min="5" max="14" width="4.81640625" bestFit="1" customWidth="1"/>
    <col min="15" max="15" width="3.81640625" bestFit="1" customWidth="1"/>
    <col min="17" max="17" width="14.54296875" customWidth="1"/>
    <col min="18" max="18" width="47.36328125" bestFit="1" customWidth="1"/>
  </cols>
  <sheetData>
    <row r="1" spans="1:17" ht="15" thickBot="1" x14ac:dyDescent="0.4">
      <c r="E1" s="85" t="s">
        <v>2</v>
      </c>
      <c r="F1" s="82"/>
      <c r="G1" s="82"/>
      <c r="H1" s="82"/>
      <c r="I1" s="82"/>
      <c r="J1" s="82"/>
      <c r="K1" s="82"/>
      <c r="L1" s="82"/>
      <c r="M1" s="82"/>
      <c r="N1" s="86"/>
    </row>
    <row r="2" spans="1:17" x14ac:dyDescent="0.35">
      <c r="B2" s="13"/>
      <c r="C2" s="38"/>
      <c r="D2" s="42" t="s">
        <v>93</v>
      </c>
      <c r="E2" s="38">
        <f>'2'!$O$25</f>
        <v>50</v>
      </c>
      <c r="F2" s="38">
        <f>'2'!$O$26</f>
        <v>53.4</v>
      </c>
      <c r="G2" s="38">
        <f>'2'!$O$27</f>
        <v>56.8</v>
      </c>
      <c r="H2" s="38">
        <f>'2'!$O$28</f>
        <v>60.199999999999996</v>
      </c>
      <c r="I2" s="38">
        <f>'2'!$O$29</f>
        <v>63.599999999999994</v>
      </c>
      <c r="J2" s="38">
        <f>'2'!$O$30</f>
        <v>67</v>
      </c>
      <c r="K2" s="38">
        <f>'2'!$O$31</f>
        <v>70.400000000000006</v>
      </c>
      <c r="L2" s="38">
        <f>'2'!$O$32</f>
        <v>73.800000000000011</v>
      </c>
      <c r="M2" s="38">
        <f>'2'!$O$33</f>
        <v>77.200000000000017</v>
      </c>
      <c r="N2" s="14">
        <f>'2'!$O$34</f>
        <v>80.600000000000023</v>
      </c>
      <c r="O2" s="37"/>
    </row>
    <row r="3" spans="1:17" ht="15" thickBot="1" x14ac:dyDescent="0.4">
      <c r="B3" s="15"/>
      <c r="D3" s="43" t="s">
        <v>94</v>
      </c>
      <c r="E3">
        <f>'2'!$P$25</f>
        <v>53.4</v>
      </c>
      <c r="F3">
        <f>'2'!$P$26</f>
        <v>56.8</v>
      </c>
      <c r="G3">
        <f>'2'!$P$27</f>
        <v>60.199999999999996</v>
      </c>
      <c r="H3">
        <f>'2'!$P$28</f>
        <v>63.599999999999994</v>
      </c>
      <c r="I3">
        <f>'2'!$P$29</f>
        <v>67</v>
      </c>
      <c r="J3">
        <f>'2'!$P$30</f>
        <v>70.400000000000006</v>
      </c>
      <c r="K3">
        <f>'2'!$P$31</f>
        <v>73.800000000000011</v>
      </c>
      <c r="L3">
        <f>'2'!$P$32</f>
        <v>77.200000000000017</v>
      </c>
      <c r="M3">
        <f>'2'!$P$33</f>
        <v>80.600000000000023</v>
      </c>
      <c r="N3" s="16">
        <f>'2'!$P$34</f>
        <v>84.000000000000028</v>
      </c>
      <c r="O3" s="37"/>
    </row>
    <row r="4" spans="1:17" x14ac:dyDescent="0.35">
      <c r="B4" s="39" t="s">
        <v>95</v>
      </c>
      <c r="C4" s="40" t="s">
        <v>96</v>
      </c>
      <c r="D4" s="45" t="s">
        <v>92</v>
      </c>
      <c r="E4" s="40">
        <f>(E2+E3)/2</f>
        <v>51.7</v>
      </c>
      <c r="F4" s="40">
        <f t="shared" ref="F4:N4" si="0">(F2+F3)/2</f>
        <v>55.099999999999994</v>
      </c>
      <c r="G4" s="40">
        <f t="shared" si="0"/>
        <v>58.5</v>
      </c>
      <c r="H4" s="40">
        <f t="shared" si="0"/>
        <v>61.899999999999991</v>
      </c>
      <c r="I4" s="40">
        <f t="shared" si="0"/>
        <v>65.3</v>
      </c>
      <c r="J4" s="40">
        <f t="shared" si="0"/>
        <v>68.7</v>
      </c>
      <c r="K4" s="40">
        <f t="shared" si="0"/>
        <v>72.100000000000009</v>
      </c>
      <c r="L4" s="40">
        <f t="shared" si="0"/>
        <v>75.500000000000014</v>
      </c>
      <c r="M4" s="40">
        <f t="shared" si="0"/>
        <v>78.90000000000002</v>
      </c>
      <c r="N4" s="41">
        <f t="shared" si="0"/>
        <v>82.300000000000026</v>
      </c>
      <c r="O4" s="52" t="s">
        <v>97</v>
      </c>
      <c r="P4" s="47" t="s">
        <v>99</v>
      </c>
      <c r="Q4" s="20" t="s">
        <v>129</v>
      </c>
    </row>
    <row r="5" spans="1:17" ht="15" thickBot="1" x14ac:dyDescent="0.4">
      <c r="B5" s="15">
        <f>'2'!O8</f>
        <v>156</v>
      </c>
      <c r="C5">
        <f>'2'!P8</f>
        <v>159.1</v>
      </c>
      <c r="D5" s="43">
        <f>(B5+C5)/2</f>
        <v>157.55000000000001</v>
      </c>
      <c r="E5" cm="1">
        <f t="array" ref="E5">COUNTIFS(Рост,"&gt;=" &amp;$B5,Рост,"&lt;=" &amp;$C5,Вес,"&gt;="&amp;E$2,Вес,"&lt;="&amp;E$3)</f>
        <v>2</v>
      </c>
      <c r="F5" cm="1">
        <f t="array" ref="F5">COUNTIFS(Рост,"&gt;=" &amp;$B5,Рост,"&lt;=" &amp;$C5,Вес,"&gt;="&amp;F$2,Вес,"&lt;"&amp;F$3)</f>
        <v>1</v>
      </c>
      <c r="G5" cm="1">
        <f t="array" ref="G5">COUNTIFS(Рост,"&gt;=" &amp;$B5,Рост,"&lt;=" &amp;$C5,Вес,"&gt;="&amp;G$2,Вес,"&lt;"&amp;G$3)</f>
        <v>5</v>
      </c>
      <c r="H5" cm="1">
        <f t="array" ref="H5">COUNTIFS(Рост,"&gt;=" &amp;$B5,Рост,"&lt;=" &amp;$C5,Вес,"&gt;="&amp;H$2,Вес,"&lt;"&amp;H$3)</f>
        <v>1</v>
      </c>
      <c r="I5" cm="1">
        <f t="array" ref="I5">COUNTIFS(Рост,"&gt;=" &amp;$B5,Рост,"&lt;=" &amp;$C5,Вес,"&gt;="&amp;I$2,Вес,"&lt;"&amp;I$3)</f>
        <v>0</v>
      </c>
      <c r="J5" cm="1">
        <f t="array" ref="J5">COUNTIFS(Рост,"&gt;=" &amp;$B5,Рост,"&lt;=" &amp;$C5,Вес,"&gt;="&amp;J$2,Вес,"&lt;"&amp;J$3)</f>
        <v>0</v>
      </c>
      <c r="K5" cm="1">
        <f t="array" ref="K5">COUNTIFS(Рост,"&gt;=" &amp;$B5,Рост,"&lt;=" &amp;$C5,Вес,"&gt;="&amp;K$2,Вес,"&lt;"&amp;K$3)</f>
        <v>0</v>
      </c>
      <c r="L5" cm="1">
        <f t="array" ref="L5">COUNTIFS(Рост,"&gt;=" &amp;$B5,Рост,"&lt;=" &amp;$C5,Вес,"&gt;="&amp;L$2,Вес,"&lt;"&amp;L$3)</f>
        <v>0</v>
      </c>
      <c r="M5" cm="1">
        <f t="array" ref="M5">COUNTIFS(Рост,"&gt;=" &amp;$B5,Рост,"&lt;=" &amp;$C5,Вес,"&gt;="&amp;M$2,Вес,"&lt;"&amp;M$3)</f>
        <v>0</v>
      </c>
      <c r="N5" cm="1">
        <f t="array" ref="N5">COUNTIFS(Рост,"&gt;=" &amp;$B5,Рост,"&lt;=" &amp;$C5,Вес,"&gt;="&amp;N$2,Вес,"&lt;"&amp;N$3)</f>
        <v>0</v>
      </c>
      <c r="O5" s="53">
        <f>SUM(E5:N5)</f>
        <v>9</v>
      </c>
      <c r="P5">
        <f>1/O5*SUMPRODUCT(E5:N5,$E$4:$N$4)</f>
        <v>56.98888888888888</v>
      </c>
      <c r="Q5" s="16">
        <f>SUMPRODUCT(E5:N5,$E$4:$N$4)</f>
        <v>512.9</v>
      </c>
    </row>
    <row r="6" spans="1:17" x14ac:dyDescent="0.35">
      <c r="A6" s="87" t="s">
        <v>1</v>
      </c>
      <c r="B6" s="15">
        <f>'2'!O9</f>
        <v>159.1</v>
      </c>
      <c r="C6">
        <f>'2'!P9</f>
        <v>162.19999999999999</v>
      </c>
      <c r="D6" s="43">
        <f t="shared" ref="D6:D14" si="1">(B6+C6)/2</f>
        <v>160.64999999999998</v>
      </c>
      <c r="E6" cm="1">
        <f t="array" ref="E6">COUNTIFS(Рост,"&gt;=" &amp;$B6,Рост,"&lt;" &amp;$C6,Вес,"&gt;="&amp;E$2,Вес,"&lt;="&amp;E$3)</f>
        <v>2</v>
      </c>
      <c r="F6" cm="1">
        <f t="array" ref="F6">COUNTIFS(Рост,"&gt;" &amp;$B6,Рост,"&lt;=" &amp;$C6,Вес,"&gt;"&amp;F$2,Вес,"&lt;="&amp;F$3)</f>
        <v>4</v>
      </c>
      <c r="G6" cm="1">
        <f t="array" ref="G6">COUNTIFS(Рост,"&gt;" &amp;$B6,Рост,"&lt;=" &amp;$C6,Вес,"&gt;"&amp;G$2,Вес,"&lt;="&amp;G$3)</f>
        <v>2</v>
      </c>
      <c r="H6" cm="1">
        <f t="array" ref="H6">COUNTIFS(Рост,"&gt;" &amp;$B6,Рост,"&lt;=" &amp;$C6,Вес,"&gt;"&amp;H$2,Вес,"&lt;="&amp;H$3)</f>
        <v>2</v>
      </c>
      <c r="I6" cm="1">
        <f t="array" ref="I6">COUNTIFS(Рост,"&gt;" &amp;$B6,Рост,"&lt;=" &amp;$C6,Вес,"&gt;"&amp;I$2,Вес,"&lt;="&amp;I$3)</f>
        <v>1</v>
      </c>
      <c r="J6" cm="1">
        <f t="array" ref="J6">COUNTIFS(Рост,"&gt;" &amp;$B6,Рост,"&lt;=" &amp;$C6,Вес,"&gt;"&amp;J$2,Вес,"&lt;="&amp;J$3)</f>
        <v>0</v>
      </c>
      <c r="K6" cm="1">
        <f t="array" ref="K6">COUNTIFS(Рост,"&gt;" &amp;$B6,Рост,"&lt;=" &amp;$C6,Вес,"&gt;"&amp;K$2,Вес,"&lt;="&amp;K$3)</f>
        <v>0</v>
      </c>
      <c r="L6" cm="1">
        <f t="array" ref="L6">COUNTIFS(Рост,"&gt;" &amp;$B6,Рост,"&lt;=" &amp;$C6,Вес,"&gt;"&amp;L$2,Вес,"&lt;="&amp;L$3)</f>
        <v>0</v>
      </c>
      <c r="M6" cm="1">
        <f t="array" ref="M6">COUNTIFS(Рост,"&gt;" &amp;$B6,Рост,"&lt;=" &amp;$C6,Вес,"&gt;"&amp;M$2,Вес,"&lt;="&amp;M$3)</f>
        <v>0</v>
      </c>
      <c r="N6" cm="1">
        <f t="array" ref="N6">COUNTIFS(Рост,"&gt;" &amp;$B6,Рост,"&lt;=" &amp;$C6,Вес,"&gt;"&amp;N$2,Вес,"&lt;="&amp;N$3)</f>
        <v>0</v>
      </c>
      <c r="O6" s="53">
        <f t="shared" ref="O6:O14" si="2">SUM(E6:N6)</f>
        <v>11</v>
      </c>
      <c r="P6">
        <f t="shared" ref="P6:P14" si="3">1/O6*SUMPRODUCT(E6:N6,$E$4:$N$4)</f>
        <v>57.263636363636351</v>
      </c>
      <c r="Q6" s="16">
        <f t="shared" ref="Q6:Q14" si="4">SUMPRODUCT(E6:N6,$E$4:$N$4)</f>
        <v>629.89999999999986</v>
      </c>
    </row>
    <row r="7" spans="1:17" x14ac:dyDescent="0.35">
      <c r="A7" s="88"/>
      <c r="B7" s="15">
        <f>'2'!O10</f>
        <v>162.19999999999999</v>
      </c>
      <c r="C7">
        <f>'2'!P10</f>
        <v>165.29999999999998</v>
      </c>
      <c r="D7" s="43">
        <f t="shared" si="1"/>
        <v>163.75</v>
      </c>
      <c r="E7" cm="1">
        <f t="array" ref="E7">COUNTIFS(Рост,"&gt;=" &amp;$B7,Рост,"&lt;" &amp;$C7,Вес,"&gt;="&amp;E$2,Вес,"&lt;="&amp;E$3)</f>
        <v>0</v>
      </c>
      <c r="F7" cm="1">
        <f t="array" ref="F7">COUNTIFS(Рост,"&gt;" &amp;$B7,Рост,"&lt;=" &amp;$C7,Вес,"&gt;"&amp;F$2,Вес,"&lt;="&amp;F$3)</f>
        <v>2</v>
      </c>
      <c r="G7" cm="1">
        <f t="array" ref="G7">COUNTIFS(Рост,"&gt;" &amp;$B7,Рост,"&lt;=" &amp;$C7,Вес,"&gt;"&amp;G$2,Вес,"&lt;="&amp;G$3)</f>
        <v>7</v>
      </c>
      <c r="H7" cm="1">
        <f t="array" ref="H7">COUNTIFS(Рост,"&gt;" &amp;$B7,Рост,"&lt;=" &amp;$C7,Вес,"&gt;"&amp;H$2,Вес,"&lt;="&amp;H$3)</f>
        <v>10</v>
      </c>
      <c r="I7" cm="1">
        <f t="array" ref="I7">COUNTIFS(Рост,"&gt;" &amp;$B7,Рост,"&lt;=" &amp;$C7,Вес,"&gt;"&amp;I$2,Вес,"&lt;="&amp;I$3)</f>
        <v>6</v>
      </c>
      <c r="J7" cm="1">
        <f t="array" ref="J7">COUNTIFS(Рост,"&gt;" &amp;$B7,Рост,"&lt;=" &amp;$C7,Вес,"&gt;"&amp;J$2,Вес,"&lt;="&amp;J$3)</f>
        <v>3</v>
      </c>
      <c r="K7" cm="1">
        <f t="array" ref="K7">COUNTIFS(Рост,"&gt;" &amp;$B7,Рост,"&lt;=" &amp;$C7,Вес,"&gt;"&amp;K$2,Вес,"&lt;="&amp;K$3)</f>
        <v>0</v>
      </c>
      <c r="L7" cm="1">
        <f t="array" ref="L7">COUNTIFS(Рост,"&gt;" &amp;$B7,Рост,"&lt;=" &amp;$C7,Вес,"&gt;"&amp;L$2,Вес,"&lt;="&amp;L$3)</f>
        <v>0</v>
      </c>
      <c r="M7" cm="1">
        <f t="array" ref="M7">COUNTIFS(Рост,"&gt;" &amp;$B7,Рост,"&lt;=" &amp;$C7,Вес,"&gt;"&amp;M$2,Вес,"&lt;="&amp;M$3)</f>
        <v>0</v>
      </c>
      <c r="N7" cm="1">
        <f t="array" ref="N7">COUNTIFS(Рост,"&gt;" &amp;$B7,Рост,"&lt;=" &amp;$C7,Вес,"&gt;"&amp;N$2,Вес,"&lt;="&amp;N$3)</f>
        <v>0</v>
      </c>
      <c r="O7" s="53">
        <f t="shared" si="2"/>
        <v>28</v>
      </c>
      <c r="P7">
        <f t="shared" si="3"/>
        <v>62.021428571428565</v>
      </c>
      <c r="Q7" s="16">
        <f t="shared" si="4"/>
        <v>1736.6</v>
      </c>
    </row>
    <row r="8" spans="1:17" x14ac:dyDescent="0.35">
      <c r="A8" s="88"/>
      <c r="B8" s="15">
        <f>'2'!O11</f>
        <v>165.29999999999998</v>
      </c>
      <c r="C8">
        <f>'2'!P11</f>
        <v>168.39999999999998</v>
      </c>
      <c r="D8" s="43">
        <f t="shared" si="1"/>
        <v>166.84999999999997</v>
      </c>
      <c r="E8" cm="1">
        <f t="array" ref="E8">COUNTIFS(Рост,"&gt;=" &amp;$B8,Рост,"&lt;" &amp;$C8,Вес,"&gt;="&amp;E$2,Вес,"&lt;="&amp;E$3)</f>
        <v>2</v>
      </c>
      <c r="F8" cm="1">
        <f t="array" ref="F8">COUNTIFS(Рост,"&gt;" &amp;$B8,Рост,"&lt;=" &amp;$C8,Вес,"&gt;"&amp;F$2,Вес,"&lt;="&amp;F$3)</f>
        <v>2</v>
      </c>
      <c r="G8" cm="1">
        <f t="array" ref="G8">COUNTIFS(Рост,"&gt;" &amp;$B8,Рост,"&lt;=" &amp;$C8,Вес,"&gt;"&amp;G$2,Вес,"&lt;="&amp;G$3)</f>
        <v>6</v>
      </c>
      <c r="H8" cm="1">
        <f t="array" ref="H8">COUNTIFS(Рост,"&gt;" &amp;$B8,Рост,"&lt;=" &amp;$C8,Вес,"&gt;"&amp;H$2,Вес,"&lt;="&amp;H$3)</f>
        <v>12</v>
      </c>
      <c r="I8" cm="1">
        <f t="array" ref="I8">COUNTIFS(Рост,"&gt;" &amp;$B8,Рост,"&lt;=" &amp;$C8,Вес,"&gt;"&amp;I$2,Вес,"&lt;="&amp;I$3)</f>
        <v>8</v>
      </c>
      <c r="J8" cm="1">
        <f t="array" ref="J8">COUNTIFS(Рост,"&gt;" &amp;$B8,Рост,"&lt;=" &amp;$C8,Вес,"&gt;"&amp;J$2,Вес,"&lt;="&amp;J$3)</f>
        <v>2</v>
      </c>
      <c r="K8" cm="1">
        <f t="array" ref="K8">COUNTIFS(Рост,"&gt;" &amp;$B8,Рост,"&lt;=" &amp;$C8,Вес,"&gt;"&amp;K$2,Вес,"&lt;="&amp;K$3)</f>
        <v>1</v>
      </c>
      <c r="L8" cm="1">
        <f t="array" ref="L8">COUNTIFS(Рост,"&gt;" &amp;$B8,Рост,"&lt;=" &amp;$C8,Вес,"&gt;"&amp;L$2,Вес,"&lt;="&amp;L$3)</f>
        <v>0</v>
      </c>
      <c r="M8" cm="1">
        <f t="array" ref="M8">COUNTIFS(Рост,"&gt;" &amp;$B8,Рост,"&lt;=" &amp;$C8,Вес,"&gt;"&amp;M$2,Вес,"&lt;="&amp;M$3)</f>
        <v>2</v>
      </c>
      <c r="N8" cm="1">
        <f t="array" ref="N8">COUNTIFS(Рост,"&gt;" &amp;$B8,Рост,"&lt;=" &amp;$C8,Вес,"&gt;"&amp;N$2,Вес,"&lt;="&amp;N$3)</f>
        <v>0</v>
      </c>
      <c r="O8" s="53">
        <f t="shared" si="2"/>
        <v>35</v>
      </c>
      <c r="P8">
        <f t="shared" si="3"/>
        <v>62.774285714285725</v>
      </c>
      <c r="Q8" s="16">
        <f t="shared" si="4"/>
        <v>2197.1000000000004</v>
      </c>
    </row>
    <row r="9" spans="1:17" x14ac:dyDescent="0.35">
      <c r="A9" s="88"/>
      <c r="B9" s="15">
        <f>'2'!O12</f>
        <v>168.39999999999998</v>
      </c>
      <c r="C9">
        <f>'2'!P12</f>
        <v>171.49999999999997</v>
      </c>
      <c r="D9" s="43">
        <f t="shared" si="1"/>
        <v>169.95</v>
      </c>
      <c r="E9" cm="1">
        <f t="array" ref="E9">COUNTIFS(Рост,"&gt;=" &amp;$B9,Рост,"&lt;" &amp;$C9,Вес,"&gt;="&amp;E$2,Вес,"&lt;="&amp;E$3)</f>
        <v>0</v>
      </c>
      <c r="F9" cm="1">
        <f t="array" ref="F9">COUNTIFS(Рост,"&gt;" &amp;$B9,Рост,"&lt;=" &amp;$C9,Вес,"&gt;"&amp;F$2,Вес,"&lt;="&amp;F$3)</f>
        <v>0</v>
      </c>
      <c r="G9" cm="1">
        <f t="array" ref="G9">COUNTIFS(Рост,"&gt;" &amp;$B9,Рост,"&lt;=" &amp;$C9,Вес,"&gt;"&amp;G$2,Вес,"&lt;="&amp;G$3)</f>
        <v>5</v>
      </c>
      <c r="H9" cm="1">
        <f t="array" ref="H9">COUNTIFS(Рост,"&gt;" &amp;$B9,Рост,"&lt;=" &amp;$C9,Вес,"&gt;"&amp;H$2,Вес,"&lt;="&amp;H$3)</f>
        <v>12</v>
      </c>
      <c r="I9" cm="1">
        <f t="array" ref="I9">COUNTIFS(Рост,"&gt;" &amp;$B9,Рост,"&lt;=" &amp;$C9,Вес,"&gt;"&amp;I$2,Вес,"&lt;="&amp;I$3)</f>
        <v>18</v>
      </c>
      <c r="J9" cm="1">
        <f t="array" ref="J9">COUNTIFS(Рост,"&gt;" &amp;$B9,Рост,"&lt;=" &amp;$C9,Вес,"&gt;"&amp;J$2,Вес,"&lt;="&amp;J$3)</f>
        <v>12</v>
      </c>
      <c r="K9" cm="1">
        <f t="array" ref="K9">COUNTIFS(Рост,"&gt;" &amp;$B9,Рост,"&lt;=" &amp;$C9,Вес,"&gt;"&amp;K$2,Вес,"&lt;="&amp;K$3)</f>
        <v>3</v>
      </c>
      <c r="L9" cm="1">
        <f t="array" ref="L9">COUNTIFS(Рост,"&gt;" &amp;$B9,Рост,"&lt;=" &amp;$C9,Вес,"&gt;"&amp;L$2,Вес,"&lt;="&amp;L$3)</f>
        <v>4</v>
      </c>
      <c r="M9" cm="1">
        <f t="array" ref="M9">COUNTIFS(Рост,"&gt;" &amp;$B9,Рост,"&lt;=" &amp;$C9,Вес,"&gt;"&amp;M$2,Вес,"&lt;="&amp;M$3)</f>
        <v>0</v>
      </c>
      <c r="N9" cm="1">
        <f t="array" ref="N9">COUNTIFS(Рост,"&gt;" &amp;$B9,Рост,"&lt;=" &amp;$C9,Вес,"&gt;"&amp;N$2,Вес,"&lt;="&amp;N$3)</f>
        <v>0</v>
      </c>
      <c r="O9" s="53">
        <f t="shared" si="2"/>
        <v>54</v>
      </c>
      <c r="P9">
        <f t="shared" si="3"/>
        <v>65.803703703703704</v>
      </c>
      <c r="Q9" s="16">
        <f>SUMPRODUCT(E9:N9,$E$4:$N$4)</f>
        <v>3553.4</v>
      </c>
    </row>
    <row r="10" spans="1:17" x14ac:dyDescent="0.35">
      <c r="A10" s="88"/>
      <c r="B10" s="15">
        <f>'2'!O13</f>
        <v>171.49999999999997</v>
      </c>
      <c r="C10">
        <f>'2'!P13</f>
        <v>174.59999999999997</v>
      </c>
      <c r="D10" s="43">
        <f t="shared" si="1"/>
        <v>173.04999999999995</v>
      </c>
      <c r="E10" cm="1">
        <f t="array" ref="E10">COUNTIFS(Рост,"&gt;=" &amp;$B10,Рост,"&lt;" &amp;$C10,Вес,"&gt;="&amp;E$2,Вес,"&lt;="&amp;E$3)</f>
        <v>0</v>
      </c>
      <c r="F10" cm="1">
        <f t="array" ref="F10">COUNTIFS(Рост,"&gt;" &amp;$B10,Рост,"&lt;=" &amp;$C10,Вес,"&gt;"&amp;F$2,Вес,"&lt;="&amp;F$3)</f>
        <v>0</v>
      </c>
      <c r="G10" cm="1">
        <f t="array" ref="G10">COUNTIFS(Рост,"&gt;" &amp;$B10,Рост,"&lt;=" &amp;$C10,Вес,"&gt;"&amp;G$2,Вес,"&lt;="&amp;G$3)</f>
        <v>0</v>
      </c>
      <c r="H10" cm="1">
        <f t="array" ref="H10">COUNTIFS(Рост,"&gt;" &amp;$B10,Рост,"&lt;=" &amp;$C10,Вес,"&gt;"&amp;H$2,Вес,"&lt;="&amp;H$3)</f>
        <v>2</v>
      </c>
      <c r="I10" cm="1">
        <f t="array" ref="I10">COUNTIFS(Рост,"&gt;" &amp;$B10,Рост,"&lt;=" &amp;$C10,Вес,"&gt;"&amp;I$2,Вес,"&lt;="&amp;I$3)</f>
        <v>14</v>
      </c>
      <c r="J10" cm="1">
        <f t="array" ref="J10">COUNTIFS(Рост,"&gt;" &amp;$B10,Рост,"&lt;=" &amp;$C10,Вес,"&gt;"&amp;J$2,Вес,"&lt;="&amp;J$3)</f>
        <v>11</v>
      </c>
      <c r="K10" cm="1">
        <f t="array" ref="K10">COUNTIFS(Рост,"&gt;" &amp;$B10,Рост,"&lt;=" &amp;$C10,Вес,"&gt;"&amp;K$2,Вес,"&lt;="&amp;K$3)</f>
        <v>1</v>
      </c>
      <c r="L10" cm="1">
        <f t="array" ref="L10">COUNTIFS(Рост,"&gt;" &amp;$B10,Рост,"&lt;=" &amp;$C10,Вес,"&gt;"&amp;L$2,Вес,"&lt;="&amp;L$3)</f>
        <v>8</v>
      </c>
      <c r="M10" cm="1">
        <f t="array" ref="M10">COUNTIFS(Рост,"&gt;" &amp;$B10,Рост,"&lt;=" &amp;$C10,Вес,"&gt;"&amp;M$2,Вес,"&lt;="&amp;M$3)</f>
        <v>1</v>
      </c>
      <c r="N10" cm="1">
        <f t="array" ref="N10">COUNTIFS(Рост,"&gt;" &amp;$B10,Рост,"&lt;=" &amp;$C10,Вес,"&gt;"&amp;N$2,Вес,"&lt;="&amp;N$3)</f>
        <v>0</v>
      </c>
      <c r="O10" s="53">
        <f t="shared" si="2"/>
        <v>37</v>
      </c>
      <c r="P10">
        <f t="shared" si="3"/>
        <v>68.883783783783798</v>
      </c>
      <c r="Q10" s="16">
        <f t="shared" si="4"/>
        <v>2548.7000000000003</v>
      </c>
    </row>
    <row r="11" spans="1:17" x14ac:dyDescent="0.35">
      <c r="A11" s="88"/>
      <c r="B11" s="15">
        <f>'2'!O14</f>
        <v>174.59999999999997</v>
      </c>
      <c r="C11">
        <f>'2'!P14</f>
        <v>177.69999999999996</v>
      </c>
      <c r="D11" s="43">
        <f t="shared" si="1"/>
        <v>176.14999999999998</v>
      </c>
      <c r="E11" cm="1">
        <f t="array" ref="E11">COUNTIFS(Рост,"&gt;=" &amp;$B11,Рост,"&lt;" &amp;$C11,Вес,"&gt;="&amp;E$2,Вес,"&lt;="&amp;E$3)</f>
        <v>0</v>
      </c>
      <c r="F11" cm="1">
        <f t="array" ref="F11">COUNTIFS(Рост,"&gt;" &amp;$B11,Рост,"&lt;=" &amp;$C11,Вес,"&gt;"&amp;F$2,Вес,"&lt;="&amp;F$3)</f>
        <v>0</v>
      </c>
      <c r="G11" cm="1">
        <f t="array" ref="G11">COUNTIFS(Рост,"&gt;" &amp;$B11,Рост,"&lt;=" &amp;$C11,Вес,"&gt;"&amp;G$2,Вес,"&lt;="&amp;G$3)</f>
        <v>1</v>
      </c>
      <c r="H11" cm="1">
        <f t="array" ref="H11">COUNTIFS(Рост,"&gt;" &amp;$B11,Рост,"&lt;=" &amp;$C11,Вес,"&gt;"&amp;H$2,Вес,"&lt;="&amp;H$3)</f>
        <v>0</v>
      </c>
      <c r="I11" cm="1">
        <f t="array" ref="I11">COUNTIFS(Рост,"&gt;" &amp;$B11,Рост,"&lt;=" &amp;$C11,Вес,"&gt;"&amp;I$2,Вес,"&lt;="&amp;I$3)</f>
        <v>3</v>
      </c>
      <c r="J11" cm="1">
        <f t="array" ref="J11">COUNTIFS(Рост,"&gt;" &amp;$B11,Рост,"&lt;=" &amp;$C11,Вес,"&gt;"&amp;J$2,Вес,"&lt;="&amp;J$3)</f>
        <v>0</v>
      </c>
      <c r="K11" cm="1">
        <f t="array" ref="K11">COUNTIFS(Рост,"&gt;" &amp;$B11,Рост,"&lt;=" &amp;$C11,Вес,"&gt;"&amp;K$2,Вес,"&lt;="&amp;K$3)</f>
        <v>3</v>
      </c>
      <c r="L11" cm="1">
        <f t="array" ref="L11">COUNTIFS(Рост,"&gt;" &amp;$B11,Рост,"&lt;=" &amp;$C11,Вес,"&gt;"&amp;L$2,Вес,"&lt;="&amp;L$3)</f>
        <v>1</v>
      </c>
      <c r="M11" cm="1">
        <f t="array" ref="M11">COUNTIFS(Рост,"&gt;" &amp;$B11,Рост,"&lt;=" &amp;$C11,Вес,"&gt;"&amp;M$2,Вес,"&lt;="&amp;M$3)</f>
        <v>2</v>
      </c>
      <c r="N11" cm="1">
        <f t="array" ref="N11">COUNTIFS(Рост,"&gt;" &amp;$B11,Рост,"&lt;=" &amp;$C11,Вес,"&gt;"&amp;N$2,Вес,"&lt;="&amp;N$3)</f>
        <v>2</v>
      </c>
      <c r="O11" s="53">
        <f t="shared" si="2"/>
        <v>12</v>
      </c>
      <c r="P11">
        <f t="shared" si="3"/>
        <v>72.38333333333334</v>
      </c>
      <c r="Q11" s="16">
        <f t="shared" si="4"/>
        <v>868.60000000000014</v>
      </c>
    </row>
    <row r="12" spans="1:17" x14ac:dyDescent="0.35">
      <c r="A12" s="88"/>
      <c r="B12" s="15">
        <f>'2'!O15</f>
        <v>177.69999999999996</v>
      </c>
      <c r="C12">
        <f>'2'!P15</f>
        <v>180.79999999999995</v>
      </c>
      <c r="D12" s="43">
        <f t="shared" si="1"/>
        <v>179.24999999999994</v>
      </c>
      <c r="E12" cm="1">
        <f t="array" ref="E12">COUNTIFS(Рост,"&gt;=" &amp;$B12,Рост,"&lt;" &amp;$C12,Вес,"&gt;="&amp;E$2,Вес,"&lt;="&amp;E$3)</f>
        <v>0</v>
      </c>
      <c r="F12" cm="1">
        <f t="array" ref="F12">COUNTIFS(Рост,"&gt;" &amp;$B12,Рост,"&lt;=" &amp;$C12,Вес,"&gt;"&amp;F$2,Вес,"&lt;="&amp;F$3)</f>
        <v>0</v>
      </c>
      <c r="G12" cm="1">
        <f t="array" ref="G12">COUNTIFS(Рост,"&gt;" &amp;$B12,Рост,"&lt;=" &amp;$C12,Вес,"&gt;"&amp;G$2,Вес,"&lt;="&amp;G$3)</f>
        <v>1</v>
      </c>
      <c r="H12" cm="1">
        <f t="array" ref="H12">COUNTIFS(Рост,"&gt;" &amp;$B12,Рост,"&lt;=" &amp;$C12,Вес,"&gt;"&amp;H$2,Вес,"&lt;="&amp;H$3)</f>
        <v>1</v>
      </c>
      <c r="I12" cm="1">
        <f t="array" ref="I12">COUNTIFS(Рост,"&gt;" &amp;$B12,Рост,"&lt;=" &amp;$C12,Вес,"&gt;"&amp;I$2,Вес,"&lt;="&amp;I$3)</f>
        <v>0</v>
      </c>
      <c r="J12" cm="1">
        <f t="array" ref="J12">COUNTIFS(Рост,"&gt;" &amp;$B12,Рост,"&lt;=" &amp;$C12,Вес,"&gt;"&amp;J$2,Вес,"&lt;="&amp;J$3)</f>
        <v>2</v>
      </c>
      <c r="K12" cm="1">
        <f t="array" ref="K12">COUNTIFS(Рост,"&gt;" &amp;$B12,Рост,"&lt;=" &amp;$C12,Вес,"&gt;"&amp;K$2,Вес,"&lt;="&amp;K$3)</f>
        <v>3</v>
      </c>
      <c r="L12" cm="1">
        <f t="array" ref="L12">COUNTIFS(Рост,"&gt;" &amp;$B12,Рост,"&lt;=" &amp;$C12,Вес,"&gt;"&amp;L$2,Вес,"&lt;="&amp;L$3)</f>
        <v>2</v>
      </c>
      <c r="M12" cm="1">
        <f t="array" ref="M12">COUNTIFS(Рост,"&gt;" &amp;$B12,Рост,"&lt;=" &amp;$C12,Вес,"&gt;"&amp;M$2,Вес,"&lt;="&amp;M$3)</f>
        <v>1</v>
      </c>
      <c r="N12" cm="1">
        <f t="array" ref="N12">COUNTIFS(Рост,"&gt;" &amp;$B12,Рост,"&lt;=" &amp;$C12,Вес,"&gt;"&amp;N$2,Вес,"&lt;="&amp;N$3)</f>
        <v>0</v>
      </c>
      <c r="O12" s="53">
        <f t="shared" si="2"/>
        <v>10</v>
      </c>
      <c r="P12">
        <f t="shared" si="3"/>
        <v>70.400000000000006</v>
      </c>
      <c r="Q12" s="16">
        <f t="shared" si="4"/>
        <v>704</v>
      </c>
    </row>
    <row r="13" spans="1:17" x14ac:dyDescent="0.35">
      <c r="A13" s="88"/>
      <c r="B13" s="15">
        <f>'2'!O16</f>
        <v>180.79999999999995</v>
      </c>
      <c r="C13">
        <f>'2'!P16</f>
        <v>183.89999999999995</v>
      </c>
      <c r="D13" s="43">
        <f t="shared" si="1"/>
        <v>182.34999999999997</v>
      </c>
      <c r="E13" cm="1">
        <f t="array" ref="E13">COUNTIFS(Рост,"&gt;=" &amp;$B13,Рост,"&lt;" &amp;$C13,Вес,"&gt;="&amp;E$2,Вес,"&lt;="&amp;E$3)</f>
        <v>0</v>
      </c>
      <c r="F13" cm="1">
        <f t="array" ref="F13">COUNTIFS(Рост,"&gt;" &amp;$B13,Рост,"&lt;=" &amp;$C13,Вес,"&gt;"&amp;F$2,Вес,"&lt;="&amp;F$3)</f>
        <v>0</v>
      </c>
      <c r="G13" cm="1">
        <f t="array" ref="G13">COUNTIFS(Рост,"&gt;" &amp;$B13,Рост,"&lt;=" &amp;$C13,Вес,"&gt;"&amp;G$2,Вес,"&lt;="&amp;G$3)</f>
        <v>0</v>
      </c>
      <c r="H13" cm="1">
        <f t="array" ref="H13">COUNTIFS(Рост,"&gt;" &amp;$B13,Рост,"&lt;=" &amp;$C13,Вес,"&gt;"&amp;H$2,Вес,"&lt;="&amp;H$3)</f>
        <v>0</v>
      </c>
      <c r="I13" cm="1">
        <f t="array" ref="I13">COUNTIFS(Рост,"&gt;" &amp;$B13,Рост,"&lt;=" &amp;$C13,Вес,"&gt;"&amp;I$2,Вес,"&lt;="&amp;I$3)</f>
        <v>1</v>
      </c>
      <c r="J13" cm="1">
        <f t="array" ref="J13">COUNTIFS(Рост,"&gt;" &amp;$B13,Рост,"&lt;=" &amp;$C13,Вес,"&gt;"&amp;J$2,Вес,"&lt;="&amp;J$3)</f>
        <v>0</v>
      </c>
      <c r="K13" cm="1">
        <f t="array" ref="K13">COUNTIFS(Рост,"&gt;" &amp;$B13,Рост,"&lt;=" &amp;$C13,Вес,"&gt;"&amp;K$2,Вес,"&lt;="&amp;K$3)</f>
        <v>0</v>
      </c>
      <c r="L13" cm="1">
        <f t="array" ref="L13">COUNTIFS(Рост,"&gt;" &amp;$B13,Рост,"&lt;=" &amp;$C13,Вес,"&gt;"&amp;L$2,Вес,"&lt;="&amp;L$3)</f>
        <v>0</v>
      </c>
      <c r="M13" cm="1">
        <f t="array" ref="M13">COUNTIFS(Рост,"&gt;" &amp;$B13,Рост,"&lt;=" &amp;$C13,Вес,"&gt;"&amp;M$2,Вес,"&lt;="&amp;M$3)</f>
        <v>0</v>
      </c>
      <c r="N13" cm="1">
        <f t="array" ref="N13">COUNTIFS(Рост,"&gt;" &amp;$B13,Рост,"&lt;=" &amp;$C13,Вес,"&gt;"&amp;N$2,Вес,"&lt;="&amp;N$3)</f>
        <v>0</v>
      </c>
      <c r="O13" s="53">
        <f t="shared" si="2"/>
        <v>1</v>
      </c>
      <c r="P13">
        <f>1/O13*SUMPRODUCT(E13:N13,$E$4:$N$4)</f>
        <v>65.3</v>
      </c>
      <c r="Q13" s="16">
        <f t="shared" si="4"/>
        <v>65.3</v>
      </c>
    </row>
    <row r="14" spans="1:17" ht="15" thickBot="1" x14ac:dyDescent="0.4">
      <c r="A14" s="89"/>
      <c r="B14" s="17">
        <f>'2'!O17</f>
        <v>183.89999999999995</v>
      </c>
      <c r="C14" s="32">
        <f>'2'!P17</f>
        <v>186.99999999999994</v>
      </c>
      <c r="D14" s="46">
        <f t="shared" si="1"/>
        <v>185.44999999999993</v>
      </c>
      <c r="E14" cm="1">
        <f t="array" ref="E14">COUNTIFS(Рост,"&gt;=" &amp;$B14,Рост,"&lt;" &amp;$C14,Вес,"&gt;="&amp;E$2,Вес,"&lt;="&amp;E$3)</f>
        <v>0</v>
      </c>
      <c r="F14" cm="1">
        <f t="array" ref="F14">COUNTIFS(Рост,"&gt;" &amp;$B14,Рост,"&lt;=" &amp;$C14,Вес,"&gt;"&amp;F$2,Вес,"&lt;="&amp;F$3)</f>
        <v>0</v>
      </c>
      <c r="G14" cm="1">
        <f t="array" ref="G14">COUNTIFS(Рост,"&gt;" &amp;$B14,Рост,"&lt;=" &amp;$C14,Вес,"&gt;"&amp;G$2,Вес,"&lt;="&amp;G$3)</f>
        <v>0</v>
      </c>
      <c r="H14" cm="1">
        <f t="array" ref="H14">COUNTIFS(Рост,"&gt;" &amp;$B14,Рост,"&lt;=" &amp;$C14,Вес,"&gt;"&amp;H$2,Вес,"&lt;="&amp;H$3)</f>
        <v>0</v>
      </c>
      <c r="I14" cm="1">
        <f t="array" ref="I14">COUNTIFS(Рост,"&gt;" &amp;$B14,Рост,"&lt;=" &amp;$C14,Вес,"&gt;"&amp;I$2,Вес,"&lt;="&amp;I$3)</f>
        <v>0</v>
      </c>
      <c r="J14" cm="1">
        <f t="array" ref="J14">COUNTIFS(Рост,"&gt;" &amp;$B14,Рост,"&lt;=" &amp;$C14,Вес,"&gt;"&amp;J$2,Вес,"&lt;="&amp;J$3)</f>
        <v>0</v>
      </c>
      <c r="K14" cm="1">
        <f t="array" ref="K14">COUNTIFS(Рост,"&gt;" &amp;$B14,Рост,"&lt;=" &amp;$C14,Вес,"&gt;"&amp;K$2,Вес,"&lt;="&amp;K$3)</f>
        <v>1</v>
      </c>
      <c r="L14" cm="1">
        <f t="array" ref="L14">COUNTIFS(Рост,"&gt;" &amp;$B14,Рост,"&lt;=" &amp;$C14,Вес,"&gt;"&amp;L$2,Вес,"&lt;="&amp;L$3)</f>
        <v>0</v>
      </c>
      <c r="M14" cm="1">
        <f t="array" ref="M14">COUNTIFS(Рост,"&gt;" &amp;$B14,Рост,"&lt;=" &amp;$C14,Вес,"&gt;"&amp;M$2,Вес,"&lt;="&amp;M$3)</f>
        <v>0</v>
      </c>
      <c r="N14" cm="1">
        <f t="array" ref="N14">COUNTIFS(Рост,"&gt;" &amp;$B14,Рост,"&lt;=" &amp;$C14,Вес,"&gt;"&amp;N$2,Вес,"&lt;="&amp;N$3)</f>
        <v>2</v>
      </c>
      <c r="O14" s="51">
        <f t="shared" si="2"/>
        <v>3</v>
      </c>
      <c r="P14" s="32">
        <f t="shared" si="3"/>
        <v>78.900000000000006</v>
      </c>
      <c r="Q14" s="18">
        <f t="shared" si="4"/>
        <v>236.70000000000005</v>
      </c>
    </row>
    <row r="15" spans="1:17" ht="15" thickBot="1" x14ac:dyDescent="0.4">
      <c r="D15" s="21" t="s">
        <v>98</v>
      </c>
      <c r="E15" s="34">
        <f>SUM(E5:E14)</f>
        <v>6</v>
      </c>
      <c r="F15" s="34">
        <f t="shared" ref="F15:N15" si="5">SUM(F5:F14)</f>
        <v>9</v>
      </c>
      <c r="G15" s="34">
        <f t="shared" si="5"/>
        <v>27</v>
      </c>
      <c r="H15" s="34">
        <f t="shared" si="5"/>
        <v>40</v>
      </c>
      <c r="I15" s="34">
        <f t="shared" si="5"/>
        <v>51</v>
      </c>
      <c r="J15" s="34">
        <f t="shared" si="5"/>
        <v>30</v>
      </c>
      <c r="K15" s="34">
        <f t="shared" si="5"/>
        <v>12</v>
      </c>
      <c r="L15" s="34">
        <f t="shared" si="5"/>
        <v>15</v>
      </c>
      <c r="M15" s="34">
        <f t="shared" si="5"/>
        <v>6</v>
      </c>
      <c r="N15" s="34">
        <f t="shared" si="5"/>
        <v>4</v>
      </c>
      <c r="O15" s="51">
        <f>SUM(O5:O14)</f>
        <v>200</v>
      </c>
    </row>
    <row r="22" spans="18:19" x14ac:dyDescent="0.35">
      <c r="R22" t="str">
        <f>'4'!K3</f>
        <v>Выборочное среднее X</v>
      </c>
      <c r="S22">
        <f>'4'!L3</f>
        <v>169.17499999999995</v>
      </c>
    </row>
    <row r="23" spans="18:19" x14ac:dyDescent="0.35">
      <c r="R23" t="str">
        <f>'4'!$K$20</f>
        <v>Выборочное среднее Y</v>
      </c>
      <c r="S23">
        <f>'4'!L20</f>
        <v>65.266000000000005</v>
      </c>
    </row>
    <row r="24" spans="18:19" x14ac:dyDescent="0.35">
      <c r="R24" s="31" t="str">
        <f>'4'!K7</f>
        <v>Выборочные ср.кв.откл Sigma*_x</v>
      </c>
      <c r="S24">
        <f>'4'!L7</f>
        <v>5.5605912455427404</v>
      </c>
    </row>
    <row r="25" spans="18:19" x14ac:dyDescent="0.35">
      <c r="R25" t="str">
        <f>'4'!K24</f>
        <v>Выборочные ср.кв.откл Sigma*_y</v>
      </c>
      <c r="S25">
        <f>'4'!L24</f>
        <v>6.5133742407449162</v>
      </c>
    </row>
    <row r="26" spans="18:19" x14ac:dyDescent="0.35">
      <c r="R26" t="s">
        <v>130</v>
      </c>
      <c r="S26">
        <f>SUMPRODUCT(Q5:Q14,$D$5:$D$14)/O15</f>
        <v>11064.537199999999</v>
      </c>
    </row>
    <row r="27" spans="18:19" x14ac:dyDescent="0.35">
      <c r="R27" t="s">
        <v>139</v>
      </c>
      <c r="S27">
        <f>(S26-S22*S23)/(S24*S25)</f>
        <v>0.63950285948385832</v>
      </c>
    </row>
    <row r="29" spans="18:19" x14ac:dyDescent="0.35">
      <c r="R29" s="54" t="s">
        <v>143</v>
      </c>
    </row>
    <row r="34" spans="18:19" x14ac:dyDescent="0.35">
      <c r="R34" t="s">
        <v>131</v>
      </c>
    </row>
    <row r="35" spans="18:19" x14ac:dyDescent="0.35">
      <c r="R35" t="s">
        <v>132</v>
      </c>
    </row>
    <row r="36" spans="18:19" x14ac:dyDescent="0.35">
      <c r="R36" t="s">
        <v>53</v>
      </c>
      <c r="S36">
        <f>(S26-S22*S23)/(S24*S24)</f>
        <v>0.7490788781109774</v>
      </c>
    </row>
    <row r="37" spans="18:19" x14ac:dyDescent="0.35">
      <c r="R37" t="s">
        <v>57</v>
      </c>
      <c r="S37">
        <f>S23-S36*S22</f>
        <v>-61.459419204424563</v>
      </c>
    </row>
  </sheetData>
  <mergeCells count="2">
    <mergeCell ref="E1:N1"/>
    <mergeCell ref="A6:A14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909F6-2029-44F9-B949-A6BB18BB06BF}">
  <dimension ref="B2:D22"/>
  <sheetViews>
    <sheetView zoomScale="109" workbookViewId="0">
      <selection activeCell="H28" sqref="H28"/>
    </sheetView>
  </sheetViews>
  <sheetFormatPr defaultRowHeight="14.5" x14ac:dyDescent="0.35"/>
  <cols>
    <col min="2" max="2" width="10.453125" bestFit="1" customWidth="1"/>
    <col min="3" max="3" width="12.453125" bestFit="1" customWidth="1"/>
  </cols>
  <sheetData>
    <row r="2" spans="2:4" x14ac:dyDescent="0.35">
      <c r="B2" t="str">
        <f>'12'!R35</f>
        <v>y_x = a + bx</v>
      </c>
    </row>
    <row r="3" spans="2:4" x14ac:dyDescent="0.35">
      <c r="B3" t="str">
        <f>'12'!R36</f>
        <v>b</v>
      </c>
      <c r="C3">
        <f>'12'!S36</f>
        <v>0.7490788781109774</v>
      </c>
    </row>
    <row r="4" spans="2:4" x14ac:dyDescent="0.35">
      <c r="B4" t="str">
        <f>'12'!R37</f>
        <v>a</v>
      </c>
      <c r="C4">
        <f>'12'!S37</f>
        <v>-61.459419204424563</v>
      </c>
    </row>
    <row r="6" spans="2:4" x14ac:dyDescent="0.35">
      <c r="B6" t="s">
        <v>133</v>
      </c>
    </row>
    <row r="7" spans="2:4" x14ac:dyDescent="0.35">
      <c r="B7" s="45" t="s">
        <v>134</v>
      </c>
      <c r="C7" s="45">
        <v>146</v>
      </c>
      <c r="D7" s="45">
        <v>197</v>
      </c>
    </row>
    <row r="8" spans="2:4" x14ac:dyDescent="0.35">
      <c r="B8" s="45" t="s">
        <v>135</v>
      </c>
      <c r="C8" s="45">
        <f>$C$4+$C$3*C7</f>
        <v>47.906096999778143</v>
      </c>
      <c r="D8" s="45">
        <f>$C$4+$C$3*D7</f>
        <v>86.10911978343799</v>
      </c>
    </row>
    <row r="11" spans="2:4" x14ac:dyDescent="0.35">
      <c r="B11" t="s">
        <v>136</v>
      </c>
    </row>
    <row r="12" spans="2:4" x14ac:dyDescent="0.35">
      <c r="B12" s="44" t="str">
        <f>'12'!D4</f>
        <v>с_i</v>
      </c>
      <c r="C12" s="55" t="str">
        <f>'12'!P4</f>
        <v>Усл. Сред</v>
      </c>
    </row>
    <row r="13" spans="2:4" x14ac:dyDescent="0.35">
      <c r="B13" s="5">
        <f>'12'!D5</f>
        <v>157.55000000000001</v>
      </c>
      <c r="C13" s="6">
        <f>'12'!P5</f>
        <v>56.98888888888888</v>
      </c>
    </row>
    <row r="14" spans="2:4" x14ac:dyDescent="0.35">
      <c r="B14" s="5">
        <f>'12'!D6</f>
        <v>160.64999999999998</v>
      </c>
      <c r="C14" s="6">
        <f>'12'!P6</f>
        <v>57.263636363636351</v>
      </c>
    </row>
    <row r="15" spans="2:4" x14ac:dyDescent="0.35">
      <c r="B15" s="5">
        <f>'12'!D7</f>
        <v>163.75</v>
      </c>
      <c r="C15" s="6">
        <f>'12'!P7</f>
        <v>62.021428571428565</v>
      </c>
    </row>
    <row r="16" spans="2:4" x14ac:dyDescent="0.35">
      <c r="B16" s="5">
        <f>'12'!D8</f>
        <v>166.84999999999997</v>
      </c>
      <c r="C16" s="6">
        <f>'12'!P8</f>
        <v>62.774285714285725</v>
      </c>
    </row>
    <row r="17" spans="2:3" x14ac:dyDescent="0.35">
      <c r="B17" s="5">
        <f>'12'!D9</f>
        <v>169.95</v>
      </c>
      <c r="C17" s="6">
        <f>'12'!P9</f>
        <v>65.803703703703704</v>
      </c>
    </row>
    <row r="18" spans="2:3" x14ac:dyDescent="0.35">
      <c r="B18" s="5">
        <f>'12'!D10</f>
        <v>173.04999999999995</v>
      </c>
      <c r="C18" s="6">
        <f>'12'!P10</f>
        <v>68.883783783783798</v>
      </c>
    </row>
    <row r="19" spans="2:3" x14ac:dyDescent="0.35">
      <c r="B19" s="5">
        <f>'12'!D11</f>
        <v>176.14999999999998</v>
      </c>
      <c r="C19" s="6">
        <f>'12'!P11</f>
        <v>72.38333333333334</v>
      </c>
    </row>
    <row r="20" spans="2:3" x14ac:dyDescent="0.35">
      <c r="B20" s="5">
        <f>'12'!D12</f>
        <v>179.24999999999994</v>
      </c>
      <c r="C20" s="6">
        <f>'12'!P12</f>
        <v>70.400000000000006</v>
      </c>
    </row>
    <row r="21" spans="2:3" x14ac:dyDescent="0.35">
      <c r="B21" s="5">
        <f>'12'!D13</f>
        <v>182.34999999999997</v>
      </c>
      <c r="C21" s="6">
        <f>'12'!P13</f>
        <v>65.3</v>
      </c>
    </row>
    <row r="22" spans="2:3" x14ac:dyDescent="0.35">
      <c r="B22" s="7">
        <f>'12'!D14</f>
        <v>185.44999999999993</v>
      </c>
      <c r="C22" s="9">
        <f>'12'!P14</f>
        <v>78.900000000000006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7081C-4EAB-4318-A0B8-503C327E7A20}">
  <dimension ref="A1:E8"/>
  <sheetViews>
    <sheetView workbookViewId="0">
      <selection activeCell="B15" sqref="B15"/>
    </sheetView>
  </sheetViews>
  <sheetFormatPr defaultRowHeight="14.5" x14ac:dyDescent="0.35"/>
  <cols>
    <col min="2" max="2" width="47.36328125" bestFit="1" customWidth="1"/>
  </cols>
  <sheetData>
    <row r="1" spans="1:5" x14ac:dyDescent="0.35">
      <c r="A1" t="s">
        <v>137</v>
      </c>
    </row>
    <row r="3" spans="1:5" x14ac:dyDescent="0.35">
      <c r="B3" s="31" t="str">
        <f>'4'!K22</f>
        <v>Выборочная дисперсия D*_y</v>
      </c>
      <c r="C3">
        <f>'4'!L22</f>
        <v>42.424043999999412</v>
      </c>
    </row>
    <row r="4" spans="1:5" x14ac:dyDescent="0.35">
      <c r="B4" t="str">
        <f>'11'!B5</f>
        <v>D межгрупповая</v>
      </c>
      <c r="C4">
        <f>'11'!C5</f>
        <v>18.810371301846317</v>
      </c>
    </row>
    <row r="5" spans="1:5" x14ac:dyDescent="0.35">
      <c r="B5" t="s">
        <v>138</v>
      </c>
      <c r="C5">
        <f>SQRT(C4/C3)</f>
        <v>0.6658749111800798</v>
      </c>
    </row>
    <row r="6" spans="1:5" x14ac:dyDescent="0.35">
      <c r="B6" t="str">
        <f>'12'!R27</f>
        <v>Выборочный коэффициент линейной корреляции η*</v>
      </c>
      <c r="C6" s="91">
        <f>'12'!S27</f>
        <v>0.63950285948385832</v>
      </c>
    </row>
    <row r="7" spans="1:5" x14ac:dyDescent="0.35">
      <c r="B7" t="s">
        <v>144</v>
      </c>
    </row>
    <row r="8" spans="1:5" x14ac:dyDescent="0.35">
      <c r="A8" s="92" t="s">
        <v>140</v>
      </c>
      <c r="B8" s="92"/>
      <c r="C8" s="92"/>
      <c r="D8" s="92"/>
      <c r="E8" s="92"/>
    </row>
  </sheetData>
  <mergeCells count="1">
    <mergeCell ref="A8:E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C144-FEFF-48D2-BA11-7F830A6AC19A}">
  <dimension ref="B2:E49"/>
  <sheetViews>
    <sheetView tabSelected="1" workbookViewId="0">
      <selection activeCell="E20" sqref="E20"/>
    </sheetView>
  </sheetViews>
  <sheetFormatPr defaultRowHeight="14.5" x14ac:dyDescent="0.35"/>
  <cols>
    <col min="1" max="1" width="13.54296875" bestFit="1" customWidth="1"/>
    <col min="2" max="2" width="32.7265625" customWidth="1"/>
    <col min="5" max="5" width="22.08984375" bestFit="1" customWidth="1"/>
    <col min="6" max="6" width="5.81640625" bestFit="1" customWidth="1"/>
  </cols>
  <sheetData>
    <row r="2" spans="2:5" x14ac:dyDescent="0.35">
      <c r="B2" t="s">
        <v>63</v>
      </c>
    </row>
    <row r="3" spans="2:5" ht="15" thickBot="1" x14ac:dyDescent="0.4"/>
    <row r="4" spans="2:5" x14ac:dyDescent="0.35">
      <c r="B4" t="s">
        <v>53</v>
      </c>
      <c r="C4" s="13" cm="1">
        <f t="array" ref="C4:D8">LINEST(Вес, Рост, 1, 1)</f>
        <v>0.77012040415631811</v>
      </c>
      <c r="D4" s="14">
        <v>-64.869832617602299</v>
      </c>
      <c r="E4" t="s">
        <v>57</v>
      </c>
    </row>
    <row r="5" spans="2:5" x14ac:dyDescent="0.35">
      <c r="B5" t="s">
        <v>59</v>
      </c>
      <c r="C5" s="15">
        <v>6.2911700977109922E-2</v>
      </c>
      <c r="D5" s="16">
        <v>10.655705451717298</v>
      </c>
      <c r="E5" t="s">
        <v>58</v>
      </c>
    </row>
    <row r="6" spans="2:5" x14ac:dyDescent="0.35">
      <c r="B6" t="s">
        <v>61</v>
      </c>
      <c r="C6" s="15">
        <v>0.43078781073129663</v>
      </c>
      <c r="D6" s="16">
        <v>4.9275386476473146</v>
      </c>
      <c r="E6" t="s">
        <v>60</v>
      </c>
    </row>
    <row r="7" spans="2:5" x14ac:dyDescent="0.35">
      <c r="B7" t="s">
        <v>54</v>
      </c>
      <c r="C7" s="15">
        <v>149.84919180030371</v>
      </c>
      <c r="D7" s="16">
        <v>198</v>
      </c>
      <c r="E7" t="s">
        <v>49</v>
      </c>
    </row>
    <row r="8" spans="2:5" ht="15" thickBot="1" x14ac:dyDescent="0.4">
      <c r="B8" t="s">
        <v>56</v>
      </c>
      <c r="C8" s="17">
        <v>3638.4338494365311</v>
      </c>
      <c r="D8" s="18">
        <v>4807.5661505634689</v>
      </c>
      <c r="E8" t="s">
        <v>62</v>
      </c>
    </row>
    <row r="12" spans="2:5" x14ac:dyDescent="0.35">
      <c r="B12" t="s">
        <v>64</v>
      </c>
    </row>
    <row r="13" spans="2:5" x14ac:dyDescent="0.35">
      <c r="B13" t="s">
        <v>65</v>
      </c>
      <c r="C13">
        <v>180</v>
      </c>
    </row>
    <row r="14" spans="2:5" x14ac:dyDescent="0.35">
      <c r="B14" t="s">
        <v>66</v>
      </c>
      <c r="C14">
        <f>D4+C4*C13</f>
        <v>73.751840130534958</v>
      </c>
    </row>
    <row r="16" spans="2:5" x14ac:dyDescent="0.35">
      <c r="B16" t="s">
        <v>67</v>
      </c>
    </row>
    <row r="17" spans="2:3" x14ac:dyDescent="0.35">
      <c r="B17" t="s">
        <v>80</v>
      </c>
      <c r="C17">
        <f>AVERAGE(Рост)</f>
        <v>169.285</v>
      </c>
    </row>
    <row r="18" spans="2:3" x14ac:dyDescent="0.35">
      <c r="B18" t="s">
        <v>81</v>
      </c>
      <c r="C18">
        <f>_xlfn.VAR.P(Рост)</f>
        <v>30.673774999999967</v>
      </c>
    </row>
    <row r="19" spans="2:3" x14ac:dyDescent="0.35">
      <c r="B19" t="s">
        <v>68</v>
      </c>
      <c r="C19">
        <f>D6* SQRT(1 + (1/(D7+2)) + (C13-C17) * (C13-C17)/((D7+2)*C18))</f>
        <v>4.9856242943348494</v>
      </c>
    </row>
    <row r="21" spans="2:3" x14ac:dyDescent="0.35">
      <c r="B21" t="s">
        <v>69</v>
      </c>
    </row>
    <row r="22" spans="2:3" x14ac:dyDescent="0.35">
      <c r="B22" t="s">
        <v>70</v>
      </c>
      <c r="C22">
        <v>0.95</v>
      </c>
    </row>
    <row r="23" spans="2:3" x14ac:dyDescent="0.35">
      <c r="B23" t="s">
        <v>31</v>
      </c>
      <c r="C23">
        <f>_xlfn.T.INV.2T(1-C22, D7)</f>
        <v>1.9720174778363073</v>
      </c>
    </row>
    <row r="24" spans="2:3" x14ac:dyDescent="0.35">
      <c r="B24" t="s">
        <v>71</v>
      </c>
    </row>
    <row r="25" spans="2:3" x14ac:dyDescent="0.35">
      <c r="B25" t="s">
        <v>72</v>
      </c>
      <c r="C25">
        <f xml:space="preserve"> C14-C23*C19</f>
        <v>63.920101884181328</v>
      </c>
    </row>
    <row r="26" spans="2:3" x14ac:dyDescent="0.35">
      <c r="B26" t="s">
        <v>73</v>
      </c>
      <c r="C26">
        <f xml:space="preserve"> C14+C23*C19</f>
        <v>83.583578376888582</v>
      </c>
    </row>
    <row r="30" spans="2:3" x14ac:dyDescent="0.35">
      <c r="B30" t="s">
        <v>82</v>
      </c>
    </row>
    <row r="31" spans="2:3" x14ac:dyDescent="0.35">
      <c r="B31" t="s">
        <v>74</v>
      </c>
    </row>
    <row r="32" spans="2:3" x14ac:dyDescent="0.35">
      <c r="B32" t="s">
        <v>75</v>
      </c>
      <c r="C32">
        <f>C4-C23*C5</f>
        <v>0.64605743026904583</v>
      </c>
    </row>
    <row r="33" spans="2:5" x14ac:dyDescent="0.35">
      <c r="B33" t="s">
        <v>76</v>
      </c>
      <c r="C33">
        <f>C4+C23*C5</f>
        <v>0.89418337804359038</v>
      </c>
    </row>
    <row r="36" spans="2:5" x14ac:dyDescent="0.35">
      <c r="B36" t="s">
        <v>77</v>
      </c>
    </row>
    <row r="37" spans="2:5" x14ac:dyDescent="0.35">
      <c r="B37" t="s">
        <v>78</v>
      </c>
      <c r="C37">
        <f>D4-C23*D5</f>
        <v>-85.883070007064433</v>
      </c>
    </row>
    <row r="38" spans="2:5" x14ac:dyDescent="0.35">
      <c r="B38" t="s">
        <v>79</v>
      </c>
      <c r="C38">
        <f>D4+C23*D5</f>
        <v>-43.856595228140165</v>
      </c>
    </row>
    <row r="42" spans="2:5" x14ac:dyDescent="0.35">
      <c r="B42" t="s">
        <v>83</v>
      </c>
    </row>
    <row r="43" spans="2:5" x14ac:dyDescent="0.35">
      <c r="B43" t="s">
        <v>84</v>
      </c>
    </row>
    <row r="44" spans="2:5" x14ac:dyDescent="0.35">
      <c r="B44" t="s">
        <v>85</v>
      </c>
      <c r="E44">
        <v>0.05</v>
      </c>
    </row>
    <row r="45" spans="2:5" x14ac:dyDescent="0.35">
      <c r="B45" t="s">
        <v>86</v>
      </c>
      <c r="C45" t="s">
        <v>87</v>
      </c>
    </row>
    <row r="46" spans="2:5" x14ac:dyDescent="0.35">
      <c r="B46" t="s">
        <v>88</v>
      </c>
      <c r="C46" t="s">
        <v>91</v>
      </c>
    </row>
    <row r="47" spans="2:5" x14ac:dyDescent="0.35">
      <c r="B47" t="s">
        <v>55</v>
      </c>
      <c r="C47">
        <f>C6*D7 / (1-C6)</f>
        <v>149.84919180030374</v>
      </c>
    </row>
    <row r="48" spans="2:5" x14ac:dyDescent="0.35">
      <c r="B48" t="s">
        <v>89</v>
      </c>
      <c r="C48">
        <f>_xlfn.F.INV.RT(E44, 1, D7)</f>
        <v>3.8888529328918917</v>
      </c>
    </row>
    <row r="49" spans="2:2" x14ac:dyDescent="0.35">
      <c r="B4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16</vt:i4>
      </vt:variant>
      <vt:variant>
        <vt:lpstr>Именованные диапазоны</vt:lpstr>
      </vt:variant>
      <vt:variant>
        <vt:i4>5</vt:i4>
      </vt:variant>
    </vt:vector>
  </HeadingPairs>
  <TitlesOfParts>
    <vt:vector size="21" baseType="lpstr">
      <vt:lpstr>Выборка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'5'!Вес</vt:lpstr>
      <vt:lpstr>Вес</vt:lpstr>
      <vt:lpstr>Прибыль</vt:lpstr>
      <vt:lpstr>'5'!Рост</vt:lpstr>
      <vt:lpstr>Рост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Тимофей Белоусов</dc:creator>
  <cp:lastModifiedBy>Тимофей Белоусов</cp:lastModifiedBy>
  <dcterms:created xsi:type="dcterms:W3CDTF">2023-11-13T12:32:58Z</dcterms:created>
  <dcterms:modified xsi:type="dcterms:W3CDTF">2023-11-15T17:59:07Z</dcterms:modified>
</cp:coreProperties>
</file>