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32EAF458-2FEF-4B14-A476-E8BDE5DFA5B6}" xr6:coauthVersionLast="47" xr6:coauthVersionMax="47" xr10:uidLastSave="{00000000-0000-0000-0000-000000000000}"/>
  <bookViews>
    <workbookView xWindow="-120" yWindow="-120" windowWidth="29040" windowHeight="15720" tabRatio="502" firstSheet="1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BCE - Euro - Dolar" sheetId="35" r:id="rId5"/>
    <sheet name="Transacciones" sheetId="31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31" l="1"/>
  <c r="N32" i="31"/>
  <c r="M32" i="31" s="1"/>
  <c r="I32" i="31"/>
  <c r="S30" i="31"/>
  <c r="N30" i="31"/>
  <c r="M30" i="31" s="1"/>
  <c r="I30" i="31"/>
  <c r="F3" i="18"/>
  <c r="F2" i="18"/>
  <c r="F4" i="18"/>
  <c r="F5" i="18"/>
  <c r="F6" i="18"/>
  <c r="S31" i="31"/>
  <c r="N31" i="31"/>
  <c r="M31" i="31" s="1"/>
  <c r="I31" i="31"/>
  <c r="S29" i="31" l="1"/>
  <c r="O29" i="31"/>
  <c r="N29" i="31"/>
  <c r="M29" i="31" s="1"/>
  <c r="I29" i="31"/>
  <c r="S28" i="31"/>
  <c r="O28" i="31"/>
  <c r="N28" i="31"/>
  <c r="M28" i="31" s="1"/>
  <c r="I28" i="31"/>
  <c r="S27" i="31"/>
  <c r="O27" i="31"/>
  <c r="N27" i="31"/>
  <c r="M27" i="31" s="1"/>
  <c r="I27" i="31"/>
  <c r="S24" i="31"/>
  <c r="O24" i="31"/>
  <c r="N24" i="31"/>
  <c r="M24" i="31" s="1"/>
  <c r="I24" i="31"/>
  <c r="S26" i="31"/>
  <c r="N26" i="31"/>
  <c r="M26" i="31" s="1"/>
  <c r="I26" i="31"/>
  <c r="S22" i="31"/>
  <c r="N22" i="31"/>
  <c r="M22" i="31" s="1"/>
  <c r="I22" i="31"/>
  <c r="F52" i="36"/>
  <c r="I23" i="31"/>
  <c r="S23" i="31"/>
  <c r="O23" i="31"/>
  <c r="N23" i="31"/>
  <c r="M23" i="31" s="1"/>
  <c r="S25" i="31"/>
  <c r="N25" i="31"/>
  <c r="M25" i="31" s="1"/>
  <c r="I25" i="31"/>
  <c r="S21" i="31"/>
  <c r="N21" i="31"/>
  <c r="M21" i="31" s="1"/>
  <c r="I21" i="31"/>
  <c r="F49" i="36"/>
  <c r="F47" i="36"/>
  <c r="F45" i="36"/>
  <c r="T19" i="31"/>
  <c r="S19" i="31" s="1"/>
  <c r="O19" i="31"/>
  <c r="N19" i="31"/>
  <c r="M19" i="31" s="1"/>
  <c r="I19" i="31"/>
  <c r="F16" i="36"/>
  <c r="S18" i="31"/>
  <c r="S16" i="31"/>
  <c r="S15" i="31"/>
  <c r="S14" i="31"/>
  <c r="S13" i="31"/>
  <c r="S12" i="31"/>
  <c r="S11" i="31"/>
  <c r="S20" i="31"/>
  <c r="S10" i="31"/>
  <c r="S9" i="31"/>
  <c r="S8" i="31"/>
  <c r="S7" i="31"/>
  <c r="S6" i="31"/>
  <c r="S5" i="31"/>
  <c r="S4" i="31"/>
  <c r="S3" i="31"/>
  <c r="S2" i="31"/>
  <c r="S17" i="31"/>
  <c r="N18" i="31"/>
  <c r="M18" i="31" s="1"/>
  <c r="I18" i="31"/>
  <c r="N17" i="31"/>
  <c r="M17" i="31" s="1"/>
  <c r="I17" i="31"/>
  <c r="I16" i="31"/>
  <c r="N16" i="31"/>
  <c r="M16" i="31" s="1"/>
  <c r="F15" i="36"/>
  <c r="I15" i="31"/>
  <c r="I14" i="31"/>
  <c r="N15" i="31"/>
  <c r="M15" i="31" s="1"/>
  <c r="N14" i="31"/>
  <c r="M14" i="31" s="1"/>
  <c r="N12" i="31"/>
  <c r="M12" i="31" s="1"/>
  <c r="I12" i="31"/>
  <c r="N13" i="31"/>
  <c r="M13" i="31" s="1"/>
  <c r="I13" i="31"/>
  <c r="N11" i="31"/>
  <c r="M11" i="31" s="1"/>
  <c r="I11" i="31"/>
  <c r="N20" i="31"/>
  <c r="M20" i="31" s="1"/>
  <c r="I20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N2" i="31"/>
  <c r="F7" i="18"/>
  <c r="F8" i="18"/>
  <c r="F9" i="18"/>
  <c r="F10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7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8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9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10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<sst xmlns="http://schemas.openxmlformats.org/spreadsheetml/2006/main" count="681" uniqueCount="172">
  <si>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</si>
  <si>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</si>
  <si>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</si>
  <si>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</si>
  <si>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</si>
  <si>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</si>
  <si>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</si>
  <si>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</si>
  <si>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</si>
  <si>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</si>
  <si>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</si>
  <si>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</si>
  <si>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</si>
  <si>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</si>
  <si>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</si>
  <si>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</si>
  <si>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</si>
  <si>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</si>
  <si>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</si>
  <si>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</si>
  <si>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</si>
  <si>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</si>
  <si>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</si>
  <si>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</si>
  <si>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</si>
  <si>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</si>
  <si>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</si>
  <si>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</si>
  <si>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</si>
  <si>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</si>
  <si>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</si>
  <si>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</si>
  <si>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</si>
  <si>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</si>
  <si>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</si>
  <si>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</si>
  <si>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</si>
  <si>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</si>
  <si>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</si>
  <si>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</si>
  <si>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</si>
  <si>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</si>
  <si>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</si>
  <si>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</si>
  <si>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</si>
  <si>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</si>
  <si>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</si>
  <si>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</si>
  <si>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</si>
  <si>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</si>
  <si>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</si>
  <si>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</si>
  <si>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</si>
  <si>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</si>
  <si>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</si>
  <si>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</si>
  <si>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</si>
  <si>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</si>
  <si>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</si>
  <si>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</si>
  <si>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</si>
  <si>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</si>
  <si>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</si>
  <si>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</si>
  <si>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</si>
  <si>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</si>
  <si>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</si>
  <si>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</si>
  <si>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</si>
  <si>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</si>
  <si>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</si>
  <si>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</si>
  <si>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</si>
  <si>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</si>
  <si>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</si>
  <si>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</si>
  <si>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</si>
  <si>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</si>
  <si>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Valor Esperado</t>
  </si>
  <si>
    <t>Descripción</t>
  </si>
  <si>
    <t>Gastos no Computados Periodo</t>
  </si>
  <si>
    <t>Saldo / Inversión Básico</t>
  </si>
  <si>
    <t>Saldo Último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</si>
  <si>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</si>
  <si>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</si>
  <si>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</si>
  <si>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</si>
  <si>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</si>
  <si>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</si>
  <si>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</si>
  <si>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</si>
  <si>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</si>
  <si>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</si>
  <si>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</si>
  <si>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</si>
  <si>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</si>
  <si>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</si>
  <si>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</si>
  <si>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</si>
  <si>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</si>
  <si>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</si>
  <si>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</si>
  <si>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</si>
  <si>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</si>
  <si>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</si>
  <si>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</si>
  <si>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</si>
  <si>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</si>
  <si>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</si>
  <si>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</si>
  <si>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</si>
  <si>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</si>
  <si>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</si>
  <si>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</si>
  <si>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</si>
  <si>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</si>
  <si>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</si>
  <si>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</si>
  <si>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</si>
  <si>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</si>
  <si>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</si>
  <si>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</si>
  <si>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</si>
  <si>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</si>
  <si>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</si>
  <si>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</si>
  <si>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</si>
  <si>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</si>
  <si>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</si>
  <si>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</si>
  <si>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</si>
  <si>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</si>
  <si>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</si>
  <si>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</si>
  <si>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</si>
  <si>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</si>
  <si>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Ganancia / Pérdida Patrimonial Total</t>
  </si>
  <si>
    <t>País Retención</t>
  </si>
  <si>
    <t>US</t>
  </si>
  <si>
    <t>Objetivo: Compensación GPP a RCM - Más de 25%
Datos: 2023/2024
GPP: -5000
RCM: 1000
BIA: 750 (25% de 1000 compensables)</t>
  </si>
  <si>
    <t>IRPF - Compensación GPP / RCM - Pérdida - Más 25%</t>
  </si>
  <si>
    <t>Transacción - IRPF Anual Ahorro</t>
  </si>
  <si>
    <t>Transacción - IRPF Anual Ahorro Pendiente</t>
  </si>
  <si>
    <t>Transacción - Rendimientos Capital Mobiliario</t>
  </si>
  <si>
    <t xml:space="preserve">Objetivo: Dividendo Cobro
Datos: 2024
Dividendo: 500€
Custodia: 20€
Transacción - Rendimientos Capital Mobiliario: 500€
</t>
  </si>
  <si>
    <t xml:space="preserve">Objetivo: Dividendo Cobro USA
Datos: 2024
Dividendo: 500€
Custodia: 20€
Transacción - Rendimientos Capital Mobiliario: 480€
</t>
  </si>
  <si>
    <t>Transacción - Ganancias / Pérdidas Patrimoniales Realizadas</t>
  </si>
  <si>
    <t>Transacción - Base Imponible del Ahorro</t>
  </si>
  <si>
    <t>Transacción - Tipo IRPF Anual Ahorro</t>
  </si>
  <si>
    <t>Anual - IRPF Ahorro</t>
  </si>
  <si>
    <t>Anual - Base Imponible del Ahorro</t>
  </si>
  <si>
    <t>Anual - Rendimientos Capital Mobiliario</t>
  </si>
  <si>
    <t>Anual - Ganancias / Pérdidas Patrimoniales Realizadas</t>
  </si>
  <si>
    <t>Anual - Pérdidas GPP Remanentes</t>
  </si>
  <si>
    <t>IRPF - Compensación Años anteriores</t>
  </si>
  <si>
    <t>Caso</t>
  </si>
  <si>
    <t>Validación</t>
  </si>
  <si>
    <t>{"año IRPF":2020}</t>
  </si>
  <si>
    <t>{"año IRPF":2021}</t>
  </si>
  <si>
    <t>Objetivo: Compensación GPP a RCM - Más de 25%
Datos: 2021
GPP: 0
GPP Disponible años anteriores: 4750
RCM: 1000
BIA: 750 (25% de 1000 compensables)</t>
  </si>
  <si>
    <t>Objetivo: Compensación GPP a RCM - Más de 25%
Datos: 2024
GPP: 0
GPP Disponible años anteriores: 4750
RCM: 1000
BIA: 750 (25% de 1000 compensables)</t>
  </si>
  <si>
    <t>Objetivo: Compensación GPP a RCM - Más de 25%
Datos: 2025
GPP: 0
GPP Disponible años anteriores: 0
RCM: 1000
BIA: 750 (25% de 1000 compensables)</t>
  </si>
  <si>
    <t>Objetivo: Compensación GPP a RCM - Más de 25%
Datos: 2024
GPP: 0
GPP Disponible años anteriores: 4250
RCM: 1000
BIA: 750 (25% de 1000 compensables)</t>
  </si>
  <si>
    <t>Objetivo: Compensación GPP a RCM - Más de 25%
Datos: 2020
GPP: 0
GPP Disponible años anteriores: 4750
RCM: 1000
BIA: 750 (25% de 1000 compensables)</t>
  </si>
  <si>
    <t>Objetivo: Pruebas básicas de Saldo y Beneficios
Datos: 2025
Saldo inicial: 12000
Saldo Final: 10000
Incremento de Saldo: -2000
Ingresos: 0
Gastos: 0</t>
  </si>
  <si>
    <t>{"año":2025,"mes":1}</t>
  </si>
  <si>
    <t>{"año":2024,"mes":12}</t>
  </si>
  <si>
    <t>Capital Invertido Medio</t>
  </si>
  <si>
    <t>Saldo / Inversión Anual - Con transacciones Simple</t>
  </si>
  <si>
    <t xml:space="preserve">Objetivo: Pruebas básicas de Saldo y Beneficios
Datos: 2025
Saldo inicial: 10000 (1/1/2025)
Saldo Final: 0 (01/06/2025)
Ingresos: 1000 (1/3/2025)
</t>
  </si>
  <si>
    <t>{"Producto":"FI 1"}</t>
  </si>
  <si>
    <t>Objetivo: Pruebas básicas de Saldo y Beneficios
Datos: 2024/2025
Inversión Inicial: 0
Inversión Final: -406
Transacciones (Compra): 1500
Comisión: 6€
NOTA: Es -406 al no actualizar Saldo (solo transacciones)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</si>
</sst>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63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  <xf numFmtId="164" fontId="7" fillId="2" borderId="7" xfId="0" applyNumberFormat="1" applyFont="1" applyFill="1" applyBorder="1">
      <alignment vertical="center"/>
    </xf>
    <xf numFmtId="164" fontId="7" fillId="0" borderId="7" xfId="0" applyNumberFormat="1" applyFont="1" applyBorder="1">
      <alignment vertical="center"/>
    </xf>
    <xf numFmtId="168" fontId="7" fillId="0" borderId="7" xfId="0" applyNumberFormat="1" applyFont="1" applyBorder="1">
      <alignment vertical="center"/>
    </xf>
    <xf numFmtId="0" fontId="14" fillId="5" borderId="2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2" borderId="5" xfId="1" applyFont="1" applyFill="1" applyBorder="1" applyProtection="1"/>
    <xf numFmtId="0" fontId="7" fillId="0" borderId="2" xfId="1" applyFont="1" applyBorder="1" applyProtection="1"/>
    <xf numFmtId="14" fontId="7" fillId="0" borderId="7" xfId="0" applyNumberFormat="1" applyFont="1" applyFill="1" applyBorder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170543</xdr:colOff>
      <xdr:row>94</xdr:row>
      <xdr:rowOff>28575</xdr:rowOff>
    </xdr:from>
    <xdr:to>
      <xdr:col>39</xdr:col>
      <xdr:colOff>28121</xdr:colOff>
      <xdr:row>96</xdr:row>
      <xdr:rowOff>47625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170543</xdr:colOff>
      <xdr:row>92</xdr:row>
      <xdr:rowOff>95250</xdr:rowOff>
    </xdr:from>
    <xdr:to>
      <xdr:col>39</xdr:col>
      <xdr:colOff>28121</xdr:colOff>
      <xdr:row>96</xdr:row>
      <xdr:rowOff>0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143553</xdr:colOff>
      <xdr:row>92</xdr:row>
      <xdr:rowOff>142875</xdr:rowOff>
    </xdr:from>
    <xdr:to>
      <xdr:col>25</xdr:col>
      <xdr:colOff>418645</xdr:colOff>
      <xdr:row>93</xdr:row>
      <xdr:rowOff>142875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86</xdr:row>
      <xdr:rowOff>123825</xdr:rowOff>
    </xdr:from>
    <xdr:to>
      <xdr:col>9</xdr:col>
      <xdr:colOff>115207</xdr:colOff>
      <xdr:row>90</xdr:row>
      <xdr:rowOff>19050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170543</xdr:colOff>
      <xdr:row>91</xdr:row>
      <xdr:rowOff>123825</xdr:rowOff>
    </xdr:from>
    <xdr:to>
      <xdr:col>39</xdr:col>
      <xdr:colOff>28121</xdr:colOff>
      <xdr:row>96</xdr:row>
      <xdr:rowOff>57150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143553</xdr:colOff>
      <xdr:row>91</xdr:row>
      <xdr:rowOff>171450</xdr:rowOff>
    </xdr:from>
    <xdr:to>
      <xdr:col>25</xdr:col>
      <xdr:colOff>418645</xdr:colOff>
      <xdr:row>94</xdr:row>
      <xdr:rowOff>57150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92</xdr:row>
      <xdr:rowOff>28575</xdr:rowOff>
    </xdr:from>
    <xdr:to>
      <xdr:col>8</xdr:col>
      <xdr:colOff>2477861</xdr:colOff>
      <xdr:row>92</xdr:row>
      <xdr:rowOff>171450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92</xdr:row>
      <xdr:rowOff>28575</xdr:rowOff>
    </xdr:from>
    <xdr:to>
      <xdr:col>8</xdr:col>
      <xdr:colOff>1076325</xdr:colOff>
      <xdr:row>92</xdr:row>
      <xdr:rowOff>171450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180521</xdr:colOff>
      <xdr:row>90</xdr:row>
      <xdr:rowOff>142875</xdr:rowOff>
    </xdr:from>
    <xdr:to>
      <xdr:col>37</xdr:col>
      <xdr:colOff>459468</xdr:colOff>
      <xdr:row>92</xdr:row>
      <xdr:rowOff>9525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134256</xdr:colOff>
      <xdr:row>90</xdr:row>
      <xdr:rowOff>171450</xdr:rowOff>
    </xdr:from>
    <xdr:to>
      <xdr:col>28</xdr:col>
      <xdr:colOff>428171</xdr:colOff>
      <xdr:row>92</xdr:row>
      <xdr:rowOff>133350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507091</xdr:colOff>
      <xdr:row>91</xdr:row>
      <xdr:rowOff>9525</xdr:rowOff>
    </xdr:from>
    <xdr:to>
      <xdr:col>27</xdr:col>
      <xdr:colOff>39006</xdr:colOff>
      <xdr:row>96</xdr:row>
      <xdr:rowOff>19050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47625</xdr:rowOff>
    </xdr:from>
    <xdr:to>
      <xdr:col>7</xdr:col>
      <xdr:colOff>475568</xdr:colOff>
      <xdr:row>92</xdr:row>
      <xdr:rowOff>9525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47625</xdr:rowOff>
    </xdr:from>
    <xdr:to>
      <xdr:col>2</xdr:col>
      <xdr:colOff>819150</xdr:colOff>
      <xdr:row>93</xdr:row>
      <xdr:rowOff>38100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170543</xdr:colOff>
      <xdr:row>90</xdr:row>
      <xdr:rowOff>0</xdr:rowOff>
    </xdr:from>
    <xdr:to>
      <xdr:col>39</xdr:col>
      <xdr:colOff>28121</xdr:colOff>
      <xdr:row>93</xdr:row>
      <xdr:rowOff>9525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143553</xdr:colOff>
      <xdr:row>90</xdr:row>
      <xdr:rowOff>28575</xdr:rowOff>
    </xdr:from>
    <xdr:to>
      <xdr:col>25</xdr:col>
      <xdr:colOff>418645</xdr:colOff>
      <xdr:row>91</xdr:row>
      <xdr:rowOff>123825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66675</xdr:rowOff>
    </xdr:from>
    <xdr:to>
      <xdr:col>7</xdr:col>
      <xdr:colOff>249236</xdr:colOff>
      <xdr:row>91</xdr:row>
      <xdr:rowOff>123825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323396</xdr:colOff>
      <xdr:row>89</xdr:row>
      <xdr:rowOff>57150</xdr:rowOff>
    </xdr:from>
    <xdr:to>
      <xdr:col>20</xdr:col>
      <xdr:colOff>609145</xdr:colOff>
      <xdr:row>90</xdr:row>
      <xdr:rowOff>28575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89</xdr:row>
      <xdr:rowOff>66675</xdr:rowOff>
    </xdr:from>
    <xdr:to>
      <xdr:col>8</xdr:col>
      <xdr:colOff>1076325</xdr:colOff>
      <xdr:row>90</xdr:row>
      <xdr:rowOff>28575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170543</xdr:colOff>
      <xdr:row>87</xdr:row>
      <xdr:rowOff>28575</xdr:rowOff>
    </xdr:from>
    <xdr:to>
      <xdr:col>39</xdr:col>
      <xdr:colOff>28121</xdr:colOff>
      <xdr:row>88</xdr:row>
      <xdr:rowOff>152400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88</xdr:row>
      <xdr:rowOff>161925</xdr:rowOff>
    </xdr:from>
    <xdr:to>
      <xdr:col>28</xdr:col>
      <xdr:colOff>620712</xdr:colOff>
      <xdr:row>92</xdr:row>
      <xdr:rowOff>47625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294367</xdr:colOff>
      <xdr:row>89</xdr:row>
      <xdr:rowOff>19050</xdr:rowOff>
    </xdr:from>
    <xdr:to>
      <xdr:col>21</xdr:col>
      <xdr:colOff>180520</xdr:colOff>
      <xdr:row>93</xdr:row>
      <xdr:rowOff>85725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87</xdr:row>
      <xdr:rowOff>142875</xdr:rowOff>
    </xdr:from>
    <xdr:to>
      <xdr:col>7</xdr:col>
      <xdr:colOff>249236</xdr:colOff>
      <xdr:row>88</xdr:row>
      <xdr:rowOff>19050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142875</xdr:rowOff>
    </xdr:from>
    <xdr:to>
      <xdr:col>2</xdr:col>
      <xdr:colOff>819150</xdr:colOff>
      <xdr:row>88</xdr:row>
      <xdr:rowOff>19050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88</xdr:row>
      <xdr:rowOff>0</xdr:rowOff>
    </xdr:from>
    <xdr:to>
      <xdr:col>28</xdr:col>
      <xdr:colOff>620712</xdr:colOff>
      <xdr:row>91</xdr:row>
      <xdr:rowOff>57150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28575</xdr:rowOff>
    </xdr:from>
    <xdr:to>
      <xdr:col>6</xdr:col>
      <xdr:colOff>381000</xdr:colOff>
      <xdr:row>88</xdr:row>
      <xdr:rowOff>19050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152400</xdr:rowOff>
    </xdr:from>
    <xdr:to>
      <xdr:col>2</xdr:col>
      <xdr:colOff>819150</xdr:colOff>
      <xdr:row>87</xdr:row>
      <xdr:rowOff>161925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87</xdr:row>
      <xdr:rowOff>9525</xdr:rowOff>
    </xdr:from>
    <xdr:to>
      <xdr:col>28</xdr:col>
      <xdr:colOff>620712</xdr:colOff>
      <xdr:row>90</xdr:row>
      <xdr:rowOff>66675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696456</xdr:colOff>
      <xdr:row>87</xdr:row>
      <xdr:rowOff>9525</xdr:rowOff>
    </xdr:from>
    <xdr:to>
      <xdr:col>24</xdr:col>
      <xdr:colOff>600754</xdr:colOff>
      <xdr:row>90</xdr:row>
      <xdr:rowOff>114300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77106</xdr:colOff>
      <xdr:row>85</xdr:row>
      <xdr:rowOff>171450</xdr:rowOff>
    </xdr:from>
    <xdr:to>
      <xdr:col>18</xdr:col>
      <xdr:colOff>360135</xdr:colOff>
      <xdr:row>86</xdr:row>
      <xdr:rowOff>152400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19050</xdr:rowOff>
    </xdr:from>
    <xdr:to>
      <xdr:col>2</xdr:col>
      <xdr:colOff>819150</xdr:colOff>
      <xdr:row>87</xdr:row>
      <xdr:rowOff>85725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86</xdr:row>
      <xdr:rowOff>28575</xdr:rowOff>
    </xdr:from>
    <xdr:to>
      <xdr:col>28</xdr:col>
      <xdr:colOff>620712</xdr:colOff>
      <xdr:row>89</xdr:row>
      <xdr:rowOff>66675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143553</xdr:colOff>
      <xdr:row>84</xdr:row>
      <xdr:rowOff>161925</xdr:rowOff>
    </xdr:from>
    <xdr:to>
      <xdr:col>25</xdr:col>
      <xdr:colOff>418645</xdr:colOff>
      <xdr:row>88</xdr:row>
      <xdr:rowOff>95250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95929</xdr:colOff>
      <xdr:row>85</xdr:row>
      <xdr:rowOff>9525</xdr:rowOff>
    </xdr:from>
    <xdr:to>
      <xdr:col>16</xdr:col>
      <xdr:colOff>369660</xdr:colOff>
      <xdr:row>89</xdr:row>
      <xdr:rowOff>66675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378731</xdr:colOff>
      <xdr:row>85</xdr:row>
      <xdr:rowOff>19050</xdr:rowOff>
    </xdr:from>
    <xdr:to>
      <xdr:col>11</xdr:col>
      <xdr:colOff>655409</xdr:colOff>
      <xdr:row>86</xdr:row>
      <xdr:rowOff>123825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28575</xdr:rowOff>
    </xdr:from>
    <xdr:to>
      <xdr:col>7</xdr:col>
      <xdr:colOff>475568</xdr:colOff>
      <xdr:row>86</xdr:row>
      <xdr:rowOff>123825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180521</xdr:colOff>
      <xdr:row>83</xdr:row>
      <xdr:rowOff>9525</xdr:rowOff>
    </xdr:from>
    <xdr:to>
      <xdr:col>37</xdr:col>
      <xdr:colOff>459468</xdr:colOff>
      <xdr:row>85</xdr:row>
      <xdr:rowOff>19050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85</xdr:row>
      <xdr:rowOff>66675</xdr:rowOff>
    </xdr:from>
    <xdr:to>
      <xdr:col>28</xdr:col>
      <xdr:colOff>620712</xdr:colOff>
      <xdr:row>88</xdr:row>
      <xdr:rowOff>76200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180521</xdr:colOff>
      <xdr:row>82</xdr:row>
      <xdr:rowOff>66675</xdr:rowOff>
    </xdr:from>
    <xdr:to>
      <xdr:col>37</xdr:col>
      <xdr:colOff>459468</xdr:colOff>
      <xdr:row>84</xdr:row>
      <xdr:rowOff>47625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84</xdr:row>
      <xdr:rowOff>95250</xdr:rowOff>
    </xdr:from>
    <xdr:to>
      <xdr:col>28</xdr:col>
      <xdr:colOff>620712</xdr:colOff>
      <xdr:row>87</xdr:row>
      <xdr:rowOff>85725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17700</xdr:colOff>
      <xdr:row>81</xdr:row>
      <xdr:rowOff>28575</xdr:rowOff>
    </xdr:from>
    <xdr:to>
      <xdr:col>55</xdr:col>
      <xdr:colOff>321887</xdr:colOff>
      <xdr:row>84</xdr:row>
      <xdr:rowOff>0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173718</xdr:colOff>
      <xdr:row>81</xdr:row>
      <xdr:rowOff>66675</xdr:rowOff>
    </xdr:from>
    <xdr:to>
      <xdr:col>38</xdr:col>
      <xdr:colOff>459467</xdr:colOff>
      <xdr:row>82</xdr:row>
      <xdr:rowOff>95250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180521</xdr:colOff>
      <xdr:row>81</xdr:row>
      <xdr:rowOff>66675</xdr:rowOff>
    </xdr:from>
    <xdr:to>
      <xdr:col>37</xdr:col>
      <xdr:colOff>459468</xdr:colOff>
      <xdr:row>83</xdr:row>
      <xdr:rowOff>47625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83</xdr:row>
      <xdr:rowOff>133350</xdr:rowOff>
    </xdr:from>
    <xdr:to>
      <xdr:col>28</xdr:col>
      <xdr:colOff>620712</xdr:colOff>
      <xdr:row>86</xdr:row>
      <xdr:rowOff>123825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82</xdr:row>
      <xdr:rowOff>171450</xdr:rowOff>
    </xdr:from>
    <xdr:to>
      <xdr:col>28</xdr:col>
      <xdr:colOff>620712</xdr:colOff>
      <xdr:row>85</xdr:row>
      <xdr:rowOff>142875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507091</xdr:colOff>
      <xdr:row>80</xdr:row>
      <xdr:rowOff>123825</xdr:rowOff>
    </xdr:from>
    <xdr:to>
      <xdr:col>27</xdr:col>
      <xdr:colOff>39006</xdr:colOff>
      <xdr:row>82</xdr:row>
      <xdr:rowOff>171450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171450</xdr:rowOff>
    </xdr:from>
    <xdr:to>
      <xdr:col>2</xdr:col>
      <xdr:colOff>819150</xdr:colOff>
      <xdr:row>82</xdr:row>
      <xdr:rowOff>66675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81</xdr:row>
      <xdr:rowOff>47625</xdr:rowOff>
    </xdr:from>
    <xdr:to>
      <xdr:col>28</xdr:col>
      <xdr:colOff>620712</xdr:colOff>
      <xdr:row>84</xdr:row>
      <xdr:rowOff>133350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507091</xdr:colOff>
      <xdr:row>79</xdr:row>
      <xdr:rowOff>161925</xdr:rowOff>
    </xdr:from>
    <xdr:to>
      <xdr:col>27</xdr:col>
      <xdr:colOff>39006</xdr:colOff>
      <xdr:row>81</xdr:row>
      <xdr:rowOff>66675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696456</xdr:colOff>
      <xdr:row>82</xdr:row>
      <xdr:rowOff>38100</xdr:rowOff>
    </xdr:from>
    <xdr:to>
      <xdr:col>24</xdr:col>
      <xdr:colOff>619804</xdr:colOff>
      <xdr:row>85</xdr:row>
      <xdr:rowOff>9525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378731</xdr:colOff>
      <xdr:row>80</xdr:row>
      <xdr:rowOff>19050</xdr:rowOff>
    </xdr:from>
    <xdr:to>
      <xdr:col>11</xdr:col>
      <xdr:colOff>655409</xdr:colOff>
      <xdr:row>81</xdr:row>
      <xdr:rowOff>66675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38100</xdr:rowOff>
    </xdr:from>
    <xdr:to>
      <xdr:col>2</xdr:col>
      <xdr:colOff>819150</xdr:colOff>
      <xdr:row>80</xdr:row>
      <xdr:rowOff>133350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142421</xdr:colOff>
      <xdr:row>80</xdr:row>
      <xdr:rowOff>76200</xdr:rowOff>
    </xdr:from>
    <xdr:to>
      <xdr:col>37</xdr:col>
      <xdr:colOff>735693</xdr:colOff>
      <xdr:row>84</xdr:row>
      <xdr:rowOff>38100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80</xdr:row>
      <xdr:rowOff>76200</xdr:rowOff>
    </xdr:from>
    <xdr:to>
      <xdr:col>28</xdr:col>
      <xdr:colOff>620712</xdr:colOff>
      <xdr:row>83</xdr:row>
      <xdr:rowOff>161925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68941</xdr:colOff>
      <xdr:row>80</xdr:row>
      <xdr:rowOff>171450</xdr:rowOff>
    </xdr:from>
    <xdr:to>
      <xdr:col>27</xdr:col>
      <xdr:colOff>722085</xdr:colOff>
      <xdr:row>83</xdr:row>
      <xdr:rowOff>85725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95928</xdr:colOff>
      <xdr:row>80</xdr:row>
      <xdr:rowOff>76200</xdr:rowOff>
    </xdr:from>
    <xdr:to>
      <xdr:col>26</xdr:col>
      <xdr:colOff>11791</xdr:colOff>
      <xdr:row>84</xdr:row>
      <xdr:rowOff>38100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401182</xdr:colOff>
      <xdr:row>79</xdr:row>
      <xdr:rowOff>0</xdr:rowOff>
    </xdr:from>
    <xdr:to>
      <xdr:col>21</xdr:col>
      <xdr:colOff>696004</xdr:colOff>
      <xdr:row>82</xdr:row>
      <xdr:rowOff>66675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172357</xdr:colOff>
      <xdr:row>79</xdr:row>
      <xdr:rowOff>38100</xdr:rowOff>
    </xdr:from>
    <xdr:to>
      <xdr:col>10</xdr:col>
      <xdr:colOff>464456</xdr:colOff>
      <xdr:row>80</xdr:row>
      <xdr:rowOff>76200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80</xdr:row>
      <xdr:rowOff>133350</xdr:rowOff>
    </xdr:from>
    <xdr:to>
      <xdr:col>9</xdr:col>
      <xdr:colOff>172357</xdr:colOff>
      <xdr:row>85</xdr:row>
      <xdr:rowOff>142875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47625</xdr:rowOff>
    </xdr:from>
    <xdr:to>
      <xdr:col>2</xdr:col>
      <xdr:colOff>819150</xdr:colOff>
      <xdr:row>79</xdr:row>
      <xdr:rowOff>161925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86631</xdr:colOff>
      <xdr:row>79</xdr:row>
      <xdr:rowOff>85725</xdr:rowOff>
    </xdr:from>
    <xdr:to>
      <xdr:col>28</xdr:col>
      <xdr:colOff>620712</xdr:colOff>
      <xdr:row>82</xdr:row>
      <xdr:rowOff>171450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507091</xdr:colOff>
      <xdr:row>78</xdr:row>
      <xdr:rowOff>28575</xdr:rowOff>
    </xdr:from>
    <xdr:to>
      <xdr:col>27</xdr:col>
      <xdr:colOff>39006</xdr:colOff>
      <xdr:row>80</xdr:row>
      <xdr:rowOff>57150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323396</xdr:colOff>
      <xdr:row>78</xdr:row>
      <xdr:rowOff>38100</xdr:rowOff>
    </xdr:from>
    <xdr:to>
      <xdr:col>20</xdr:col>
      <xdr:colOff>609145</xdr:colOff>
      <xdr:row>78</xdr:row>
      <xdr:rowOff>171450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</xdr:col>
      <xdr:colOff>352651</xdr:colOff>
      <xdr:row>78</xdr:row>
      <xdr:rowOff>47625</xdr:rowOff>
    </xdr:from>
    <xdr:to>
      <xdr:col>19</xdr:col>
      <xdr:colOff>611868</xdr:colOff>
      <xdr:row>79</xdr:row>
      <xdr:rowOff>85725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48</xdr:col>
      <xdr:colOff>542818</xdr:colOff>
      <xdr:row>76</xdr:row>
      <xdr:rowOff>161925</xdr:rowOff>
    </xdr:from>
    <xdr:to>
      <xdr:col>50</xdr:col>
      <xdr:colOff>83923</xdr:colOff>
      <xdr:row>78</xdr:row>
      <xdr:rowOff>114300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459466</xdr:colOff>
      <xdr:row>78</xdr:row>
      <xdr:rowOff>114300</xdr:rowOff>
    </xdr:from>
    <xdr:to>
      <xdr:col>27</xdr:col>
      <xdr:colOff>239031</xdr:colOff>
      <xdr:row>85</xdr:row>
      <xdr:rowOff>9525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744081</xdr:colOff>
      <xdr:row>77</xdr:row>
      <xdr:rowOff>47625</xdr:rowOff>
    </xdr:from>
    <xdr:to>
      <xdr:col>24</xdr:col>
      <xdr:colOff>286428</xdr:colOff>
      <xdr:row>78</xdr:row>
      <xdr:rowOff>114300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323396</xdr:colOff>
      <xdr:row>77</xdr:row>
      <xdr:rowOff>47625</xdr:rowOff>
    </xdr:from>
    <xdr:to>
      <xdr:col>20</xdr:col>
      <xdr:colOff>609145</xdr:colOff>
      <xdr:row>77</xdr:row>
      <xdr:rowOff>161925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172357</xdr:colOff>
      <xdr:row>77</xdr:row>
      <xdr:rowOff>66675</xdr:rowOff>
    </xdr:from>
    <xdr:to>
      <xdr:col>10</xdr:col>
      <xdr:colOff>464456</xdr:colOff>
      <xdr:row>79</xdr:row>
      <xdr:rowOff>57150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0</xdr:rowOff>
    </xdr:from>
    <xdr:to>
      <xdr:col>8</xdr:col>
      <xdr:colOff>1954212</xdr:colOff>
      <xdr:row>82</xdr:row>
      <xdr:rowOff>66675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9525</xdr:rowOff>
    </xdr:from>
    <xdr:to>
      <xdr:col>7</xdr:col>
      <xdr:colOff>475568</xdr:colOff>
      <xdr:row>82</xdr:row>
      <xdr:rowOff>66675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66675</xdr:rowOff>
    </xdr:from>
    <xdr:to>
      <xdr:col>2</xdr:col>
      <xdr:colOff>819150</xdr:colOff>
      <xdr:row>78</xdr:row>
      <xdr:rowOff>114300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459466</xdr:colOff>
      <xdr:row>76</xdr:row>
      <xdr:rowOff>161925</xdr:rowOff>
    </xdr:from>
    <xdr:to>
      <xdr:col>27</xdr:col>
      <xdr:colOff>381906</xdr:colOff>
      <xdr:row>80</xdr:row>
      <xdr:rowOff>76200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95928</xdr:colOff>
      <xdr:row>76</xdr:row>
      <xdr:rowOff>161925</xdr:rowOff>
    </xdr:from>
    <xdr:to>
      <xdr:col>26</xdr:col>
      <xdr:colOff>11791</xdr:colOff>
      <xdr:row>80</xdr:row>
      <xdr:rowOff>76200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294367</xdr:colOff>
      <xdr:row>77</xdr:row>
      <xdr:rowOff>28575</xdr:rowOff>
    </xdr:from>
    <xdr:to>
      <xdr:col>21</xdr:col>
      <xdr:colOff>180520</xdr:colOff>
      <xdr:row>81</xdr:row>
      <xdr:rowOff>66675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77</xdr:row>
      <xdr:rowOff>47625</xdr:rowOff>
    </xdr:from>
    <xdr:to>
      <xdr:col>8</xdr:col>
      <xdr:colOff>1954212</xdr:colOff>
      <xdr:row>80</xdr:row>
      <xdr:rowOff>76200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459466</xdr:colOff>
      <xdr:row>76</xdr:row>
      <xdr:rowOff>9525</xdr:rowOff>
    </xdr:from>
    <xdr:to>
      <xdr:col>27</xdr:col>
      <xdr:colOff>381906</xdr:colOff>
      <xdr:row>79</xdr:row>
      <xdr:rowOff>85725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95928</xdr:colOff>
      <xdr:row>76</xdr:row>
      <xdr:rowOff>19050</xdr:rowOff>
    </xdr:from>
    <xdr:to>
      <xdr:col>26</xdr:col>
      <xdr:colOff>11791</xdr:colOff>
      <xdr:row>79</xdr:row>
      <xdr:rowOff>85725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66675</xdr:rowOff>
    </xdr:from>
    <xdr:to>
      <xdr:col>7</xdr:col>
      <xdr:colOff>475568</xdr:colOff>
      <xdr:row>79</xdr:row>
      <xdr:rowOff>85725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459466</xdr:colOff>
      <xdr:row>75</xdr:row>
      <xdr:rowOff>38100</xdr:rowOff>
    </xdr:from>
    <xdr:to>
      <xdr:col>27</xdr:col>
      <xdr:colOff>381906</xdr:colOff>
      <xdr:row>78</xdr:row>
      <xdr:rowOff>114300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95928</xdr:colOff>
      <xdr:row>75</xdr:row>
      <xdr:rowOff>47625</xdr:rowOff>
    </xdr:from>
    <xdr:to>
      <xdr:col>26</xdr:col>
      <xdr:colOff>11791</xdr:colOff>
      <xdr:row>79</xdr:row>
      <xdr:rowOff>85725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696456</xdr:colOff>
      <xdr:row>75</xdr:row>
      <xdr:rowOff>47625</xdr:rowOff>
    </xdr:from>
    <xdr:to>
      <xdr:col>24</xdr:col>
      <xdr:colOff>600754</xdr:colOff>
      <xdr:row>78</xdr:row>
      <xdr:rowOff>114300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331106</xdr:colOff>
      <xdr:row>75</xdr:row>
      <xdr:rowOff>76200</xdr:rowOff>
    </xdr:from>
    <xdr:to>
      <xdr:col>12</xdr:col>
      <xdr:colOff>159883</xdr:colOff>
      <xdr:row>78</xdr:row>
      <xdr:rowOff>114300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459466</xdr:colOff>
      <xdr:row>74</xdr:row>
      <xdr:rowOff>66675</xdr:rowOff>
    </xdr:from>
    <xdr:to>
      <xdr:col>27</xdr:col>
      <xdr:colOff>381906</xdr:colOff>
      <xdr:row>77</xdr:row>
      <xdr:rowOff>95250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95928</xdr:colOff>
      <xdr:row>74</xdr:row>
      <xdr:rowOff>76200</xdr:rowOff>
    </xdr:from>
    <xdr:to>
      <xdr:col>26</xdr:col>
      <xdr:colOff>11791</xdr:colOff>
      <xdr:row>78</xdr:row>
      <xdr:rowOff>114300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74</xdr:row>
      <xdr:rowOff>123825</xdr:rowOff>
    </xdr:from>
    <xdr:to>
      <xdr:col>8</xdr:col>
      <xdr:colOff>1954212</xdr:colOff>
      <xdr:row>77</xdr:row>
      <xdr:rowOff>95250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123825</xdr:rowOff>
    </xdr:from>
    <xdr:to>
      <xdr:col>7</xdr:col>
      <xdr:colOff>475568</xdr:colOff>
      <xdr:row>77</xdr:row>
      <xdr:rowOff>95250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715054</xdr:colOff>
      <xdr:row>74</xdr:row>
      <xdr:rowOff>28575</xdr:rowOff>
    </xdr:from>
    <xdr:to>
      <xdr:col>27</xdr:col>
      <xdr:colOff>286656</xdr:colOff>
      <xdr:row>76</xdr:row>
      <xdr:rowOff>114300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124732</xdr:colOff>
      <xdr:row>73</xdr:row>
      <xdr:rowOff>142875</xdr:rowOff>
    </xdr:from>
    <xdr:to>
      <xdr:col>11</xdr:col>
      <xdr:colOff>45356</xdr:colOff>
      <xdr:row>76</xdr:row>
      <xdr:rowOff>114300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73</xdr:row>
      <xdr:rowOff>142875</xdr:rowOff>
    </xdr:from>
    <xdr:to>
      <xdr:col>7</xdr:col>
      <xdr:colOff>475568</xdr:colOff>
      <xdr:row>76</xdr:row>
      <xdr:rowOff>114300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124732</xdr:colOff>
      <xdr:row>72</xdr:row>
      <xdr:rowOff>171450</xdr:rowOff>
    </xdr:from>
    <xdr:to>
      <xdr:col>10</xdr:col>
      <xdr:colOff>645431</xdr:colOff>
      <xdr:row>75</xdr:row>
      <xdr:rowOff>76200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335641</xdr:colOff>
      <xdr:row>71</xdr:row>
      <xdr:rowOff>66675</xdr:rowOff>
    </xdr:from>
    <xdr:to>
      <xdr:col>28</xdr:col>
      <xdr:colOff>534987</xdr:colOff>
      <xdr:row>74</xdr:row>
      <xdr:rowOff>85725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71</xdr:row>
      <xdr:rowOff>57150</xdr:rowOff>
    </xdr:from>
    <xdr:to>
      <xdr:col>9</xdr:col>
      <xdr:colOff>29482</xdr:colOff>
      <xdr:row>74</xdr:row>
      <xdr:rowOff>85725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71</xdr:row>
      <xdr:rowOff>57150</xdr:rowOff>
    </xdr:from>
    <xdr:to>
      <xdr:col>8</xdr:col>
      <xdr:colOff>1811337</xdr:colOff>
      <xdr:row>74</xdr:row>
      <xdr:rowOff>85725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57150</xdr:rowOff>
    </xdr:from>
    <xdr:to>
      <xdr:col>7</xdr:col>
      <xdr:colOff>475568</xdr:colOff>
      <xdr:row>74</xdr:row>
      <xdr:rowOff>85725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66675</xdr:rowOff>
    </xdr:from>
    <xdr:to>
      <xdr:col>3</xdr:col>
      <xdr:colOff>57150</xdr:colOff>
      <xdr:row>74</xdr:row>
      <xdr:rowOff>85725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715054</xdr:colOff>
      <xdr:row>70</xdr:row>
      <xdr:rowOff>85725</xdr:rowOff>
    </xdr:from>
    <xdr:to>
      <xdr:col>27</xdr:col>
      <xdr:colOff>153306</xdr:colOff>
      <xdr:row>73</xdr:row>
      <xdr:rowOff>76200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561066</xdr:colOff>
      <xdr:row>70</xdr:row>
      <xdr:rowOff>85725</xdr:rowOff>
    </xdr:from>
    <xdr:to>
      <xdr:col>25</xdr:col>
      <xdr:colOff>545191</xdr:colOff>
      <xdr:row>73</xdr:row>
      <xdr:rowOff>76200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715054</xdr:colOff>
      <xdr:row>69</xdr:row>
      <xdr:rowOff>114300</xdr:rowOff>
    </xdr:from>
    <xdr:to>
      <xdr:col>27</xdr:col>
      <xdr:colOff>286656</xdr:colOff>
      <xdr:row>72</xdr:row>
      <xdr:rowOff>123825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561066</xdr:colOff>
      <xdr:row>69</xdr:row>
      <xdr:rowOff>114300</xdr:rowOff>
    </xdr:from>
    <xdr:to>
      <xdr:col>25</xdr:col>
      <xdr:colOff>678541</xdr:colOff>
      <xdr:row>72</xdr:row>
      <xdr:rowOff>123825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696456</xdr:colOff>
      <xdr:row>69</xdr:row>
      <xdr:rowOff>38100</xdr:rowOff>
    </xdr:from>
    <xdr:to>
      <xdr:col>24</xdr:col>
      <xdr:colOff>619804</xdr:colOff>
      <xdr:row>72</xdr:row>
      <xdr:rowOff>123825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69</xdr:row>
      <xdr:rowOff>66675</xdr:rowOff>
    </xdr:from>
    <xdr:to>
      <xdr:col>9</xdr:col>
      <xdr:colOff>172357</xdr:colOff>
      <xdr:row>72</xdr:row>
      <xdr:rowOff>123825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66675</xdr:rowOff>
    </xdr:from>
    <xdr:to>
      <xdr:col>7</xdr:col>
      <xdr:colOff>475568</xdr:colOff>
      <xdr:row>72</xdr:row>
      <xdr:rowOff>123825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363764</xdr:colOff>
      <xdr:row>68</xdr:row>
      <xdr:rowOff>133350</xdr:rowOff>
    </xdr:from>
    <xdr:to>
      <xdr:col>37</xdr:col>
      <xdr:colOff>192768</xdr:colOff>
      <xdr:row>71</xdr:row>
      <xdr:rowOff>95250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715054</xdr:colOff>
      <xdr:row>68</xdr:row>
      <xdr:rowOff>133350</xdr:rowOff>
    </xdr:from>
    <xdr:to>
      <xdr:col>27</xdr:col>
      <xdr:colOff>286656</xdr:colOff>
      <xdr:row>71</xdr:row>
      <xdr:rowOff>95250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561066</xdr:colOff>
      <xdr:row>68</xdr:row>
      <xdr:rowOff>133350</xdr:rowOff>
    </xdr:from>
    <xdr:to>
      <xdr:col>25</xdr:col>
      <xdr:colOff>678541</xdr:colOff>
      <xdr:row>71</xdr:row>
      <xdr:rowOff>95250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68</xdr:row>
      <xdr:rowOff>76200</xdr:rowOff>
    </xdr:from>
    <xdr:to>
      <xdr:col>9</xdr:col>
      <xdr:colOff>172357</xdr:colOff>
      <xdr:row>72</xdr:row>
      <xdr:rowOff>123825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85725</xdr:rowOff>
    </xdr:from>
    <xdr:to>
      <xdr:col>7</xdr:col>
      <xdr:colOff>475568</xdr:colOff>
      <xdr:row>71</xdr:row>
      <xdr:rowOff>95250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114300</xdr:rowOff>
    </xdr:from>
    <xdr:to>
      <xdr:col>3</xdr:col>
      <xdr:colOff>200025</xdr:colOff>
      <xdr:row>71</xdr:row>
      <xdr:rowOff>95250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323169</xdr:colOff>
      <xdr:row>67</xdr:row>
      <xdr:rowOff>161925</xdr:rowOff>
    </xdr:from>
    <xdr:to>
      <xdr:col>31</xdr:col>
      <xdr:colOff>95249</xdr:colOff>
      <xdr:row>71</xdr:row>
      <xdr:rowOff>28575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335641</xdr:colOff>
      <xdr:row>67</xdr:row>
      <xdr:rowOff>161925</xdr:rowOff>
    </xdr:from>
    <xdr:to>
      <xdr:col>28</xdr:col>
      <xdr:colOff>534987</xdr:colOff>
      <xdr:row>70</xdr:row>
      <xdr:rowOff>66675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638855</xdr:colOff>
      <xdr:row>66</xdr:row>
      <xdr:rowOff>171450</xdr:rowOff>
    </xdr:from>
    <xdr:to>
      <xdr:col>38</xdr:col>
      <xdr:colOff>468992</xdr:colOff>
      <xdr:row>69</xdr:row>
      <xdr:rowOff>123825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591229</xdr:colOff>
      <xdr:row>66</xdr:row>
      <xdr:rowOff>171450</xdr:rowOff>
    </xdr:from>
    <xdr:to>
      <xdr:col>26</xdr:col>
      <xdr:colOff>335641</xdr:colOff>
      <xdr:row>72</xdr:row>
      <xdr:rowOff>133350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218166</xdr:colOff>
      <xdr:row>66</xdr:row>
      <xdr:rowOff>171450</xdr:rowOff>
    </xdr:from>
    <xdr:to>
      <xdr:col>24</xdr:col>
      <xdr:colOff>715054</xdr:colOff>
      <xdr:row>69</xdr:row>
      <xdr:rowOff>123825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620484</xdr:colOff>
      <xdr:row>60</xdr:row>
      <xdr:rowOff>9525</xdr:rowOff>
    </xdr:from>
    <xdr:to>
      <xdr:col>35</xdr:col>
      <xdr:colOff>607558</xdr:colOff>
      <xdr:row>63</xdr:row>
      <xdr:rowOff>0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591229</xdr:colOff>
      <xdr:row>65</xdr:row>
      <xdr:rowOff>47625</xdr:rowOff>
    </xdr:from>
    <xdr:to>
      <xdr:col>26</xdr:col>
      <xdr:colOff>335641</xdr:colOff>
      <xdr:row>68</xdr:row>
      <xdr:rowOff>57150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85270</xdr:colOff>
      <xdr:row>65</xdr:row>
      <xdr:rowOff>47625</xdr:rowOff>
    </xdr:from>
    <xdr:to>
      <xdr:col>23</xdr:col>
      <xdr:colOff>27666</xdr:colOff>
      <xdr:row>67</xdr:row>
      <xdr:rowOff>171450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591229</xdr:colOff>
      <xdr:row>64</xdr:row>
      <xdr:rowOff>66675</xdr:rowOff>
    </xdr:from>
    <xdr:to>
      <xdr:col>26</xdr:col>
      <xdr:colOff>335641</xdr:colOff>
      <xdr:row>66</xdr:row>
      <xdr:rowOff>142875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218166</xdr:colOff>
      <xdr:row>64</xdr:row>
      <xdr:rowOff>66675</xdr:rowOff>
    </xdr:from>
    <xdr:to>
      <xdr:col>24</xdr:col>
      <xdr:colOff>715054</xdr:colOff>
      <xdr:row>66</xdr:row>
      <xdr:rowOff>142875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573768</xdr:colOff>
      <xdr:row>64</xdr:row>
      <xdr:rowOff>66675</xdr:rowOff>
    </xdr:from>
    <xdr:to>
      <xdr:col>21</xdr:col>
      <xdr:colOff>209095</xdr:colOff>
      <xdr:row>66</xdr:row>
      <xdr:rowOff>142875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28575</xdr:rowOff>
    </xdr:from>
    <xdr:to>
      <xdr:col>7</xdr:col>
      <xdr:colOff>475568</xdr:colOff>
      <xdr:row>66</xdr:row>
      <xdr:rowOff>142875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638855</xdr:colOff>
      <xdr:row>62</xdr:row>
      <xdr:rowOff>95250</xdr:rowOff>
    </xdr:from>
    <xdr:to>
      <xdr:col>38</xdr:col>
      <xdr:colOff>468992</xdr:colOff>
      <xdr:row>65</xdr:row>
      <xdr:rowOff>171450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591229</xdr:colOff>
      <xdr:row>62</xdr:row>
      <xdr:rowOff>95250</xdr:rowOff>
    </xdr:from>
    <xdr:to>
      <xdr:col>26</xdr:col>
      <xdr:colOff>335641</xdr:colOff>
      <xdr:row>65</xdr:row>
      <xdr:rowOff>171450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66675</xdr:rowOff>
    </xdr:from>
    <xdr:to>
      <xdr:col>7</xdr:col>
      <xdr:colOff>475568</xdr:colOff>
      <xdr:row>65</xdr:row>
      <xdr:rowOff>171450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218166</xdr:colOff>
      <xdr:row>61</xdr:row>
      <xdr:rowOff>142875</xdr:rowOff>
    </xdr:from>
    <xdr:to>
      <xdr:col>24</xdr:col>
      <xdr:colOff>715054</xdr:colOff>
      <xdr:row>66</xdr:row>
      <xdr:rowOff>0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76200</xdr:rowOff>
    </xdr:from>
    <xdr:to>
      <xdr:col>7</xdr:col>
      <xdr:colOff>475568</xdr:colOff>
      <xdr:row>66</xdr:row>
      <xdr:rowOff>0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95250</xdr:rowOff>
    </xdr:from>
    <xdr:to>
      <xdr:col>3</xdr:col>
      <xdr:colOff>200025</xdr:colOff>
      <xdr:row>64</xdr:row>
      <xdr:rowOff>161925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430439</xdr:colOff>
      <xdr:row>60</xdr:row>
      <xdr:rowOff>152400</xdr:rowOff>
    </xdr:from>
    <xdr:to>
      <xdr:col>37</xdr:col>
      <xdr:colOff>249918</xdr:colOff>
      <xdr:row>63</xdr:row>
      <xdr:rowOff>161925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437242</xdr:colOff>
      <xdr:row>60</xdr:row>
      <xdr:rowOff>152400</xdr:rowOff>
    </xdr:from>
    <xdr:to>
      <xdr:col>36</xdr:col>
      <xdr:colOff>256721</xdr:colOff>
      <xdr:row>63</xdr:row>
      <xdr:rowOff>161925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591229</xdr:colOff>
      <xdr:row>60</xdr:row>
      <xdr:rowOff>152400</xdr:rowOff>
    </xdr:from>
    <xdr:to>
      <xdr:col>26</xdr:col>
      <xdr:colOff>335641</xdr:colOff>
      <xdr:row>66</xdr:row>
      <xdr:rowOff>66675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218166</xdr:colOff>
      <xdr:row>60</xdr:row>
      <xdr:rowOff>152400</xdr:rowOff>
    </xdr:from>
    <xdr:to>
      <xdr:col>24</xdr:col>
      <xdr:colOff>715054</xdr:colOff>
      <xdr:row>65</xdr:row>
      <xdr:rowOff>0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85270</xdr:colOff>
      <xdr:row>60</xdr:row>
      <xdr:rowOff>152400</xdr:rowOff>
    </xdr:from>
    <xdr:to>
      <xdr:col>23</xdr:col>
      <xdr:colOff>27666</xdr:colOff>
      <xdr:row>63</xdr:row>
      <xdr:rowOff>161925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331106</xdr:colOff>
      <xdr:row>60</xdr:row>
      <xdr:rowOff>85725</xdr:rowOff>
    </xdr:from>
    <xdr:to>
      <xdr:col>12</xdr:col>
      <xdr:colOff>159883</xdr:colOff>
      <xdr:row>63</xdr:row>
      <xdr:rowOff>161925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60</xdr:row>
      <xdr:rowOff>114300</xdr:rowOff>
    </xdr:from>
    <xdr:to>
      <xdr:col>9</xdr:col>
      <xdr:colOff>172357</xdr:colOff>
      <xdr:row>63</xdr:row>
      <xdr:rowOff>161925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114300</xdr:rowOff>
    </xdr:from>
    <xdr:to>
      <xdr:col>7</xdr:col>
      <xdr:colOff>475568</xdr:colOff>
      <xdr:row>63</xdr:row>
      <xdr:rowOff>161925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313416</xdr:colOff>
      <xdr:row>60</xdr:row>
      <xdr:rowOff>9525</xdr:rowOff>
    </xdr:from>
    <xdr:to>
      <xdr:col>24</xdr:col>
      <xdr:colOff>715054</xdr:colOff>
      <xdr:row>66</xdr:row>
      <xdr:rowOff>133350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573768</xdr:colOff>
      <xdr:row>60</xdr:row>
      <xdr:rowOff>9525</xdr:rowOff>
    </xdr:from>
    <xdr:to>
      <xdr:col>21</xdr:col>
      <xdr:colOff>209095</xdr:colOff>
      <xdr:row>63</xdr:row>
      <xdr:rowOff>0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430439</xdr:colOff>
      <xdr:row>59</xdr:row>
      <xdr:rowOff>38100</xdr:rowOff>
    </xdr:from>
    <xdr:to>
      <xdr:col>37</xdr:col>
      <xdr:colOff>259443</xdr:colOff>
      <xdr:row>61</xdr:row>
      <xdr:rowOff>171450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437242</xdr:colOff>
      <xdr:row>59</xdr:row>
      <xdr:rowOff>38100</xdr:rowOff>
    </xdr:from>
    <xdr:to>
      <xdr:col>36</xdr:col>
      <xdr:colOff>266246</xdr:colOff>
      <xdr:row>61</xdr:row>
      <xdr:rowOff>171450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323169</xdr:colOff>
      <xdr:row>59</xdr:row>
      <xdr:rowOff>38100</xdr:rowOff>
    </xdr:from>
    <xdr:to>
      <xdr:col>31</xdr:col>
      <xdr:colOff>95249</xdr:colOff>
      <xdr:row>61</xdr:row>
      <xdr:rowOff>171450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591229</xdr:colOff>
      <xdr:row>59</xdr:row>
      <xdr:rowOff>38100</xdr:rowOff>
    </xdr:from>
    <xdr:to>
      <xdr:col>26</xdr:col>
      <xdr:colOff>335641</xdr:colOff>
      <xdr:row>61</xdr:row>
      <xdr:rowOff>171450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724579</xdr:colOff>
      <xdr:row>59</xdr:row>
      <xdr:rowOff>28575</xdr:rowOff>
    </xdr:from>
    <xdr:to>
      <xdr:col>23</xdr:col>
      <xdr:colOff>561066</xdr:colOff>
      <xdr:row>61</xdr:row>
      <xdr:rowOff>171450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19050</xdr:rowOff>
    </xdr:from>
    <xdr:to>
      <xdr:col>3</xdr:col>
      <xdr:colOff>200025</xdr:colOff>
      <xdr:row>61</xdr:row>
      <xdr:rowOff>171450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428171</xdr:colOff>
      <xdr:row>58</xdr:row>
      <xdr:rowOff>57150</xdr:rowOff>
    </xdr:from>
    <xdr:to>
      <xdr:col>38</xdr:col>
      <xdr:colOff>259442</xdr:colOff>
      <xdr:row>61</xdr:row>
      <xdr:rowOff>0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437242</xdr:colOff>
      <xdr:row>53</xdr:row>
      <xdr:rowOff>152400</xdr:rowOff>
    </xdr:from>
    <xdr:to>
      <xdr:col>36</xdr:col>
      <xdr:colOff>266246</xdr:colOff>
      <xdr:row>56</xdr:row>
      <xdr:rowOff>66675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50</xdr:col>
      <xdr:colOff>456893</xdr:colOff>
      <xdr:row>52</xdr:row>
      <xdr:rowOff>28575</xdr:rowOff>
    </xdr:from>
    <xdr:to>
      <xdr:col>52</xdr:col>
      <xdr:colOff>439028</xdr:colOff>
      <xdr:row>55</xdr:row>
      <xdr:rowOff>66675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716642</xdr:colOff>
      <xdr:row>52</xdr:row>
      <xdr:rowOff>28575</xdr:rowOff>
    </xdr:from>
    <xdr:to>
      <xdr:col>36</xdr:col>
      <xdr:colOff>543605</xdr:colOff>
      <xdr:row>55</xdr:row>
      <xdr:rowOff>66675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446766</xdr:colOff>
      <xdr:row>52</xdr:row>
      <xdr:rowOff>28575</xdr:rowOff>
    </xdr:from>
    <xdr:to>
      <xdr:col>25</xdr:col>
      <xdr:colOff>409120</xdr:colOff>
      <xdr:row>55</xdr:row>
      <xdr:rowOff>66675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313416</xdr:colOff>
      <xdr:row>52</xdr:row>
      <xdr:rowOff>28575</xdr:rowOff>
    </xdr:from>
    <xdr:to>
      <xdr:col>24</xdr:col>
      <xdr:colOff>715054</xdr:colOff>
      <xdr:row>55</xdr:row>
      <xdr:rowOff>66675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573768</xdr:colOff>
      <xdr:row>52</xdr:row>
      <xdr:rowOff>28575</xdr:rowOff>
    </xdr:from>
    <xdr:to>
      <xdr:col>21</xdr:col>
      <xdr:colOff>209095</xdr:colOff>
      <xdr:row>55</xdr:row>
      <xdr:rowOff>66675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52</xdr:row>
      <xdr:rowOff>28575</xdr:rowOff>
    </xdr:from>
    <xdr:to>
      <xdr:col>10</xdr:col>
      <xdr:colOff>454931</xdr:colOff>
      <xdr:row>59</xdr:row>
      <xdr:rowOff>161925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95250</xdr:rowOff>
    </xdr:from>
    <xdr:to>
      <xdr:col>6</xdr:col>
      <xdr:colOff>1228725</xdr:colOff>
      <xdr:row>55</xdr:row>
      <xdr:rowOff>66675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716642</xdr:colOff>
      <xdr:row>51</xdr:row>
      <xdr:rowOff>57150</xdr:rowOff>
    </xdr:from>
    <xdr:to>
      <xdr:col>36</xdr:col>
      <xdr:colOff>409121</xdr:colOff>
      <xdr:row>54</xdr:row>
      <xdr:rowOff>171450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544512</xdr:colOff>
      <xdr:row>51</xdr:row>
      <xdr:rowOff>47625</xdr:rowOff>
    </xdr:from>
    <xdr:to>
      <xdr:col>30</xdr:col>
      <xdr:colOff>315911</xdr:colOff>
      <xdr:row>54</xdr:row>
      <xdr:rowOff>19050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715054</xdr:colOff>
      <xdr:row>51</xdr:row>
      <xdr:rowOff>57150</xdr:rowOff>
    </xdr:from>
    <xdr:to>
      <xdr:col>26</xdr:col>
      <xdr:colOff>335641</xdr:colOff>
      <xdr:row>54</xdr:row>
      <xdr:rowOff>19050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446766</xdr:colOff>
      <xdr:row>51</xdr:row>
      <xdr:rowOff>57150</xdr:rowOff>
    </xdr:from>
    <xdr:to>
      <xdr:col>24</xdr:col>
      <xdr:colOff>715054</xdr:colOff>
      <xdr:row>54</xdr:row>
      <xdr:rowOff>19050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562654</xdr:colOff>
      <xdr:row>50</xdr:row>
      <xdr:rowOff>66675</xdr:rowOff>
    </xdr:from>
    <xdr:to>
      <xdr:col>23</xdr:col>
      <xdr:colOff>313416</xdr:colOff>
      <xdr:row>54</xdr:row>
      <xdr:rowOff>19050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51</xdr:row>
      <xdr:rowOff>57150</xdr:rowOff>
    </xdr:from>
    <xdr:to>
      <xdr:col>10</xdr:col>
      <xdr:colOff>312056</xdr:colOff>
      <xdr:row>54</xdr:row>
      <xdr:rowOff>171450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47625</xdr:rowOff>
    </xdr:from>
    <xdr:to>
      <xdr:col>3</xdr:col>
      <xdr:colOff>57150</xdr:colOff>
      <xdr:row>54</xdr:row>
      <xdr:rowOff>19050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716642</xdr:colOff>
      <xdr:row>50</xdr:row>
      <xdr:rowOff>66675</xdr:rowOff>
    </xdr:from>
    <xdr:to>
      <xdr:col>36</xdr:col>
      <xdr:colOff>409121</xdr:colOff>
      <xdr:row>53</xdr:row>
      <xdr:rowOff>28575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446766</xdr:colOff>
      <xdr:row>50</xdr:row>
      <xdr:rowOff>66675</xdr:rowOff>
    </xdr:from>
    <xdr:to>
      <xdr:col>24</xdr:col>
      <xdr:colOff>715054</xdr:colOff>
      <xdr:row>53</xdr:row>
      <xdr:rowOff>57150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562654</xdr:colOff>
      <xdr:row>49</xdr:row>
      <xdr:rowOff>76200</xdr:rowOff>
    </xdr:from>
    <xdr:to>
      <xdr:col>23</xdr:col>
      <xdr:colOff>313416</xdr:colOff>
      <xdr:row>53</xdr:row>
      <xdr:rowOff>28575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49</xdr:row>
      <xdr:rowOff>152400</xdr:rowOff>
    </xdr:from>
    <xdr:to>
      <xdr:col>6</xdr:col>
      <xdr:colOff>1085850</xdr:colOff>
      <xdr:row>53</xdr:row>
      <xdr:rowOff>28575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47625</xdr:rowOff>
    </xdr:from>
    <xdr:to>
      <xdr:col>3</xdr:col>
      <xdr:colOff>57150</xdr:colOff>
      <xdr:row>53</xdr:row>
      <xdr:rowOff>28575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276903</xdr:colOff>
      <xdr:row>49</xdr:row>
      <xdr:rowOff>76200</xdr:rowOff>
    </xdr:from>
    <xdr:to>
      <xdr:col>26</xdr:col>
      <xdr:colOff>11791</xdr:colOff>
      <xdr:row>52</xdr:row>
      <xdr:rowOff>66675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284387</xdr:colOff>
      <xdr:row>49</xdr:row>
      <xdr:rowOff>76200</xdr:rowOff>
    </xdr:from>
    <xdr:to>
      <xdr:col>24</xdr:col>
      <xdr:colOff>95928</xdr:colOff>
      <xdr:row>52</xdr:row>
      <xdr:rowOff>66675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159883</xdr:colOff>
      <xdr:row>49</xdr:row>
      <xdr:rowOff>76200</xdr:rowOff>
    </xdr:from>
    <xdr:to>
      <xdr:col>13</xdr:col>
      <xdr:colOff>725260</xdr:colOff>
      <xdr:row>52</xdr:row>
      <xdr:rowOff>66675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9525</xdr:rowOff>
    </xdr:from>
    <xdr:to>
      <xdr:col>6</xdr:col>
      <xdr:colOff>1085850</xdr:colOff>
      <xdr:row>52</xdr:row>
      <xdr:rowOff>66675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620484</xdr:colOff>
      <xdr:row>47</xdr:row>
      <xdr:rowOff>133350</xdr:rowOff>
    </xdr:from>
    <xdr:to>
      <xdr:col>35</xdr:col>
      <xdr:colOff>607558</xdr:colOff>
      <xdr:row>50</xdr:row>
      <xdr:rowOff>66675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267606</xdr:colOff>
      <xdr:row>47</xdr:row>
      <xdr:rowOff>133350</xdr:rowOff>
    </xdr:from>
    <xdr:to>
      <xdr:col>19</xdr:col>
      <xdr:colOff>40367</xdr:colOff>
      <xdr:row>50</xdr:row>
      <xdr:rowOff>66675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47</xdr:row>
      <xdr:rowOff>133350</xdr:rowOff>
    </xdr:from>
    <xdr:to>
      <xdr:col>9</xdr:col>
      <xdr:colOff>258082</xdr:colOff>
      <xdr:row>50</xdr:row>
      <xdr:rowOff>66675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47</xdr:row>
      <xdr:rowOff>133350</xdr:rowOff>
    </xdr:from>
    <xdr:to>
      <xdr:col>8</xdr:col>
      <xdr:colOff>2439987</xdr:colOff>
      <xdr:row>50</xdr:row>
      <xdr:rowOff>47625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85725</xdr:rowOff>
    </xdr:from>
    <xdr:to>
      <xdr:col>3</xdr:col>
      <xdr:colOff>1628775</xdr:colOff>
      <xdr:row>50</xdr:row>
      <xdr:rowOff>47625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95250</xdr:rowOff>
    </xdr:from>
    <xdr:to>
      <xdr:col>3</xdr:col>
      <xdr:colOff>57150</xdr:colOff>
      <xdr:row>50</xdr:row>
      <xdr:rowOff>66675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46</xdr:row>
      <xdr:rowOff>161925</xdr:rowOff>
    </xdr:from>
    <xdr:to>
      <xdr:col>8</xdr:col>
      <xdr:colOff>2439987</xdr:colOff>
      <xdr:row>49</xdr:row>
      <xdr:rowOff>47625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48</xdr:col>
      <xdr:colOff>542818</xdr:colOff>
      <xdr:row>48</xdr:row>
      <xdr:rowOff>0</xdr:rowOff>
    </xdr:from>
    <xdr:to>
      <xdr:col>50</xdr:col>
      <xdr:colOff>83923</xdr:colOff>
      <xdr:row>49</xdr:row>
      <xdr:rowOff>76200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9525</xdr:rowOff>
    </xdr:from>
    <xdr:to>
      <xdr:col>6</xdr:col>
      <xdr:colOff>1849436</xdr:colOff>
      <xdr:row>42</xdr:row>
      <xdr:rowOff>114300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1"/>
    <tableColumn id="10" xr3:uid="{9E3873B7-748C-4DB5-A947-7D97F3693C2E}" uniqueName="10" name="CUENTA" queryTableFieldId="11"/>
    <tableColumn id="2" xr3:uid="{D4656D0F-FD56-4CA9-9183-33BFB6C03A57}" uniqueName="2" name="CATEGORÍA" queryTableFieldId="2" dataDxfId="50"/>
    <tableColumn id="3" xr3:uid="{1C263693-7C65-4D4C-A602-7624ACD5ABD3}" uniqueName="3" name="SUBCATEGORÍA" queryTableFieldId="3" dataDxfId="49"/>
    <tableColumn id="4" xr3:uid="{42BC3975-5DF9-433D-A557-A38D92410060}" uniqueName="4" name="DESCRIPCIÓN" queryTableFieldId="4" dataDxfId="48"/>
    <tableColumn id="6" xr3:uid="{6B447E80-255A-48AA-B66C-3AAE97613C8E}" uniqueName="6" name="IMPORTE (€)" queryTableFieldId="6" dataDxfId="47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4" totalsRowShown="0" headerRowDxfId="46" dataDxfId="45" headerRowCellStyle="Excel Built-in Normal" dataCellStyle="Excel Built-in Normal">
  <autoFilter ref="A1:I14" xr:uid="{EA030056-8E43-4D9A-A6D7-CB2D1A16BB69}"/>
  <tableColumns count="9">
    <tableColumn id="1" xr3:uid="{7F267445-D454-474A-AF5B-6A2C007878E8}" name="Fecha" dataDxfId="44"/>
    <tableColumn id="2" xr3:uid="{D07A5B59-9678-41E6-A985-27565CDFDE63}" name="Producto" dataDxfId="43" dataCellStyle="Excel Built-in Normal"/>
    <tableColumn id="7" xr3:uid="{7D84F83E-EA79-4F99-AC95-0A27313CD5D5}" name="Saldo" dataDxfId="42" dataCellStyle="Excel Built-in Normal"/>
    <tableColumn id="5" xr3:uid="{AD713841-E219-4B64-994B-D2C3B7BEF3EA}" name="Valor liquidativo" dataDxfId="41" dataCellStyle="Excel Built-in Normal"/>
    <tableColumn id="4" xr3:uid="{3B69B224-EE89-4D29-BED8-CA9C0EDA8328}" name="Valor liquidativo (Moneda Extranjera)" dataDxfId="40" dataCellStyle="Excel Built-in Normal"/>
    <tableColumn id="3" xr3:uid="{625DB355-2B9E-49BF-B569-72FA7E7E8F59}" name="Cambio" dataDxfId="39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8" dataCellStyle="Excel Built-in Normal"/>
    <tableColumn id="6" xr3:uid="{F6DD998F-101C-4DA8-B247-70E51A6D3797}" name="Detalle" dataDxfId="37" dataCellStyle="Excel Built-in Normal"/>
    <tableColumn id="9" xr3:uid="{BAB7989A-9D10-48D3-9403-E34B5F8C0BA2}" name="Test" dataDxfId="36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5"/>
    <tableColumn id="5" xr3:uid="{00000000-0010-0000-0100-000005000000}" name="Vencimiento" dataDxfId="34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33">
  <autoFilter ref="A1:B6716" xr:uid="{3A93B3FC-24CE-4014-8DD4-A7AC1BB97950}"/>
  <tableColumns count="2">
    <tableColumn id="1" xr3:uid="{F43A2AB1-3903-40BD-9146-3FF725191025}" name="DATE" dataDxfId="32"/>
    <tableColumn id="2" xr3:uid="{23F6C21F-E467-42DF-B872-A1AD58B85C06}" name="Euro/US dollar" dataDxfId="31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V32" totalsRowShown="0" headerRowDxfId="30" dataDxfId="28" headerRowBorderDxfId="29" tableBorderDxfId="27" totalsRowBorderDxfId="26" headerRowCellStyle="Excel Built-in Normal">
  <autoFilter ref="A1:V32" xr:uid="{59A8F5D1-1D35-4E77-B3E1-914AE63C542F}">
    <filterColumn colId="21">
      <filters>
        <filter val="IRPF - Venta acciones - Pérdida - Compra Única"/>
      </filters>
    </filterColumn>
  </autoFilter>
  <tableColumns count="22">
    <tableColumn id="1" xr3:uid="{57C59816-66D5-43D8-A762-A82DA4A1981C}" name="Fecha" dataDxfId="25"/>
    <tableColumn id="2" xr3:uid="{89FBFC97-C05A-4758-A59C-EA1F609C291D}" name="Producto" dataDxfId="24" dataCellStyle="Excel Built-in Normal"/>
    <tableColumn id="4" xr3:uid="{DA143E86-8BF3-4CDA-9918-465C2D9AAE5D}" name="Cuenta Producto" dataDxfId="23" dataCellStyle="Excel Built-in Normal"/>
    <tableColumn id="20" xr3:uid="{08ED74F7-4D00-462D-82F4-F885B2A3D6B4}" name="Hora" dataDxfId="22"/>
    <tableColumn id="14" xr3:uid="{A515AE99-FF48-4633-AED3-81553B2BBDD3}" name="Producto Contraparte" dataDxfId="21" dataCellStyle="Excel Built-in Normal"/>
    <tableColumn id="9" xr3:uid="{C7C32CE3-7846-4263-B6CF-7FD56152E605}" name="Cuenta Contraparte" dataDxfId="20" dataCellStyle="Excel Built-in Normal"/>
    <tableColumn id="10" xr3:uid="{E4B13B87-11E7-442D-BFC9-BA9C29DEFCC5}" name="Tipo Transacción" dataDxfId="19" dataCellStyle="Excel Built-in Normal"/>
    <tableColumn id="5" xr3:uid="{97005C12-B66E-4003-BC73-AF671C6E98B3}" name="Participaciones" dataDxfId="18"/>
    <tableColumn id="6" xr3:uid="{1A07615D-02B0-40CE-A6F0-B78B68110570}" name="Precio Participación" dataDxfId="17"/>
    <tableColumn id="11" xr3:uid="{57D0B035-8541-4449-B47E-032A9501C074}" name="Precio (Moneda Transacción)" dataDxfId="16"/>
    <tableColumn id="21" xr3:uid="{A868407C-92FE-4471-B34F-AB56EF857692}" name="Divisa" dataDxfId="15"/>
    <tableColumn id="13" xr3:uid="{441D2C59-1FA5-4EF3-AD42-D28BBA99308E}" name="Cambio" dataDxfId="14"/>
    <tableColumn id="8" xr3:uid="{D6B67FB8-55F8-4D5E-903C-62029286102B}" name="Importe Bruto" dataDxfId="13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2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1" dataCellStyle="Excel Built-in Normal"/>
    <tableColumn id="17" xr3:uid="{DECB4B71-AC8F-4348-90A9-AED7BDBA5B06}" name="Retenido (Moneda Transacción)" dataDxfId="10"/>
    <tableColumn id="22" xr3:uid="{94CED148-4B8F-423C-8975-45FCD7790E55}" name="País Retención" dataDxfId="9"/>
    <tableColumn id="3" xr3:uid="{E2828C4F-4762-4A44-B52A-6D4F688674AE}" name="Año IRPF" dataDxfId="8" dataCellStyle="Excel Built-in Normal"/>
    <tableColumn id="7" xr3:uid="{6ED45E5D-623D-4377-BF83-C8DB97F097FC}" name="Comisión" dataDxfId="7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6" dataCellStyle="Excel Built-in Normal"/>
    <tableColumn id="18" xr3:uid="{B9E514CA-98B3-4F7D-963E-2F404A70DFD8}" name="Detalle" dataDxfId="5"/>
    <tableColumn id="19" xr3:uid="{28A23FD6-338E-46AD-A993-C3328C50E98A}" name="Test" dataDxfId="4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G72" totalsRowShown="0">
  <autoFilter ref="A1:G72" xr:uid="{EB3973FB-03D3-4E92-AEB5-BB3992C11032}">
    <filterColumn colId="2">
      <filters>
        <filter val="IRPF - Venta acciones - Pérdida - Compra Única"/>
      </filters>
    </filterColumn>
  </autoFilter>
  <tableColumns count="7">
    <tableColumn id="1" xr3:uid="{A7108A67-4635-4E6F-8751-267CAE8585C9}" name="Medida"/>
    <tableColumn id="6" xr3:uid="{8775BEE7-591C-4FC7-B5DB-0AC894392632}" name="Concepto"/>
    <tableColumn id="2" xr3:uid="{21E8B48A-37EA-429F-91DE-B44C62C96356}" name="Caso"/>
    <tableColumn id="8" xr3:uid="{E0DAA881-8241-4B63-B0D1-D8776FEDB86C}" name="Validación"/>
    <tableColumn id="3" xr3:uid="{8836253B-2D8B-4A75-8EC3-451716FB7DA1}" name="Descripción" dataDxfId="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workbookViewId="0">
      <selection activeCell="L1" sqref="L1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3" width="12.625" customWidth="1"/>
    <col min="4" max="5" width="17.25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48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105</v>
      </c>
    </row>
    <row r="2" spans="1:11" hidden="1">
      <c r="A2" s="3">
        <v>45348</v>
      </c>
      <c r="B2" t="s">
        <v>67</v>
      </c>
      <c r="C2" t="s">
        <v>73</v>
      </c>
      <c r="D2" t="s">
        <v>73</v>
      </c>
      <c r="E2" t="s">
        <v>74</v>
      </c>
      <c r="F2">
        <v>2000</v>
      </c>
      <c r="G2">
        <v>10500</v>
      </c>
      <c r="H2" t="s">
        <v>62</v>
      </c>
      <c r="I2" t="s">
        <v>20</v>
      </c>
      <c r="J2" s="1"/>
      <c r="K2" t="s">
        <v>81</v>
      </c>
    </row>
    <row r="3" spans="1:11" hidden="1">
      <c r="A3" s="3">
        <v>45328</v>
      </c>
      <c r="B3" t="s">
        <v>67</v>
      </c>
      <c r="C3" t="s">
        <v>75</v>
      </c>
      <c r="D3" t="s">
        <v>76</v>
      </c>
      <c r="E3" t="s">
        <v>89</v>
      </c>
      <c r="F3">
        <v>-500</v>
      </c>
      <c r="G3">
        <v>9500</v>
      </c>
      <c r="H3" t="s">
        <v>75</v>
      </c>
      <c r="I3" t="s">
        <v>29</v>
      </c>
      <c r="J3" s="1"/>
      <c r="K3" t="s">
        <v>81</v>
      </c>
    </row>
    <row r="4" spans="1:11">
      <c r="A4" s="3">
        <v>45292</v>
      </c>
      <c r="B4" t="s">
        <v>67</v>
      </c>
      <c r="C4" t="s">
        <v>73</v>
      </c>
      <c r="D4" t="s">
        <v>73</v>
      </c>
      <c r="E4" t="s">
        <v>88</v>
      </c>
      <c r="F4">
        <v>2000</v>
      </c>
      <c r="G4">
        <v>14500</v>
      </c>
      <c r="H4" t="s">
        <v>62</v>
      </c>
      <c r="I4" t="s">
        <v>20</v>
      </c>
      <c r="K4" t="s">
        <v>91</v>
      </c>
    </row>
    <row r="5" spans="1:11">
      <c r="A5" s="3">
        <v>45292</v>
      </c>
      <c r="B5" t="s">
        <v>67</v>
      </c>
      <c r="C5" t="s">
        <v>75</v>
      </c>
      <c r="D5" t="s">
        <v>76</v>
      </c>
      <c r="E5" t="s">
        <v>90</v>
      </c>
      <c r="F5">
        <v>-500</v>
      </c>
      <c r="G5">
        <v>14000</v>
      </c>
      <c r="H5" t="s">
        <v>75</v>
      </c>
      <c r="I5" t="s">
        <v>29</v>
      </c>
      <c r="K5" t="s">
        <v>91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D25" sqref="D25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34</v>
      </c>
      <c r="C1" t="s">
        <v>14</v>
      </c>
      <c r="D1" t="s">
        <v>36</v>
      </c>
      <c r="E1" t="s">
        <v>37</v>
      </c>
      <c r="F1" t="s">
        <v>30</v>
      </c>
      <c r="G1" t="s">
        <v>105</v>
      </c>
    </row>
    <row r="2" spans="1:7">
      <c r="A2" t="s">
        <v>4</v>
      </c>
      <c r="B2">
        <v>2024</v>
      </c>
      <c r="C2" t="s">
        <v>35</v>
      </c>
      <c r="D2" t="s">
        <v>62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35</v>
      </c>
      <c r="D3" t="s">
        <v>62</v>
      </c>
      <c r="E3" t="s">
        <v>0</v>
      </c>
      <c r="F3">
        <v>200</v>
      </c>
    </row>
    <row r="4" spans="1:7">
      <c r="A4" t="s">
        <v>33</v>
      </c>
      <c r="B4">
        <v>2025</v>
      </c>
      <c r="C4" t="s">
        <v>35</v>
      </c>
      <c r="D4" t="s">
        <v>62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4"/>
  <sheetViews>
    <sheetView workbookViewId="0">
      <selection activeCell="G10" sqref="G10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41.75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57</v>
      </c>
      <c r="F1" s="1" t="s">
        <v>46</v>
      </c>
      <c r="G1" s="1" t="s">
        <v>32</v>
      </c>
      <c r="H1" s="1" t="s">
        <v>6</v>
      </c>
      <c r="I1" s="1" t="s">
        <v>105</v>
      </c>
    </row>
    <row r="2" spans="1:9" ht="15">
      <c r="A2" s="14">
        <v>45291</v>
      </c>
      <c r="B2" s="1" t="s">
        <v>67</v>
      </c>
      <c r="C2" s="9">
        <v>12500</v>
      </c>
      <c r="D2" s="9"/>
      <c r="E2" s="10"/>
      <c r="F2" s="17">
        <f>INDEX(T_Euro_Dolar_BCE[Euro/US dollar],MATCH(T_Saldo[[#This Row],[Fecha]],T_Euro_Dolar_BCE[DATE],1))</f>
        <v>1.105</v>
      </c>
      <c r="I2" s="1" t="s">
        <v>91</v>
      </c>
    </row>
    <row r="3" spans="1:9" ht="15">
      <c r="A3" s="14">
        <v>45291</v>
      </c>
      <c r="B3" s="1" t="s">
        <v>64</v>
      </c>
      <c r="C3" s="9">
        <v>10000</v>
      </c>
      <c r="D3" s="9"/>
      <c r="E3" s="10"/>
      <c r="F3" s="17">
        <f>INDEX(T_Euro_Dolar_BCE[Euro/US dollar],MATCH(T_Saldo[[#This Row],[Fecha]],T_Euro_Dolar_BCE[DATE],1))</f>
        <v>1.105</v>
      </c>
      <c r="I3" s="1" t="s">
        <v>91</v>
      </c>
    </row>
    <row r="4" spans="1:9" ht="15">
      <c r="A4" s="14">
        <v>45657</v>
      </c>
      <c r="B4" s="1" t="s">
        <v>67</v>
      </c>
      <c r="C4" s="9">
        <v>12000</v>
      </c>
      <c r="D4" s="9"/>
      <c r="E4" s="10"/>
      <c r="F4" s="17">
        <f>INDEX(T_Euro_Dolar_BCE[Euro/US dollar],MATCH(T_Saldo[[#This Row],[Fecha]],T_Euro_Dolar_BCE[DATE],1))</f>
        <v>1.0388999999999999</v>
      </c>
      <c r="I4" s="1" t="s">
        <v>91</v>
      </c>
    </row>
    <row r="5" spans="1:9" ht="15">
      <c r="A5" s="14">
        <v>45657</v>
      </c>
      <c r="B5" s="1" t="s">
        <v>64</v>
      </c>
      <c r="C5" s="9">
        <v>12500</v>
      </c>
      <c r="D5" s="9"/>
      <c r="E5" s="10"/>
      <c r="F5" s="17">
        <f>INDEX(T_Euro_Dolar_BCE[Euro/US dollar],MATCH(T_Saldo[[#This Row],[Fecha]],T_Euro_Dolar_BCE[DATE],1))</f>
        <v>1.0388999999999999</v>
      </c>
      <c r="I5" s="1" t="s">
        <v>91</v>
      </c>
    </row>
    <row r="6" spans="1:9" ht="15">
      <c r="A6" s="14">
        <v>45658</v>
      </c>
      <c r="B6" s="1" t="s">
        <v>67</v>
      </c>
      <c r="C6" s="9">
        <v>10000</v>
      </c>
      <c r="D6" s="9"/>
      <c r="E6" s="10"/>
      <c r="F6" s="17">
        <f>INDEX(T_Euro_Dolar_BCE[Euro/US dollar],MATCH(T_Saldo[[#This Row],[Fecha]],T_Euro_Dolar_BCE[DATE],1))</f>
        <v>1.0388999999999999</v>
      </c>
      <c r="I6" s="1" t="s">
        <v>91</v>
      </c>
    </row>
    <row r="7" spans="1:9" ht="15">
      <c r="A7" s="14">
        <v>45322</v>
      </c>
      <c r="B7" s="2" t="s">
        <v>67</v>
      </c>
      <c r="C7" s="10">
        <v>10000</v>
      </c>
      <c r="D7" s="10"/>
      <c r="E7" s="10"/>
      <c r="F7" s="17">
        <f>INDEX(T_Euro_Dolar_BCE[Euro/US dollar],MATCH(T_Saldo[[#This Row],[Fecha]],T_Euro_Dolar_BCE[DATE],1))</f>
        <v>1.0837000000000001</v>
      </c>
      <c r="G7" s="2"/>
      <c r="I7" s="1" t="s">
        <v>81</v>
      </c>
    </row>
    <row r="8" spans="1:9" ht="15">
      <c r="A8" s="14">
        <v>45322</v>
      </c>
      <c r="B8" t="s">
        <v>64</v>
      </c>
      <c r="C8" s="10">
        <v>5000</v>
      </c>
      <c r="D8" s="9"/>
      <c r="E8" s="10"/>
      <c r="F8" s="17">
        <f>INDEX(T_Euro_Dolar_BCE[Euro/US dollar],MATCH(T_Saldo[[#This Row],[Fecha]],T_Euro_Dolar_BCE[DATE],1))</f>
        <v>1.0837000000000001</v>
      </c>
      <c r="I8" s="1" t="s">
        <v>81</v>
      </c>
    </row>
    <row r="9" spans="1:9" ht="15">
      <c r="A9" s="14">
        <v>45351</v>
      </c>
      <c r="B9" s="1" t="s">
        <v>67</v>
      </c>
      <c r="C9" s="9">
        <v>11000</v>
      </c>
      <c r="D9" s="9"/>
      <c r="E9" s="10"/>
      <c r="F9" s="17">
        <f>INDEX(T_Euro_Dolar_BCE[Euro/US dollar],MATCH(T_Saldo[[#This Row],[Fecha]],T_Euro_Dolar_BCE[DATE],1))</f>
        <v>1.0826</v>
      </c>
      <c r="I9" s="1" t="s">
        <v>81</v>
      </c>
    </row>
    <row r="10" spans="1:9" ht="15">
      <c r="A10" s="14">
        <v>45351</v>
      </c>
      <c r="B10" s="1" t="s">
        <v>64</v>
      </c>
      <c r="C10" s="9">
        <v>7500</v>
      </c>
      <c r="D10" s="9"/>
      <c r="E10" s="10"/>
      <c r="F10" s="17">
        <f>INDEX(T_Euro_Dolar_BCE[Euro/US dollar],MATCH(T_Saldo[[#This Row],[Fecha]],T_Euro_Dolar_BCE[DATE],1))</f>
        <v>1.0826</v>
      </c>
      <c r="I10" s="1" t="s">
        <v>81</v>
      </c>
    </row>
    <row r="11" spans="1:9" ht="15">
      <c r="A11" s="14">
        <v>45658</v>
      </c>
      <c r="B11" s="1" t="s">
        <v>67</v>
      </c>
      <c r="C11" s="9">
        <v>12500</v>
      </c>
      <c r="D11" s="9"/>
      <c r="E11" s="10"/>
      <c r="F11" s="17">
        <v>1</v>
      </c>
      <c r="I11" s="1" t="s">
        <v>168</v>
      </c>
    </row>
    <row r="12" spans="1:9" ht="15">
      <c r="A12" s="14">
        <v>45658</v>
      </c>
      <c r="B12" s="1" t="s">
        <v>64</v>
      </c>
      <c r="C12" s="9">
        <v>10000</v>
      </c>
      <c r="D12" s="9"/>
      <c r="E12" s="10"/>
      <c r="F12" s="17">
        <v>1</v>
      </c>
      <c r="I12" s="1" t="s">
        <v>168</v>
      </c>
    </row>
    <row r="13" spans="1:9" ht="15">
      <c r="A13" s="14">
        <v>45678</v>
      </c>
      <c r="B13" s="1" t="s">
        <v>67</v>
      </c>
      <c r="C13" s="9">
        <v>25000</v>
      </c>
      <c r="D13" s="9"/>
      <c r="E13" s="10"/>
      <c r="F13" s="17">
        <v>1</v>
      </c>
      <c r="I13" s="1" t="s">
        <v>168</v>
      </c>
    </row>
    <row r="14" spans="1:9" ht="15">
      <c r="A14" s="14">
        <v>45678</v>
      </c>
      <c r="B14" s="1" t="s">
        <v>64</v>
      </c>
      <c r="C14" s="9">
        <v>0</v>
      </c>
      <c r="D14" s="9"/>
      <c r="E14" s="10"/>
      <c r="F14" s="17">
        <v>1</v>
      </c>
      <c r="I14" s="1" t="s">
        <v>168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A36" sqref="A36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63</v>
      </c>
      <c r="B2" t="s">
        <v>23</v>
      </c>
      <c r="C2" t="s">
        <v>38</v>
      </c>
      <c r="D2" s="4"/>
      <c r="E2" s="4"/>
      <c r="F2" s="4"/>
      <c r="G2" s="5"/>
    </row>
    <row r="3" spans="1:7">
      <c r="A3" t="s">
        <v>70</v>
      </c>
      <c r="B3" t="s">
        <v>23</v>
      </c>
      <c r="C3" t="s">
        <v>38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66</v>
      </c>
      <c r="B5" s="7" t="s">
        <v>21</v>
      </c>
      <c r="C5" s="7" t="s">
        <v>49</v>
      </c>
      <c r="D5" s="7"/>
      <c r="E5" s="6"/>
      <c r="F5" s="4"/>
      <c r="G5" s="5"/>
    </row>
    <row r="6" spans="1:7">
      <c r="A6" t="s">
        <v>69</v>
      </c>
      <c r="B6" t="s">
        <v>26</v>
      </c>
      <c r="C6" t="s">
        <v>26</v>
      </c>
      <c r="E6" s="4"/>
      <c r="F6" s="4"/>
      <c r="G6" s="5"/>
    </row>
    <row r="7" spans="1:7">
      <c r="A7" t="s">
        <v>67</v>
      </c>
      <c r="B7" t="s">
        <v>25</v>
      </c>
      <c r="C7" t="s">
        <v>25</v>
      </c>
      <c r="D7" t="s">
        <v>72</v>
      </c>
      <c r="F7" s="4"/>
    </row>
    <row r="8" spans="1:7">
      <c r="A8" t="s">
        <v>68</v>
      </c>
      <c r="B8" t="s">
        <v>25</v>
      </c>
      <c r="C8" s="7" t="s">
        <v>25</v>
      </c>
      <c r="D8" s="4" t="s">
        <v>71</v>
      </c>
      <c r="E8" s="4"/>
      <c r="F8" s="4"/>
    </row>
    <row r="9" spans="1:7">
      <c r="A9" t="s">
        <v>64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65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55</v>
      </c>
      <c r="B1" s="8" t="s">
        <v>56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V32"/>
  <sheetViews>
    <sheetView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15.625" customWidth="1"/>
    <col min="16" max="17" width="15.75" customWidth="1"/>
    <col min="18" max="18" width="9.5" customWidth="1"/>
    <col min="19" max="19" width="10.625" customWidth="1"/>
    <col min="20" max="20" width="12.625" customWidth="1"/>
    <col min="21" max="21" width="19.25" customWidth="1"/>
    <col min="22" max="22" width="53.5" customWidth="1"/>
  </cols>
  <sheetData>
    <row r="1" spans="1:22" ht="39" thickBot="1">
      <c r="A1" s="18" t="s">
        <v>2</v>
      </c>
      <c r="B1" s="19" t="s">
        <v>17</v>
      </c>
      <c r="C1" s="19" t="s">
        <v>53</v>
      </c>
      <c r="D1" s="18" t="s">
        <v>54</v>
      </c>
      <c r="E1" s="18" t="s">
        <v>51</v>
      </c>
      <c r="F1" s="19" t="s">
        <v>52</v>
      </c>
      <c r="G1" s="18" t="s">
        <v>40</v>
      </c>
      <c r="H1" s="19" t="s">
        <v>32</v>
      </c>
      <c r="I1" s="21" t="s">
        <v>47</v>
      </c>
      <c r="J1" s="19" t="s">
        <v>58</v>
      </c>
      <c r="K1" s="19" t="s">
        <v>133</v>
      </c>
      <c r="L1" s="24" t="s">
        <v>46</v>
      </c>
      <c r="M1" s="21" t="s">
        <v>50</v>
      </c>
      <c r="N1" s="19" t="s">
        <v>59</v>
      </c>
      <c r="O1" s="21" t="s">
        <v>41</v>
      </c>
      <c r="P1" s="19" t="s">
        <v>61</v>
      </c>
      <c r="Q1" s="19" t="s">
        <v>137</v>
      </c>
      <c r="R1" s="19" t="s">
        <v>45</v>
      </c>
      <c r="S1" s="21" t="s">
        <v>39</v>
      </c>
      <c r="T1" s="19" t="s">
        <v>60</v>
      </c>
      <c r="U1" s="34" t="s">
        <v>6</v>
      </c>
      <c r="V1" s="34" t="s">
        <v>105</v>
      </c>
    </row>
    <row r="2" spans="1:22" ht="15" hidden="1" thickTop="1">
      <c r="A2" s="35">
        <v>45292</v>
      </c>
      <c r="B2" s="20" t="s">
        <v>64</v>
      </c>
      <c r="C2" s="25"/>
      <c r="D2" s="26">
        <v>1.1574074074074073E-5</v>
      </c>
      <c r="E2" s="20" t="s">
        <v>67</v>
      </c>
      <c r="F2" s="20"/>
      <c r="G2" s="27" t="s">
        <v>86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87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55"/>
      <c r="R2" s="30"/>
      <c r="S2" s="31">
        <f>T_Transacciones[[#This Row],[Comisión (Moneda Transacción)]]/T_Transacciones[[#This Row],[Cambio]]</f>
        <v>1</v>
      </c>
      <c r="T2" s="40">
        <v>1</v>
      </c>
      <c r="U2" s="33"/>
      <c r="V2" s="33" t="s">
        <v>91</v>
      </c>
    </row>
    <row r="3" spans="1:22" ht="15" hidden="1" thickTop="1">
      <c r="A3" s="35">
        <v>45444</v>
      </c>
      <c r="B3" s="20" t="s">
        <v>63</v>
      </c>
      <c r="C3" s="25"/>
      <c r="D3" s="26">
        <v>1.1574074074074073E-5</v>
      </c>
      <c r="E3" s="20" t="s">
        <v>67</v>
      </c>
      <c r="F3" s="20"/>
      <c r="G3" s="27" t="s">
        <v>86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87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55"/>
      <c r="R3" s="30"/>
      <c r="S3" s="31">
        <f>T_Transacciones[[#This Row],[Comisión (Moneda Transacción)]]/T_Transacciones[[#This Row],[Cambio]]</f>
        <v>5</v>
      </c>
      <c r="T3" s="40">
        <v>5</v>
      </c>
      <c r="U3" s="33"/>
      <c r="V3" s="33" t="s">
        <v>95</v>
      </c>
    </row>
    <row r="4" spans="1:22" ht="15" hidden="1" thickTop="1">
      <c r="A4" s="35">
        <v>45627</v>
      </c>
      <c r="B4" s="20" t="s">
        <v>63</v>
      </c>
      <c r="C4" s="25"/>
      <c r="D4" s="26">
        <v>1.1574074074074073E-5</v>
      </c>
      <c r="E4" s="20" t="s">
        <v>67</v>
      </c>
      <c r="F4" s="20"/>
      <c r="G4" s="27" t="s">
        <v>94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87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55"/>
      <c r="R4" s="30"/>
      <c r="S4" s="31">
        <f>T_Transacciones[[#This Row],[Comisión (Moneda Transacción)]]/T_Transacciones[[#This Row],[Cambio]]</f>
        <v>1</v>
      </c>
      <c r="T4" s="40">
        <v>1</v>
      </c>
      <c r="U4" s="33"/>
      <c r="V4" s="33" t="s">
        <v>95</v>
      </c>
    </row>
    <row r="5" spans="1:22" ht="15" hidden="1" thickTop="1">
      <c r="A5" s="35">
        <v>45809</v>
      </c>
      <c r="B5" s="20" t="s">
        <v>63</v>
      </c>
      <c r="C5" s="25"/>
      <c r="D5" s="26">
        <v>1.1574074074074073E-5</v>
      </c>
      <c r="E5" s="20" t="s">
        <v>67</v>
      </c>
      <c r="F5" s="20"/>
      <c r="G5" s="27" t="s">
        <v>94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87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55"/>
      <c r="R5" s="30"/>
      <c r="S5" s="31">
        <f>T_Transacciones[[#This Row],[Comisión (Moneda Transacción)]]/T_Transacciones[[#This Row],[Cambio]]</f>
        <v>1</v>
      </c>
      <c r="T5" s="40">
        <v>1</v>
      </c>
      <c r="U5" s="33"/>
      <c r="V5" s="33" t="s">
        <v>95</v>
      </c>
    </row>
    <row r="6" spans="1:22" ht="15" hidden="1" thickTop="1">
      <c r="A6" s="35">
        <v>45444</v>
      </c>
      <c r="B6" s="20" t="s">
        <v>70</v>
      </c>
      <c r="C6" s="25"/>
      <c r="D6" s="26">
        <v>1.1574074074074073E-5</v>
      </c>
      <c r="E6" s="20" t="s">
        <v>67</v>
      </c>
      <c r="F6" s="20"/>
      <c r="G6" s="27" t="s">
        <v>86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87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55"/>
      <c r="R6" s="30"/>
      <c r="S6" s="31">
        <f>T_Transacciones[[#This Row],[Comisión (Moneda Transacción)]]/T_Transacciones[[#This Row],[Cambio]]</f>
        <v>1</v>
      </c>
      <c r="T6" s="40">
        <v>1</v>
      </c>
      <c r="U6" s="33"/>
      <c r="V6" s="33" t="s">
        <v>95</v>
      </c>
    </row>
    <row r="7" spans="1:22" ht="15" hidden="1" thickTop="1">
      <c r="A7" s="35">
        <v>45627</v>
      </c>
      <c r="B7" s="20" t="s">
        <v>70</v>
      </c>
      <c r="C7" s="25"/>
      <c r="D7" s="26">
        <v>1.1574074074074073E-5</v>
      </c>
      <c r="E7" s="20" t="s">
        <v>67</v>
      </c>
      <c r="F7" s="20"/>
      <c r="G7" s="27" t="s">
        <v>94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87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55"/>
      <c r="R7" s="30"/>
      <c r="S7" s="31">
        <f>T_Transacciones[[#This Row],[Comisión (Moneda Transacción)]]/T_Transacciones[[#This Row],[Cambio]]</f>
        <v>1</v>
      </c>
      <c r="T7" s="40">
        <v>1</v>
      </c>
      <c r="U7" s="33"/>
      <c r="V7" s="33" t="s">
        <v>95</v>
      </c>
    </row>
    <row r="8" spans="1:22" ht="15" hidden="1" thickTop="1">
      <c r="A8" s="35">
        <v>45444</v>
      </c>
      <c r="B8" s="20" t="s">
        <v>63</v>
      </c>
      <c r="C8" s="25"/>
      <c r="D8" s="26">
        <v>1.1574074074074073E-5</v>
      </c>
      <c r="E8" s="20" t="s">
        <v>67</v>
      </c>
      <c r="F8" s="20"/>
      <c r="G8" s="27" t="s">
        <v>86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87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55"/>
      <c r="R8" s="30"/>
      <c r="S8" s="31">
        <f>T_Transacciones[[#This Row],[Comisión (Moneda Transacción)]]/T_Transacciones[[#This Row],[Cambio]]</f>
        <v>5</v>
      </c>
      <c r="T8" s="40">
        <v>5</v>
      </c>
      <c r="U8" s="33"/>
      <c r="V8" s="33" t="s">
        <v>102</v>
      </c>
    </row>
    <row r="9" spans="1:22" ht="15" hidden="1" thickTop="1">
      <c r="A9" s="35">
        <v>45778</v>
      </c>
      <c r="B9" s="20" t="s">
        <v>63</v>
      </c>
      <c r="C9" s="25"/>
      <c r="D9" s="26">
        <v>1.1574074074074073E-5</v>
      </c>
      <c r="E9" s="20" t="s">
        <v>67</v>
      </c>
      <c r="F9" s="20"/>
      <c r="G9" s="27" t="s">
        <v>94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87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55"/>
      <c r="R9" s="30"/>
      <c r="S9" s="31">
        <f>T_Transacciones[[#This Row],[Comisión (Moneda Transacción)]]/T_Transacciones[[#This Row],[Cambio]]</f>
        <v>5</v>
      </c>
      <c r="T9" s="40">
        <v>5</v>
      </c>
      <c r="V9" s="33" t="s">
        <v>102</v>
      </c>
    </row>
    <row r="10" spans="1:22" ht="15" thickTop="1">
      <c r="A10" s="35">
        <v>45444</v>
      </c>
      <c r="B10" s="20" t="s">
        <v>63</v>
      </c>
      <c r="C10" s="25"/>
      <c r="D10" s="26">
        <v>1.1574074074074073E-5</v>
      </c>
      <c r="E10" s="20" t="s">
        <v>67</v>
      </c>
      <c r="F10" s="20"/>
      <c r="G10" s="27" t="s">
        <v>86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87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55"/>
      <c r="R10" s="30"/>
      <c r="S10" s="31">
        <f>T_Transacciones[[#This Row],[Comisión (Moneda Transacción)]]/T_Transacciones[[#This Row],[Cambio]]</f>
        <v>3</v>
      </c>
      <c r="T10" s="40">
        <v>3</v>
      </c>
      <c r="U10" s="33"/>
      <c r="V10" s="33" t="s">
        <v>116</v>
      </c>
    </row>
    <row r="11" spans="1:22" hidden="1">
      <c r="A11" s="35">
        <v>45444</v>
      </c>
      <c r="B11" s="20" t="s">
        <v>63</v>
      </c>
      <c r="C11" s="25"/>
      <c r="D11" s="26">
        <v>1.1574074074074073E-5</v>
      </c>
      <c r="E11" s="20" t="s">
        <v>67</v>
      </c>
      <c r="F11" s="20"/>
      <c r="G11" s="27" t="s">
        <v>86</v>
      </c>
      <c r="H11" s="36">
        <v>100</v>
      </c>
      <c r="I11" s="22">
        <f>T_Transacciones[[#This Row],[Precio (Moneda Transacción)]]/T_Transacciones[[#This Row],[Cambio]]</f>
        <v>10</v>
      </c>
      <c r="J11" s="37">
        <v>10</v>
      </c>
      <c r="K11" s="38" t="s">
        <v>87</v>
      </c>
      <c r="L11" s="39">
        <v>1</v>
      </c>
      <c r="M11" s="22">
        <f>T_Transacciones[[#This Row],[Importe Bruto (Moneda Transacción)]]/T_Transacciones[[#This Row],[Cambio]]</f>
        <v>1000</v>
      </c>
      <c r="N11" s="28">
        <f>IF(T_Transacciones[[#This Row],[Precio (Moneda Transacción)]]&lt;&gt;"",T_Transacciones[[#This Row],[Precio (Moneda Transacción)]]*T_Transacciones[[#This Row],[Participaciones]],"")</f>
        <v>1000</v>
      </c>
      <c r="O11" s="29"/>
      <c r="P11" s="23"/>
      <c r="Q11" s="55"/>
      <c r="R11" s="30"/>
      <c r="S11" s="31">
        <f>T_Transacciones[[#This Row],[Comisión (Moneda Transacción)]]/T_Transacciones[[#This Row],[Cambio]]</f>
        <v>5</v>
      </c>
      <c r="T11" s="40">
        <v>5</v>
      </c>
      <c r="U11" s="33"/>
      <c r="V11" s="33" t="s">
        <v>122</v>
      </c>
    </row>
    <row r="12" spans="1:22" hidden="1">
      <c r="A12" s="35">
        <v>45536</v>
      </c>
      <c r="B12" s="20" t="s">
        <v>63</v>
      </c>
      <c r="C12" s="25"/>
      <c r="D12" s="26">
        <v>1.1574074074074073E-5</v>
      </c>
      <c r="E12" s="20" t="s">
        <v>67</v>
      </c>
      <c r="F12" s="20"/>
      <c r="G12" s="27" t="s">
        <v>86</v>
      </c>
      <c r="H12" s="36">
        <v>100</v>
      </c>
      <c r="I12" s="22">
        <f>T_Transacciones[[#This Row],[Precio (Moneda Transacción)]]/T_Transacciones[[#This Row],[Cambio]]</f>
        <v>12</v>
      </c>
      <c r="J12" s="37">
        <v>12</v>
      </c>
      <c r="K12" s="38" t="s">
        <v>87</v>
      </c>
      <c r="L12" s="39">
        <v>1</v>
      </c>
      <c r="M12" s="22">
        <f>T_Transacciones[[#This Row],[Importe Bruto (Moneda Transacción)]]/T_Transacciones[[#This Row],[Cambio]]</f>
        <v>1200</v>
      </c>
      <c r="N12" s="28">
        <f>IF(T_Transacciones[[#This Row],[Precio (Moneda Transacción)]]&lt;&gt;"",T_Transacciones[[#This Row],[Precio (Moneda Transacción)]]*T_Transacciones[[#This Row],[Participaciones]],"")</f>
        <v>1200</v>
      </c>
      <c r="O12" s="29"/>
      <c r="P12" s="23"/>
      <c r="Q12" s="55"/>
      <c r="R12" s="30"/>
      <c r="S12" s="31">
        <f>T_Transacciones[[#This Row],[Comisión (Moneda Transacción)]]/T_Transacciones[[#This Row],[Cambio]]</f>
        <v>5</v>
      </c>
      <c r="T12" s="40">
        <v>5</v>
      </c>
      <c r="U12" s="33"/>
      <c r="V12" s="33" t="s">
        <v>122</v>
      </c>
    </row>
    <row r="13" spans="1:22" hidden="1">
      <c r="A13" s="35">
        <v>45778</v>
      </c>
      <c r="B13" s="20" t="s">
        <v>63</v>
      </c>
      <c r="C13" s="25"/>
      <c r="D13" s="26">
        <v>1.1574074074074073E-5</v>
      </c>
      <c r="E13" s="20" t="s">
        <v>67</v>
      </c>
      <c r="F13" s="20"/>
      <c r="G13" s="27" t="s">
        <v>94</v>
      </c>
      <c r="H13" s="36">
        <v>-150</v>
      </c>
      <c r="I13" s="22">
        <f>T_Transacciones[[#This Row],[Precio (Moneda Transacción)]]/T_Transacciones[[#This Row],[Cambio]]</f>
        <v>15</v>
      </c>
      <c r="J13" s="37">
        <v>15</v>
      </c>
      <c r="K13" s="38" t="s">
        <v>87</v>
      </c>
      <c r="L13" s="39">
        <v>1</v>
      </c>
      <c r="M13" s="22">
        <f>T_Transacciones[[#This Row],[Importe Bruto (Moneda Transacción)]]/T_Transacciones[[#This Row],[Cambio]]</f>
        <v>-2250</v>
      </c>
      <c r="N13" s="28">
        <f>IF(T_Transacciones[[#This Row],[Precio (Moneda Transacción)]]&lt;&gt;"",T_Transacciones[[#This Row],[Precio (Moneda Transacción)]]*T_Transacciones[[#This Row],[Participaciones]],"")</f>
        <v>-2250</v>
      </c>
      <c r="O13" s="29"/>
      <c r="P13" s="23"/>
      <c r="Q13" s="55"/>
      <c r="R13" s="30"/>
      <c r="S13" s="31">
        <f>T_Transacciones[[#This Row],[Comisión (Moneda Transacción)]]/T_Transacciones[[#This Row],[Cambio]]</f>
        <v>8</v>
      </c>
      <c r="T13" s="40">
        <v>8</v>
      </c>
      <c r="U13" s="33">
        <v>1</v>
      </c>
      <c r="V13" s="33" t="s">
        <v>122</v>
      </c>
    </row>
    <row r="14" spans="1:22" hidden="1">
      <c r="A14" s="35">
        <v>44663</v>
      </c>
      <c r="B14" s="20" t="s">
        <v>64</v>
      </c>
      <c r="C14" s="25"/>
      <c r="D14" s="26">
        <v>1.1574074074074073E-5</v>
      </c>
      <c r="E14" s="20" t="s">
        <v>67</v>
      </c>
      <c r="F14" s="20"/>
      <c r="G14" s="27" t="s">
        <v>86</v>
      </c>
      <c r="H14" s="36">
        <v>200</v>
      </c>
      <c r="I14" s="22">
        <f>T_Transacciones[[#This Row],[Precio (Moneda Transacción)]]/T_Transacciones[[#This Row],[Cambio]]</f>
        <v>50</v>
      </c>
      <c r="J14" s="37">
        <v>50</v>
      </c>
      <c r="K14" s="38" t="s">
        <v>87</v>
      </c>
      <c r="L14" s="39">
        <v>1</v>
      </c>
      <c r="M14" s="22">
        <f>T_Transacciones[[#This Row],[Importe Bruto (Moneda Transacción)]]/T_Transacciones[[#This Row],[Cambio]]</f>
        <v>10000</v>
      </c>
      <c r="N14" s="28">
        <f>IF(T_Transacciones[[#This Row],[Precio (Moneda Transacción)]]&lt;&gt;"",T_Transacciones[[#This Row],[Precio (Moneda Transacción)]]*T_Transacciones[[#This Row],[Participaciones]],"")</f>
        <v>10000</v>
      </c>
      <c r="O14" s="29"/>
      <c r="P14" s="23"/>
      <c r="Q14" s="55"/>
      <c r="R14" s="30"/>
      <c r="S14" s="31">
        <f>T_Transacciones[[#This Row],[Comisión (Moneda Transacción)]]/T_Transacciones[[#This Row],[Cambio]]</f>
        <v>10</v>
      </c>
      <c r="T14" s="40">
        <v>10</v>
      </c>
      <c r="U14" s="33"/>
      <c r="V14" s="33" t="s">
        <v>125</v>
      </c>
    </row>
    <row r="15" spans="1:22" hidden="1">
      <c r="A15" s="35">
        <v>45626</v>
      </c>
      <c r="B15" s="20" t="s">
        <v>64</v>
      </c>
      <c r="C15" s="25"/>
      <c r="D15" s="26">
        <v>1.1574074074074073E-5</v>
      </c>
      <c r="E15" s="20" t="s">
        <v>67</v>
      </c>
      <c r="F15" s="20"/>
      <c r="G15" s="27" t="s">
        <v>94</v>
      </c>
      <c r="H15" s="36">
        <v>-200</v>
      </c>
      <c r="I15" s="22">
        <f>T_Transacciones[[#This Row],[Precio (Moneda Transacción)]]/T_Transacciones[[#This Row],[Cambio]]</f>
        <v>60</v>
      </c>
      <c r="J15" s="37">
        <v>60</v>
      </c>
      <c r="K15" s="38" t="s">
        <v>87</v>
      </c>
      <c r="L15" s="39">
        <v>1</v>
      </c>
      <c r="M15" s="22">
        <f>T_Transacciones[[#This Row],[Importe Bruto (Moneda Transacción)]]/T_Transacciones[[#This Row],[Cambio]]</f>
        <v>-12000</v>
      </c>
      <c r="N15" s="28">
        <f>IF(T_Transacciones[[#This Row],[Precio (Moneda Transacción)]]&lt;&gt;"",T_Transacciones[[#This Row],[Precio (Moneda Transacción)]]*T_Transacciones[[#This Row],[Participaciones]],"")</f>
        <v>-12000</v>
      </c>
      <c r="O15" s="29"/>
      <c r="P15" s="23"/>
      <c r="Q15" s="55"/>
      <c r="R15" s="30"/>
      <c r="S15" s="31">
        <f>T_Transacciones[[#This Row],[Comisión (Moneda Transacción)]]/T_Transacciones[[#This Row],[Cambio]]</f>
        <v>15</v>
      </c>
      <c r="T15" s="40">
        <v>15</v>
      </c>
      <c r="U15" s="33"/>
      <c r="V15" s="33" t="s">
        <v>125</v>
      </c>
    </row>
    <row r="16" spans="1:22" hidden="1">
      <c r="A16" s="41">
        <v>45483</v>
      </c>
      <c r="B16" s="42" t="s">
        <v>63</v>
      </c>
      <c r="C16" s="43"/>
      <c r="D16" s="26">
        <v>1.1574074074074073E-5</v>
      </c>
      <c r="E16" s="20" t="s">
        <v>67</v>
      </c>
      <c r="F16" s="42"/>
      <c r="G16" s="44" t="s">
        <v>134</v>
      </c>
      <c r="H16" s="45">
        <v>500</v>
      </c>
      <c r="I16" s="22">
        <f>T_Transacciones[[#This Row],[Precio (Moneda Transacción)]]/T_Transacciones[[#This Row],[Cambio]]</f>
        <v>1</v>
      </c>
      <c r="J16" s="46">
        <v>1</v>
      </c>
      <c r="K16" s="47" t="s">
        <v>87</v>
      </c>
      <c r="L16" s="39">
        <v>1</v>
      </c>
      <c r="M16" s="22">
        <f>T_Transacciones[[#This Row],[Importe Bruto (Moneda Transacción)]]/T_Transacciones[[#This Row],[Cambio]]</f>
        <v>500</v>
      </c>
      <c r="N16" s="48">
        <f>IF(T_Transacciones[[#This Row],[Precio (Moneda Transacción)]]&lt;&gt;"",T_Transacciones[[#This Row],[Precio (Moneda Transacción)]]*T_Transacciones[[#This Row],[Participaciones]],"")</f>
        <v>500</v>
      </c>
      <c r="O16" s="29"/>
      <c r="P16" s="49"/>
      <c r="Q16" s="56"/>
      <c r="R16" s="50"/>
      <c r="S16" s="31">
        <f>T_Transacciones[[#This Row],[Comisión (Moneda Transacción)]]/T_Transacciones[[#This Row],[Cambio]]</f>
        <v>20</v>
      </c>
      <c r="T16" s="51">
        <v>20</v>
      </c>
      <c r="V16" s="33" t="s">
        <v>129</v>
      </c>
    </row>
    <row r="17" spans="1:22" hidden="1">
      <c r="A17" s="35">
        <v>44958</v>
      </c>
      <c r="B17" s="20" t="s">
        <v>63</v>
      </c>
      <c r="C17" s="25"/>
      <c r="D17" s="26">
        <v>1.1574074074074073E-5</v>
      </c>
      <c r="E17" s="20" t="s">
        <v>67</v>
      </c>
      <c r="F17" s="20"/>
      <c r="G17" s="27" t="s">
        <v>86</v>
      </c>
      <c r="H17" s="36">
        <v>20</v>
      </c>
      <c r="I17" s="22">
        <f>T_Transacciones[[#This Row],[Precio (Moneda Transacción)]]/T_Transacciones[[#This Row],[Cambio]]</f>
        <v>90.909090909090907</v>
      </c>
      <c r="J17" s="37">
        <v>100</v>
      </c>
      <c r="K17" s="38" t="s">
        <v>87</v>
      </c>
      <c r="L17" s="39">
        <v>1.1000000000000001</v>
      </c>
      <c r="M17" s="22">
        <f>T_Transacciones[[#This Row],[Importe Bruto (Moneda Transacción)]]/T_Transacciones[[#This Row],[Cambio]]</f>
        <v>1818.181818181818</v>
      </c>
      <c r="N17" s="28">
        <f>IF(T_Transacciones[[#This Row],[Precio (Moneda Transacción)]]&lt;&gt;"",T_Transacciones[[#This Row],[Precio (Moneda Transacción)]]*T_Transacciones[[#This Row],[Participaciones]],"")</f>
        <v>2000</v>
      </c>
      <c r="O17" s="29"/>
      <c r="P17" s="23"/>
      <c r="Q17" s="55"/>
      <c r="R17" s="30"/>
      <c r="S17" s="31">
        <f>T_Transacciones[[#This Row],[Comisión (Moneda Transacción)]]/T_Transacciones[[#This Row],[Cambio]]</f>
        <v>0.90909090909090906</v>
      </c>
      <c r="T17" s="40">
        <v>1</v>
      </c>
      <c r="U17" s="33"/>
      <c r="V17" s="33" t="s">
        <v>130</v>
      </c>
    </row>
    <row r="18" spans="1:22" hidden="1">
      <c r="A18" s="35">
        <v>45627</v>
      </c>
      <c r="B18" s="20" t="s">
        <v>63</v>
      </c>
      <c r="C18" s="25"/>
      <c r="D18" s="26">
        <v>1.1574074074074073E-5</v>
      </c>
      <c r="E18" s="20" t="s">
        <v>67</v>
      </c>
      <c r="F18" s="20"/>
      <c r="G18" s="27" t="s">
        <v>94</v>
      </c>
      <c r="H18" s="36">
        <v>-20</v>
      </c>
      <c r="I18" s="22">
        <f>T_Transacciones[[#This Row],[Precio (Moneda Transacción)]]/T_Transacciones[[#This Row],[Cambio]]</f>
        <v>86.538461538461533</v>
      </c>
      <c r="J18" s="37">
        <v>90</v>
      </c>
      <c r="K18" s="38" t="s">
        <v>87</v>
      </c>
      <c r="L18" s="39">
        <v>1.04</v>
      </c>
      <c r="M18" s="22">
        <f>T_Transacciones[[#This Row],[Importe Bruto (Moneda Transacción)]]/T_Transacciones[[#This Row],[Cambio]]</f>
        <v>-1730.7692307692307</v>
      </c>
      <c r="N18" s="28">
        <f>IF(T_Transacciones[[#This Row],[Precio (Moneda Transacción)]]&lt;&gt;"",T_Transacciones[[#This Row],[Precio (Moneda Transacción)]]*T_Transacciones[[#This Row],[Participaciones]],"")</f>
        <v>-1800</v>
      </c>
      <c r="O18" s="29"/>
      <c r="P18" s="23"/>
      <c r="Q18" s="55"/>
      <c r="R18" s="30"/>
      <c r="S18" s="31">
        <f>T_Transacciones[[#This Row],[Comisión (Moneda Transacción)]]/T_Transacciones[[#This Row],[Cambio]]</f>
        <v>0.96153846153846145</v>
      </c>
      <c r="T18" s="40">
        <v>1</v>
      </c>
      <c r="U18" s="33"/>
      <c r="V18" s="33" t="s">
        <v>130</v>
      </c>
    </row>
    <row r="19" spans="1:22" hidden="1">
      <c r="A19" s="35">
        <v>45483</v>
      </c>
      <c r="B19" s="20" t="s">
        <v>63</v>
      </c>
      <c r="C19" s="25"/>
      <c r="D19" s="26">
        <v>1.1574074074074073E-5</v>
      </c>
      <c r="E19" s="20" t="s">
        <v>67</v>
      </c>
      <c r="F19" s="20"/>
      <c r="G19" s="27" t="s">
        <v>134</v>
      </c>
      <c r="H19" s="36">
        <v>1000</v>
      </c>
      <c r="I19" s="22">
        <f>T_Transacciones[[#This Row],[Precio (Moneda Transacción)]]/T_Transacciones[[#This Row],[Cambio]]</f>
        <v>0.95238095238095233</v>
      </c>
      <c r="J19" s="37">
        <v>1</v>
      </c>
      <c r="K19" s="38" t="s">
        <v>87</v>
      </c>
      <c r="L19" s="39">
        <v>1.05</v>
      </c>
      <c r="M19" s="22">
        <f>T_Transacciones[[#This Row],[Importe Bruto (Moneda Transacción)]]/T_Transacciones[[#This Row],[Cambio]]</f>
        <v>952.38095238095229</v>
      </c>
      <c r="N19" s="28">
        <f>IF(T_Transacciones[[#This Row],[Precio (Moneda Transacción)]]&lt;&gt;"",T_Transacciones[[#This Row],[Precio (Moneda Transacción)]]*T_Transacciones[[#This Row],[Participaciones]],"")</f>
        <v>1000</v>
      </c>
      <c r="O19" s="54">
        <f>T_Transacciones[[#This Row],[Retenido (Moneda Transacción)]]/T_Transacciones[[#This Row],[Cambio]]</f>
        <v>142.85714285714286</v>
      </c>
      <c r="P19" s="23">
        <v>150</v>
      </c>
      <c r="Q19" s="55" t="s">
        <v>138</v>
      </c>
      <c r="R19" s="30"/>
      <c r="S19" s="31">
        <f>T_Transacciones[[#This Row],[Comisión (Moneda Transacción)]]/T_Transacciones[[#This Row],[Cambio]]</f>
        <v>20</v>
      </c>
      <c r="T19" s="40">
        <f>20*T_Transacciones[[#This Row],[Cambio]]</f>
        <v>21</v>
      </c>
      <c r="U19" s="33"/>
      <c r="V19" s="33" t="s">
        <v>135</v>
      </c>
    </row>
    <row r="20" spans="1:22">
      <c r="A20" s="35">
        <v>45778</v>
      </c>
      <c r="B20" s="20" t="s">
        <v>63</v>
      </c>
      <c r="C20" s="25"/>
      <c r="D20" s="26">
        <v>1.1574074074074073E-5</v>
      </c>
      <c r="E20" s="20" t="s">
        <v>67</v>
      </c>
      <c r="F20" s="20"/>
      <c r="G20" s="27" t="s">
        <v>94</v>
      </c>
      <c r="H20" s="36">
        <v>-50</v>
      </c>
      <c r="I20" s="22">
        <f>T_Transacciones[[#This Row],[Precio (Moneda Transacción)]]/T_Transacciones[[#This Row],[Cambio]]</f>
        <v>22</v>
      </c>
      <c r="J20" s="37">
        <v>22</v>
      </c>
      <c r="K20" s="38" t="s">
        <v>87</v>
      </c>
      <c r="L20" s="39">
        <v>1</v>
      </c>
      <c r="M20" s="22">
        <f>T_Transacciones[[#This Row],[Importe Bruto (Moneda Transacción)]]/T_Transacciones[[#This Row],[Cambio]]</f>
        <v>-1100</v>
      </c>
      <c r="N20" s="28">
        <f>IF(T_Transacciones[[#This Row],[Precio (Moneda Transacción)]]&lt;&gt;"",T_Transacciones[[#This Row],[Precio (Moneda Transacción)]]*T_Transacciones[[#This Row],[Participaciones]],"")</f>
        <v>-1100</v>
      </c>
      <c r="O20" s="29"/>
      <c r="P20" s="23"/>
      <c r="Q20" s="55"/>
      <c r="R20" s="30"/>
      <c r="S20" s="31">
        <f>T_Transacciones[[#This Row],[Comisión (Moneda Transacción)]]/T_Transacciones[[#This Row],[Cambio]]</f>
        <v>3</v>
      </c>
      <c r="T20" s="60">
        <v>3</v>
      </c>
      <c r="U20" s="33">
        <v>1</v>
      </c>
      <c r="V20" s="33" t="s">
        <v>116</v>
      </c>
    </row>
    <row r="21" spans="1:22" hidden="1">
      <c r="A21" s="41">
        <v>44958</v>
      </c>
      <c r="B21" s="42" t="s">
        <v>63</v>
      </c>
      <c r="C21" s="43"/>
      <c r="D21" s="57">
        <v>1.1574074074074073E-5</v>
      </c>
      <c r="E21" s="42" t="s">
        <v>67</v>
      </c>
      <c r="F21" s="42"/>
      <c r="G21" s="44" t="s">
        <v>86</v>
      </c>
      <c r="H21" s="45">
        <v>500</v>
      </c>
      <c r="I21" s="22">
        <f>T_Transacciones[[#This Row],[Precio (Moneda Transacción)]]/T_Transacciones[[#This Row],[Cambio]]</f>
        <v>100</v>
      </c>
      <c r="J21" s="46">
        <v>100</v>
      </c>
      <c r="K21" s="47" t="s">
        <v>87</v>
      </c>
      <c r="L21" s="39">
        <v>1</v>
      </c>
      <c r="M21" s="22">
        <f>T_Transacciones[[#This Row],[Importe Bruto (Moneda Transacción)]]/T_Transacciones[[#This Row],[Cambio]]</f>
        <v>50000</v>
      </c>
      <c r="N21" s="48">
        <f>IF(T_Transacciones[[#This Row],[Precio (Moneda Transacción)]]&lt;&gt;"",T_Transacciones[[#This Row],[Precio (Moneda Transacción)]]*T_Transacciones[[#This Row],[Participaciones]],"")</f>
        <v>50000</v>
      </c>
      <c r="O21" s="29"/>
      <c r="P21" s="49"/>
      <c r="Q21" s="55"/>
      <c r="R21" s="50"/>
      <c r="S21" s="31">
        <f>T_Transacciones[[#This Row],[Comisión (Moneda Transacción)]]/T_Transacciones[[#This Row],[Cambio]]</f>
        <v>0</v>
      </c>
      <c r="T21" s="51"/>
      <c r="V21" s="33" t="s">
        <v>140</v>
      </c>
    </row>
    <row r="22" spans="1:22" hidden="1">
      <c r="A22" s="41">
        <v>43497</v>
      </c>
      <c r="B22" s="42" t="s">
        <v>63</v>
      </c>
      <c r="C22" s="43"/>
      <c r="D22" s="57">
        <v>1.1574074074074073E-5</v>
      </c>
      <c r="E22" s="42" t="s">
        <v>67</v>
      </c>
      <c r="F22" s="42"/>
      <c r="G22" s="44" t="s">
        <v>86</v>
      </c>
      <c r="H22" s="45">
        <v>500</v>
      </c>
      <c r="I22" s="22">
        <f>T_Transacciones[[#This Row],[Precio (Moneda Transacción)]]/T_Transacciones[[#This Row],[Cambio]]</f>
        <v>100</v>
      </c>
      <c r="J22" s="46">
        <v>100</v>
      </c>
      <c r="K22" s="47" t="s">
        <v>87</v>
      </c>
      <c r="L22" s="39">
        <v>1</v>
      </c>
      <c r="M22" s="22">
        <f>T_Transacciones[[#This Row],[Importe Bruto (Moneda Transacción)]]/T_Transacciones[[#This Row],[Cambio]]</f>
        <v>50000</v>
      </c>
      <c r="N22" s="48">
        <f>IF(T_Transacciones[[#This Row],[Precio (Moneda Transacción)]]&lt;&gt;"",T_Transacciones[[#This Row],[Precio (Moneda Transacción)]]*T_Transacciones[[#This Row],[Participaciones]],"")</f>
        <v>50000</v>
      </c>
      <c r="O22" s="29"/>
      <c r="P22" s="49"/>
      <c r="Q22" s="55"/>
      <c r="R22" s="50"/>
      <c r="S22" s="31">
        <f>T_Transacciones[[#This Row],[Comisión (Moneda Transacción)]]/T_Transacciones[[#This Row],[Cambio]]</f>
        <v>0</v>
      </c>
      <c r="T22" s="51"/>
      <c r="V22" s="59" t="s">
        <v>154</v>
      </c>
    </row>
    <row r="23" spans="1:22" hidden="1">
      <c r="A23" s="35">
        <v>45483</v>
      </c>
      <c r="B23" s="20" t="s">
        <v>63</v>
      </c>
      <c r="C23" s="25"/>
      <c r="D23" s="26">
        <v>1.1574074074074073E-5</v>
      </c>
      <c r="E23" s="20" t="s">
        <v>67</v>
      </c>
      <c r="F23" s="20"/>
      <c r="G23" s="27" t="s">
        <v>134</v>
      </c>
      <c r="H23" s="36">
        <v>500</v>
      </c>
      <c r="I23" s="22">
        <f>T_Transacciones[[#This Row],[Precio (Moneda Transacción)]]/T_Transacciones[[#This Row],[Cambio]]</f>
        <v>2</v>
      </c>
      <c r="J23" s="37">
        <v>2</v>
      </c>
      <c r="K23" s="38" t="s">
        <v>87</v>
      </c>
      <c r="L23" s="39">
        <v>1</v>
      </c>
      <c r="M23" s="22">
        <f>T_Transacciones[[#This Row],[Importe Bruto (Moneda Transacción)]]/T_Transacciones[[#This Row],[Cambio]]</f>
        <v>1000</v>
      </c>
      <c r="N23" s="28">
        <f>IF(T_Transacciones[[#This Row],[Precio (Moneda Transacción)]]&lt;&gt;"",T_Transacciones[[#This Row],[Precio (Moneda Transacción)]]*T_Transacciones[[#This Row],[Participaciones]],"")</f>
        <v>1000</v>
      </c>
      <c r="O23" s="54">
        <f>T_Transacciones[[#This Row],[Retenido (Moneda Transacción)]]/T_Transacciones[[#This Row],[Cambio]]</f>
        <v>0</v>
      </c>
      <c r="P23" s="23"/>
      <c r="Q23" s="55" t="s">
        <v>138</v>
      </c>
      <c r="R23" s="30"/>
      <c r="S23" s="31">
        <f>T_Transacciones[[#This Row],[Comisión (Moneda Transacción)]]/T_Transacciones[[#This Row],[Cambio]]</f>
        <v>0</v>
      </c>
      <c r="T23" s="40"/>
      <c r="U23" s="33"/>
      <c r="V23" s="33" t="s">
        <v>140</v>
      </c>
    </row>
    <row r="24" spans="1:22" hidden="1">
      <c r="A24" s="35">
        <v>44022</v>
      </c>
      <c r="B24" s="20" t="s">
        <v>63</v>
      </c>
      <c r="C24" s="25"/>
      <c r="D24" s="26">
        <v>1.1574074074074073E-5</v>
      </c>
      <c r="E24" s="20" t="s">
        <v>67</v>
      </c>
      <c r="F24" s="20"/>
      <c r="G24" s="27" t="s">
        <v>134</v>
      </c>
      <c r="H24" s="36">
        <v>500</v>
      </c>
      <c r="I24" s="22">
        <f>T_Transacciones[[#This Row],[Precio (Moneda Transacción)]]/T_Transacciones[[#This Row],[Cambio]]</f>
        <v>2</v>
      </c>
      <c r="J24" s="37">
        <v>2</v>
      </c>
      <c r="K24" s="38" t="s">
        <v>87</v>
      </c>
      <c r="L24" s="39">
        <v>1</v>
      </c>
      <c r="M24" s="22">
        <f>T_Transacciones[[#This Row],[Importe Bruto (Moneda Transacción)]]/T_Transacciones[[#This Row],[Cambio]]</f>
        <v>1000</v>
      </c>
      <c r="N24" s="28">
        <f>IF(T_Transacciones[[#This Row],[Precio (Moneda Transacción)]]&lt;&gt;"",T_Transacciones[[#This Row],[Precio (Moneda Transacción)]]*T_Transacciones[[#This Row],[Participaciones]],"")</f>
        <v>1000</v>
      </c>
      <c r="O24" s="54">
        <f>T_Transacciones[[#This Row],[Retenido (Moneda Transacción)]]/T_Transacciones[[#This Row],[Cambio]]</f>
        <v>0</v>
      </c>
      <c r="P24" s="23"/>
      <c r="Q24" s="55" t="s">
        <v>138</v>
      </c>
      <c r="R24" s="30"/>
      <c r="S24" s="31">
        <f>T_Transacciones[[#This Row],[Comisión (Moneda Transacción)]]/T_Transacciones[[#This Row],[Cambio]]</f>
        <v>0</v>
      </c>
      <c r="T24" s="60"/>
      <c r="U24" s="33"/>
      <c r="V24" s="59" t="s">
        <v>154</v>
      </c>
    </row>
    <row r="25" spans="1:22" hidden="1">
      <c r="A25" s="41">
        <v>45627</v>
      </c>
      <c r="B25" s="42" t="s">
        <v>63</v>
      </c>
      <c r="C25" s="43"/>
      <c r="D25" s="57">
        <v>1.1574074074074073E-5</v>
      </c>
      <c r="E25" s="42" t="s">
        <v>67</v>
      </c>
      <c r="F25" s="42"/>
      <c r="G25" s="44" t="s">
        <v>94</v>
      </c>
      <c r="H25" s="45">
        <v>-500</v>
      </c>
      <c r="I25" s="22">
        <f>T_Transacciones[[#This Row],[Precio (Moneda Transacción)]]/T_Transacciones[[#This Row],[Cambio]]</f>
        <v>90</v>
      </c>
      <c r="J25" s="46">
        <v>90</v>
      </c>
      <c r="K25" s="47" t="s">
        <v>87</v>
      </c>
      <c r="L25" s="39">
        <v>1</v>
      </c>
      <c r="M25" s="22">
        <f>T_Transacciones[[#This Row],[Importe Bruto (Moneda Transacción)]]/T_Transacciones[[#This Row],[Cambio]]</f>
        <v>-45000</v>
      </c>
      <c r="N25" s="48">
        <f>IF(T_Transacciones[[#This Row],[Precio (Moneda Transacción)]]&lt;&gt;"",T_Transacciones[[#This Row],[Precio (Moneda Transacción)]]*T_Transacciones[[#This Row],[Participaciones]],"")</f>
        <v>-45000</v>
      </c>
      <c r="O25" s="29"/>
      <c r="P25" s="49"/>
      <c r="Q25" s="55"/>
      <c r="R25" s="50"/>
      <c r="S25" s="31">
        <f>T_Transacciones[[#This Row],[Comisión (Moneda Transacción)]]/T_Transacciones[[#This Row],[Cambio]]</f>
        <v>0</v>
      </c>
      <c r="T25" s="51"/>
      <c r="U25">
        <v>1</v>
      </c>
      <c r="V25" s="33" t="s">
        <v>140</v>
      </c>
    </row>
    <row r="26" spans="1:22" hidden="1">
      <c r="A26" s="41">
        <v>44166</v>
      </c>
      <c r="B26" s="42" t="s">
        <v>63</v>
      </c>
      <c r="C26" s="43"/>
      <c r="D26" s="57">
        <v>1.1574074074074073E-5</v>
      </c>
      <c r="E26" s="42" t="s">
        <v>67</v>
      </c>
      <c r="F26" s="42"/>
      <c r="G26" s="44" t="s">
        <v>94</v>
      </c>
      <c r="H26" s="45">
        <v>-500</v>
      </c>
      <c r="I26" s="22">
        <f>T_Transacciones[[#This Row],[Precio (Moneda Transacción)]]/T_Transacciones[[#This Row],[Cambio]]</f>
        <v>90</v>
      </c>
      <c r="J26" s="46">
        <v>90</v>
      </c>
      <c r="K26" s="47" t="s">
        <v>87</v>
      </c>
      <c r="L26" s="39">
        <v>1</v>
      </c>
      <c r="M26" s="22">
        <f>T_Transacciones[[#This Row],[Importe Bruto (Moneda Transacción)]]/T_Transacciones[[#This Row],[Cambio]]</f>
        <v>-45000</v>
      </c>
      <c r="N26" s="48">
        <f>IF(T_Transacciones[[#This Row],[Precio (Moneda Transacción)]]&lt;&gt;"",T_Transacciones[[#This Row],[Precio (Moneda Transacción)]]*T_Transacciones[[#This Row],[Participaciones]],"")</f>
        <v>-45000</v>
      </c>
      <c r="O26" s="29"/>
      <c r="P26" s="49"/>
      <c r="Q26" s="55"/>
      <c r="R26" s="50"/>
      <c r="S26" s="31">
        <f>T_Transacciones[[#This Row],[Comisión (Moneda Transacción)]]/T_Transacciones[[#This Row],[Cambio]]</f>
        <v>0</v>
      </c>
      <c r="T26" s="61"/>
      <c r="U26">
        <v>1</v>
      </c>
      <c r="V26" s="59" t="s">
        <v>154</v>
      </c>
    </row>
    <row r="27" spans="1:22" hidden="1">
      <c r="A27" s="35">
        <v>44387</v>
      </c>
      <c r="B27" s="20" t="s">
        <v>63</v>
      </c>
      <c r="C27" s="25"/>
      <c r="D27" s="26">
        <v>1.1574074074074073E-5</v>
      </c>
      <c r="E27" s="20" t="s">
        <v>67</v>
      </c>
      <c r="F27" s="20"/>
      <c r="G27" s="27" t="s">
        <v>134</v>
      </c>
      <c r="H27" s="36">
        <v>500</v>
      </c>
      <c r="I27" s="22">
        <f>T_Transacciones[[#This Row],[Precio (Moneda Transacción)]]/T_Transacciones[[#This Row],[Cambio]]</f>
        <v>2</v>
      </c>
      <c r="J27" s="37">
        <v>2</v>
      </c>
      <c r="K27" s="38" t="s">
        <v>87</v>
      </c>
      <c r="L27" s="39">
        <v>1</v>
      </c>
      <c r="M27" s="22">
        <f>T_Transacciones[[#This Row],[Importe Bruto (Moneda Transacción)]]/T_Transacciones[[#This Row],[Cambio]]</f>
        <v>1000</v>
      </c>
      <c r="N27" s="28">
        <f>IF(T_Transacciones[[#This Row],[Precio (Moneda Transacción)]]&lt;&gt;"",T_Transacciones[[#This Row],[Precio (Moneda Transacción)]]*T_Transacciones[[#This Row],[Participaciones]],"")</f>
        <v>1000</v>
      </c>
      <c r="O27" s="54">
        <f>T_Transacciones[[#This Row],[Retenido (Moneda Transacción)]]/T_Transacciones[[#This Row],[Cambio]]</f>
        <v>0</v>
      </c>
      <c r="P27" s="23"/>
      <c r="Q27" s="55" t="s">
        <v>138</v>
      </c>
      <c r="R27" s="30"/>
      <c r="S27" s="31">
        <f>T_Transacciones[[#This Row],[Comisión (Moneda Transacción)]]/T_Transacciones[[#This Row],[Cambio]]</f>
        <v>0</v>
      </c>
      <c r="T27" s="40"/>
      <c r="U27" s="33"/>
      <c r="V27" s="59" t="s">
        <v>154</v>
      </c>
    </row>
    <row r="28" spans="1:22" hidden="1">
      <c r="A28" s="35">
        <v>45483</v>
      </c>
      <c r="B28" s="20" t="s">
        <v>63</v>
      </c>
      <c r="C28" s="25"/>
      <c r="D28" s="26">
        <v>1.1574074074074073E-5</v>
      </c>
      <c r="E28" s="20" t="s">
        <v>67</v>
      </c>
      <c r="F28" s="20"/>
      <c r="G28" s="27" t="s">
        <v>134</v>
      </c>
      <c r="H28" s="36">
        <v>500</v>
      </c>
      <c r="I28" s="22">
        <f>T_Transacciones[[#This Row],[Precio (Moneda Transacción)]]/T_Transacciones[[#This Row],[Cambio]]</f>
        <v>2</v>
      </c>
      <c r="J28" s="37">
        <v>2</v>
      </c>
      <c r="K28" s="38" t="s">
        <v>87</v>
      </c>
      <c r="L28" s="39">
        <v>1</v>
      </c>
      <c r="M28" s="22">
        <f>T_Transacciones[[#This Row],[Importe Bruto (Moneda Transacción)]]/T_Transacciones[[#This Row],[Cambio]]</f>
        <v>1000</v>
      </c>
      <c r="N28" s="28">
        <f>IF(T_Transacciones[[#This Row],[Precio (Moneda Transacción)]]&lt;&gt;"",T_Transacciones[[#This Row],[Precio (Moneda Transacción)]]*T_Transacciones[[#This Row],[Participaciones]],"")</f>
        <v>1000</v>
      </c>
      <c r="O28" s="54">
        <f>T_Transacciones[[#This Row],[Retenido (Moneda Transacción)]]/T_Transacciones[[#This Row],[Cambio]]</f>
        <v>0</v>
      </c>
      <c r="P28" s="23"/>
      <c r="Q28" s="55" t="s">
        <v>138</v>
      </c>
      <c r="R28" s="30"/>
      <c r="S28" s="31">
        <f>T_Transacciones[[#This Row],[Comisión (Moneda Transacción)]]/T_Transacciones[[#This Row],[Cambio]]</f>
        <v>0</v>
      </c>
      <c r="T28" s="40"/>
      <c r="U28" s="33"/>
      <c r="V28" s="59" t="s">
        <v>154</v>
      </c>
    </row>
    <row r="29" spans="1:22" hidden="1">
      <c r="A29" s="41">
        <v>45848</v>
      </c>
      <c r="B29" s="42" t="s">
        <v>63</v>
      </c>
      <c r="C29" s="43"/>
      <c r="D29" s="57">
        <v>1.1574074074074073E-5</v>
      </c>
      <c r="E29" s="42" t="s">
        <v>67</v>
      </c>
      <c r="F29" s="42"/>
      <c r="G29" s="44" t="s">
        <v>134</v>
      </c>
      <c r="H29" s="45">
        <v>500</v>
      </c>
      <c r="I29" s="58">
        <f>T_Transacciones[[#This Row],[Precio (Moneda Transacción)]]/T_Transacciones[[#This Row],[Cambio]]</f>
        <v>2</v>
      </c>
      <c r="J29" s="46">
        <v>2</v>
      </c>
      <c r="K29" s="47" t="s">
        <v>87</v>
      </c>
      <c r="L29" s="39">
        <v>1</v>
      </c>
      <c r="M29" s="22">
        <f>T_Transacciones[[#This Row],[Importe Bruto (Moneda Transacción)]]/T_Transacciones[[#This Row],[Cambio]]</f>
        <v>1000</v>
      </c>
      <c r="N29" s="48">
        <f>IF(T_Transacciones[[#This Row],[Precio (Moneda Transacción)]]&lt;&gt;"",T_Transacciones[[#This Row],[Precio (Moneda Transacción)]]*T_Transacciones[[#This Row],[Participaciones]],"")</f>
        <v>1000</v>
      </c>
      <c r="O29" s="29">
        <f>T_Transacciones[[#This Row],[Retenido (Moneda Transacción)]]/T_Transacciones[[#This Row],[Cambio]]</f>
        <v>0</v>
      </c>
      <c r="P29" s="49"/>
      <c r="Q29" s="55" t="s">
        <v>138</v>
      </c>
      <c r="R29" s="50"/>
      <c r="S29" s="31">
        <f>T_Transacciones[[#This Row],[Comisión (Moneda Transacción)]]/T_Transacciones[[#This Row],[Cambio]]</f>
        <v>0</v>
      </c>
      <c r="T29" s="51"/>
      <c r="V29" s="59" t="s">
        <v>154</v>
      </c>
    </row>
    <row r="30" spans="1:22" hidden="1">
      <c r="A30" s="35">
        <v>45658</v>
      </c>
      <c r="B30" s="20" t="s">
        <v>64</v>
      </c>
      <c r="C30" s="25"/>
      <c r="D30" s="26">
        <v>1.1574074074074073E-5</v>
      </c>
      <c r="E30" s="20" t="s">
        <v>67</v>
      </c>
      <c r="F30" s="20"/>
      <c r="G30" s="27" t="s">
        <v>86</v>
      </c>
      <c r="H30" s="36">
        <v>125</v>
      </c>
      <c r="I30" s="22">
        <f>T_Transacciones[[#This Row],[Precio (Moneda Transacción)]]/T_Transacciones[[#This Row],[Cambio]]</f>
        <v>80</v>
      </c>
      <c r="J30" s="37">
        <v>80</v>
      </c>
      <c r="K30" s="38" t="s">
        <v>87</v>
      </c>
      <c r="L30" s="39">
        <v>1</v>
      </c>
      <c r="M30" s="22">
        <f>T_Transacciones[[#This Row],[Importe Bruto (Moneda Transacción)]]/T_Transacciones[[#This Row],[Cambio]]</f>
        <v>10000</v>
      </c>
      <c r="N30" s="28">
        <f>IF(T_Transacciones[[#This Row],[Precio (Moneda Transacción)]]&lt;&gt;"",T_Transacciones[[#This Row],[Precio (Moneda Transacción)]]*T_Transacciones[[#This Row],[Participaciones]],"")</f>
        <v>10000</v>
      </c>
      <c r="O30" s="29"/>
      <c r="P30" s="23"/>
      <c r="Q30" s="55"/>
      <c r="R30" s="30"/>
      <c r="S30" s="31">
        <f>T_Transacciones[[#This Row],[Comisión (Moneda Transacción)]]/T_Transacciones[[#This Row],[Cambio]]</f>
        <v>0</v>
      </c>
      <c r="T30" s="40">
        <v>0</v>
      </c>
      <c r="U30" s="33"/>
      <c r="V30" s="59" t="s">
        <v>168</v>
      </c>
    </row>
    <row r="31" spans="1:22" hidden="1">
      <c r="A31" s="35">
        <v>45668</v>
      </c>
      <c r="B31" s="20" t="s">
        <v>64</v>
      </c>
      <c r="C31" s="25"/>
      <c r="D31" s="26">
        <v>1.1574074074074073E-5</v>
      </c>
      <c r="E31" s="20" t="s">
        <v>67</v>
      </c>
      <c r="F31" s="20"/>
      <c r="G31" s="27" t="s">
        <v>86</v>
      </c>
      <c r="H31" s="36">
        <v>10</v>
      </c>
      <c r="I31" s="22">
        <f>T_Transacciones[[#This Row],[Precio (Moneda Transacción)]]/T_Transacciones[[#This Row],[Cambio]]</f>
        <v>99.9</v>
      </c>
      <c r="J31" s="37">
        <v>99.9</v>
      </c>
      <c r="K31" s="38" t="s">
        <v>87</v>
      </c>
      <c r="L31" s="39">
        <v>1</v>
      </c>
      <c r="M31" s="22">
        <f>T_Transacciones[[#This Row],[Importe Bruto (Moneda Transacción)]]/T_Transacciones[[#This Row],[Cambio]]</f>
        <v>999</v>
      </c>
      <c r="N31" s="28">
        <f>IF(T_Transacciones[[#This Row],[Precio (Moneda Transacción)]]&lt;&gt;"",T_Transacciones[[#This Row],[Precio (Moneda Transacción)]]*T_Transacciones[[#This Row],[Participaciones]],"")</f>
        <v>999</v>
      </c>
      <c r="O31" s="29"/>
      <c r="P31" s="23"/>
      <c r="Q31" s="55"/>
      <c r="R31" s="30"/>
      <c r="S31" s="31">
        <f>T_Transacciones[[#This Row],[Comisión (Moneda Transacción)]]/T_Transacciones[[#This Row],[Cambio]]</f>
        <v>1</v>
      </c>
      <c r="T31" s="40">
        <v>1</v>
      </c>
      <c r="U31" s="33"/>
      <c r="V31" s="59" t="s">
        <v>168</v>
      </c>
    </row>
    <row r="32" spans="1:22" hidden="1">
      <c r="A32" s="62">
        <v>45678</v>
      </c>
      <c r="B32" s="20" t="s">
        <v>64</v>
      </c>
      <c r="C32" s="25"/>
      <c r="D32" s="26">
        <v>1.1574074074074073E-5</v>
      </c>
      <c r="E32" s="20" t="s">
        <v>67</v>
      </c>
      <c r="F32" s="20"/>
      <c r="G32" s="27" t="s">
        <v>94</v>
      </c>
      <c r="H32" s="36">
        <v>-135</v>
      </c>
      <c r="I32" s="22">
        <f>T_Transacciones[[#This Row],[Precio (Moneda Transacción)]]/T_Transacciones[[#This Row],[Cambio]]</f>
        <v>100</v>
      </c>
      <c r="J32" s="37">
        <v>100</v>
      </c>
      <c r="K32" s="38" t="s">
        <v>87</v>
      </c>
      <c r="L32" s="39">
        <v>1</v>
      </c>
      <c r="M32" s="22">
        <f>T_Transacciones[[#This Row],[Importe Bruto (Moneda Transacción)]]/T_Transacciones[[#This Row],[Cambio]]</f>
        <v>-13500</v>
      </c>
      <c r="N32" s="28">
        <f>IF(T_Transacciones[[#This Row],[Precio (Moneda Transacción)]]&lt;&gt;"",T_Transacciones[[#This Row],[Precio (Moneda Transacción)]]*T_Transacciones[[#This Row],[Participaciones]],"")</f>
        <v>-13500</v>
      </c>
      <c r="O32" s="29"/>
      <c r="P32" s="23"/>
      <c r="Q32" s="55"/>
      <c r="R32" s="30"/>
      <c r="S32" s="31">
        <f>T_Transacciones[[#This Row],[Comisión (Moneda Transacción)]]/T_Transacciones[[#This Row],[Cambio]]</f>
        <v>1</v>
      </c>
      <c r="T32" s="40">
        <v>1</v>
      </c>
      <c r="U32" s="33"/>
      <c r="V32" s="59" t="s">
        <v>168</v>
      </c>
    </row>
  </sheetData>
  <conditionalFormatting sqref="L2:L29">
    <cfRule type="expression" dxfId="1" priority="2">
      <formula>NOT(_xlfn.ISFORMULA(L2))</formula>
    </cfRule>
  </conditionalFormatting>
  <conditionalFormatting sqref="L30:L32">
    <cfRule type="expression" dxfId="0" priority="1">
      <formula>NOT(_xlfn.ISFORMULA(L30))</formula>
    </cfRule>
  </conditionalFormatting>
  <dataValidations count="1">
    <dataValidation type="list" allowBlank="1" showInputMessage="1" showErrorMessage="1" sqref="E2:E32 B2:C32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34</v>
      </c>
      <c r="B1" t="s">
        <v>44</v>
      </c>
      <c r="C1" t="s">
        <v>42</v>
      </c>
      <c r="D1" t="s">
        <v>43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L72"/>
  <sheetViews>
    <sheetView tabSelected="1" workbookViewId="0">
      <selection activeCell="E23" sqref="E23"/>
    </sheetView>
  </sheetViews>
  <sheetFormatPr baseColWidth="10" defaultRowHeight="14.25"/>
  <cols>
    <col min="1" max="1" width="33.75" customWidth="1"/>
    <col min="2" max="2" width="14" customWidth="1"/>
    <col min="3" max="3" width="43.875" customWidth="1"/>
    <col min="4" max="4" width="12.5" customWidth="1"/>
    <col min="5" max="5" width="49.875" customWidth="1"/>
    <col min="6" max="6" width="17.5" customWidth="1"/>
    <col min="7" max="7" width="24.5" customWidth="1"/>
    <col min="10" max="13" width="11.875" bestFit="1" customWidth="1"/>
  </cols>
  <sheetData>
    <row r="1" spans="1:7">
      <c r="A1" t="s">
        <v>77</v>
      </c>
      <c r="B1" s="7" t="s">
        <v>3</v>
      </c>
      <c r="C1" s="7" t="s">
        <v>155</v>
      </c>
      <c r="D1" s="7" t="s">
        <v>156</v>
      </c>
      <c r="E1" t="s">
        <v>79</v>
      </c>
      <c r="F1" t="s">
        <v>78</v>
      </c>
      <c r="G1" t="s">
        <v>83</v>
      </c>
    </row>
    <row r="2" spans="1:7" ht="99.75" hidden="1">
      <c r="A2" t="s">
        <v>80</v>
      </c>
      <c r="B2" t="s">
        <v>19</v>
      </c>
      <c r="C2" t="s">
        <v>81</v>
      </c>
      <c r="D2">
        <v>1</v>
      </c>
      <c r="E2" s="4" t="s">
        <v>97</v>
      </c>
      <c r="F2">
        <v>500</v>
      </c>
      <c r="G2" s="7" t="s">
        <v>96</v>
      </c>
    </row>
    <row r="3" spans="1:7" ht="99.75" hidden="1">
      <c r="A3" t="s">
        <v>84</v>
      </c>
      <c r="B3" t="s">
        <v>19</v>
      </c>
      <c r="C3" t="s">
        <v>81</v>
      </c>
      <c r="D3">
        <v>1</v>
      </c>
      <c r="E3" s="4" t="s">
        <v>97</v>
      </c>
      <c r="F3">
        <v>15000</v>
      </c>
      <c r="G3" t="s">
        <v>96</v>
      </c>
    </row>
    <row r="4" spans="1:7" ht="99.75" hidden="1">
      <c r="A4" t="s">
        <v>82</v>
      </c>
      <c r="B4" t="s">
        <v>19</v>
      </c>
      <c r="C4" t="s">
        <v>81</v>
      </c>
      <c r="D4">
        <v>1</v>
      </c>
      <c r="E4" s="4" t="s">
        <v>97</v>
      </c>
      <c r="F4">
        <v>18500</v>
      </c>
      <c r="G4" t="s">
        <v>96</v>
      </c>
    </row>
    <row r="5" spans="1:7" ht="57" hidden="1">
      <c r="A5" t="s">
        <v>136</v>
      </c>
      <c r="B5" t="s">
        <v>19</v>
      </c>
      <c r="C5" t="s">
        <v>81</v>
      </c>
      <c r="D5">
        <v>1</v>
      </c>
      <c r="E5" s="4" t="s">
        <v>98</v>
      </c>
      <c r="F5">
        <v>2500</v>
      </c>
      <c r="G5" t="s">
        <v>96</v>
      </c>
    </row>
    <row r="6" spans="1:7" ht="57" hidden="1">
      <c r="A6" t="s">
        <v>85</v>
      </c>
      <c r="B6" t="s">
        <v>19</v>
      </c>
      <c r="C6" t="s">
        <v>81</v>
      </c>
      <c r="D6">
        <v>1</v>
      </c>
      <c r="E6" s="4" t="s">
        <v>99</v>
      </c>
      <c r="F6">
        <v>1500</v>
      </c>
      <c r="G6" t="s">
        <v>96</v>
      </c>
    </row>
    <row r="7" spans="1:7" ht="99.75" hidden="1">
      <c r="A7" t="s">
        <v>80</v>
      </c>
      <c r="B7" t="s">
        <v>106</v>
      </c>
      <c r="C7" t="s">
        <v>91</v>
      </c>
      <c r="D7">
        <v>1</v>
      </c>
      <c r="E7" s="4" t="s">
        <v>100</v>
      </c>
      <c r="F7">
        <v>999</v>
      </c>
      <c r="G7" t="s">
        <v>166</v>
      </c>
    </row>
    <row r="8" spans="1:7" ht="128.25" hidden="1">
      <c r="A8" t="s">
        <v>84</v>
      </c>
      <c r="B8" t="s">
        <v>106</v>
      </c>
      <c r="C8" t="s">
        <v>91</v>
      </c>
      <c r="D8">
        <v>1</v>
      </c>
      <c r="E8" s="4" t="s">
        <v>113</v>
      </c>
      <c r="F8">
        <v>22500</v>
      </c>
      <c r="G8" t="s">
        <v>93</v>
      </c>
    </row>
    <row r="9" spans="1:7" ht="128.25" hidden="1">
      <c r="A9" t="s">
        <v>82</v>
      </c>
      <c r="B9" t="s">
        <v>106</v>
      </c>
      <c r="C9" t="s">
        <v>91</v>
      </c>
      <c r="D9">
        <v>1</v>
      </c>
      <c r="E9" s="4" t="s">
        <v>114</v>
      </c>
      <c r="F9">
        <v>24500</v>
      </c>
      <c r="G9" t="s">
        <v>93</v>
      </c>
    </row>
    <row r="10" spans="1:7" ht="85.5" hidden="1">
      <c r="A10" t="s">
        <v>136</v>
      </c>
      <c r="B10" t="s">
        <v>106</v>
      </c>
      <c r="C10" t="s">
        <v>91</v>
      </c>
      <c r="D10">
        <v>1</v>
      </c>
      <c r="E10" s="4" t="s">
        <v>92</v>
      </c>
      <c r="F10">
        <v>1499</v>
      </c>
      <c r="G10" t="s">
        <v>93</v>
      </c>
    </row>
    <row r="11" spans="1:7" ht="57" hidden="1">
      <c r="A11" t="s">
        <v>85</v>
      </c>
      <c r="B11" t="s">
        <v>106</v>
      </c>
      <c r="C11" t="s">
        <v>91</v>
      </c>
      <c r="D11">
        <v>1</v>
      </c>
      <c r="E11" s="4" t="s">
        <v>101</v>
      </c>
      <c r="F11">
        <v>1500</v>
      </c>
      <c r="G11" t="s">
        <v>93</v>
      </c>
    </row>
    <row r="12" spans="1:7" ht="99.75" hidden="1">
      <c r="A12" s="7" t="s">
        <v>118</v>
      </c>
      <c r="B12" t="s">
        <v>106</v>
      </c>
      <c r="C12" t="s">
        <v>91</v>
      </c>
      <c r="D12">
        <v>1</v>
      </c>
      <c r="E12" s="4" t="s">
        <v>115</v>
      </c>
      <c r="F12">
        <v>1001</v>
      </c>
      <c r="G12" t="s">
        <v>93</v>
      </c>
    </row>
    <row r="13" spans="1:7" ht="71.25" hidden="1">
      <c r="A13" s="7" t="s">
        <v>146</v>
      </c>
      <c r="B13" t="s">
        <v>107</v>
      </c>
      <c r="C13" s="7" t="s">
        <v>125</v>
      </c>
      <c r="D13">
        <v>1</v>
      </c>
      <c r="E13" s="6" t="s">
        <v>126</v>
      </c>
      <c r="F13">
        <v>1975</v>
      </c>
      <c r="G13" s="7" t="s">
        <v>119</v>
      </c>
    </row>
    <row r="14" spans="1:7" ht="71.25" hidden="1">
      <c r="A14" t="s">
        <v>141</v>
      </c>
      <c r="B14" t="s">
        <v>107</v>
      </c>
      <c r="C14" s="7" t="s">
        <v>125</v>
      </c>
      <c r="D14">
        <v>1</v>
      </c>
      <c r="E14" s="6" t="s">
        <v>127</v>
      </c>
      <c r="F14">
        <v>384.75</v>
      </c>
      <c r="G14" s="7" t="s">
        <v>111</v>
      </c>
    </row>
    <row r="15" spans="1:7" ht="57" hidden="1">
      <c r="A15" t="s">
        <v>148</v>
      </c>
      <c r="B15" t="s">
        <v>107</v>
      </c>
      <c r="C15" s="7" t="s">
        <v>125</v>
      </c>
      <c r="D15">
        <v>1</v>
      </c>
      <c r="E15" s="6" t="s">
        <v>128</v>
      </c>
      <c r="F15" s="52">
        <f>(1500*0.19 + 475*0.21) / 1975</f>
        <v>0.19481012658227848</v>
      </c>
      <c r="G15" s="7" t="s">
        <v>111</v>
      </c>
    </row>
    <row r="16" spans="1:7" ht="99.75" hidden="1">
      <c r="A16" s="7" t="s">
        <v>146</v>
      </c>
      <c r="B16" s="7" t="s">
        <v>107</v>
      </c>
      <c r="C16" s="7" t="s">
        <v>130</v>
      </c>
      <c r="D16">
        <v>1</v>
      </c>
      <c r="E16" s="6" t="s">
        <v>132</v>
      </c>
      <c r="F16" s="53">
        <f>(1799/1.04) - (2001/1.1)</f>
        <v>-89.283216783216858</v>
      </c>
      <c r="G16" s="7" t="s">
        <v>111</v>
      </c>
    </row>
    <row r="17" spans="1:7" ht="71.25" hidden="1">
      <c r="A17" s="7" t="s">
        <v>149</v>
      </c>
      <c r="B17" t="s">
        <v>107</v>
      </c>
      <c r="C17" s="7" t="s">
        <v>125</v>
      </c>
      <c r="D17">
        <v>1</v>
      </c>
      <c r="E17" s="6" t="s">
        <v>127</v>
      </c>
      <c r="F17">
        <v>384.75</v>
      </c>
      <c r="G17" s="7" t="s">
        <v>111</v>
      </c>
    </row>
    <row r="18" spans="1:7" ht="42.75" hidden="1">
      <c r="A18" t="s">
        <v>141</v>
      </c>
      <c r="B18" s="7" t="s">
        <v>107</v>
      </c>
      <c r="C18" s="7" t="s">
        <v>130</v>
      </c>
      <c r="D18">
        <v>1</v>
      </c>
      <c r="E18" s="6" t="s">
        <v>131</v>
      </c>
      <c r="F18">
        <v>0</v>
      </c>
      <c r="G18" s="7" t="s">
        <v>111</v>
      </c>
    </row>
    <row r="19" spans="1:7" ht="42.75" hidden="1">
      <c r="A19" t="s">
        <v>148</v>
      </c>
      <c r="B19" s="7" t="s">
        <v>107</v>
      </c>
      <c r="C19" s="7" t="s">
        <v>130</v>
      </c>
      <c r="D19">
        <v>1</v>
      </c>
      <c r="E19" s="6" t="s">
        <v>131</v>
      </c>
      <c r="F19">
        <v>0</v>
      </c>
      <c r="G19" s="7" t="s">
        <v>111</v>
      </c>
    </row>
    <row r="20" spans="1:7" ht="85.5">
      <c r="A20" s="7" t="s">
        <v>146</v>
      </c>
      <c r="B20" t="s">
        <v>107</v>
      </c>
      <c r="C20" t="s">
        <v>116</v>
      </c>
      <c r="D20">
        <v>1</v>
      </c>
      <c r="E20" s="4" t="s">
        <v>117</v>
      </c>
      <c r="F20">
        <v>-406</v>
      </c>
      <c r="G20" t="s">
        <v>112</v>
      </c>
    </row>
    <row r="21" spans="1:7" ht="85.5">
      <c r="A21" s="7" t="s">
        <v>118</v>
      </c>
      <c r="B21" t="s">
        <v>107</v>
      </c>
      <c r="C21" s="7" t="s">
        <v>116</v>
      </c>
      <c r="D21">
        <v>1</v>
      </c>
      <c r="E21" s="4" t="s">
        <v>117</v>
      </c>
      <c r="F21">
        <v>406</v>
      </c>
      <c r="G21" s="7" t="s">
        <v>119</v>
      </c>
    </row>
    <row r="22" spans="1:7" ht="114">
      <c r="A22" s="7" t="s">
        <v>82</v>
      </c>
      <c r="B22" s="7" t="s">
        <v>107</v>
      </c>
      <c r="C22" t="s">
        <v>116</v>
      </c>
      <c r="D22">
        <v>1</v>
      </c>
      <c r="E22" s="6" t="s">
        <v>171</v>
      </c>
      <c r="F22">
        <v>-406</v>
      </c>
      <c r="G22" s="7" t="s">
        <v>119</v>
      </c>
    </row>
    <row r="23" spans="1:7" ht="85.5">
      <c r="A23" s="7" t="s">
        <v>84</v>
      </c>
      <c r="B23" t="s">
        <v>107</v>
      </c>
      <c r="C23" t="s">
        <v>116</v>
      </c>
      <c r="D23">
        <v>1</v>
      </c>
      <c r="E23" s="4" t="s">
        <v>117</v>
      </c>
      <c r="F23">
        <v>0</v>
      </c>
      <c r="G23" s="7" t="s">
        <v>119</v>
      </c>
    </row>
    <row r="24" spans="1:7" ht="42.75" hidden="1">
      <c r="A24" s="7" t="s">
        <v>149</v>
      </c>
      <c r="B24" t="s">
        <v>107</v>
      </c>
      <c r="C24" t="s">
        <v>130</v>
      </c>
      <c r="D24">
        <v>1</v>
      </c>
      <c r="E24" s="4" t="s">
        <v>131</v>
      </c>
      <c r="F24">
        <v>0</v>
      </c>
      <c r="G24" s="7" t="s">
        <v>111</v>
      </c>
    </row>
    <row r="25" spans="1:7" ht="85.5">
      <c r="A25" t="s">
        <v>141</v>
      </c>
      <c r="B25" t="s">
        <v>107</v>
      </c>
      <c r="C25" t="s">
        <v>116</v>
      </c>
      <c r="D25">
        <v>1</v>
      </c>
      <c r="E25" s="6" t="s">
        <v>120</v>
      </c>
      <c r="F25">
        <v>0</v>
      </c>
      <c r="G25" s="7" t="s">
        <v>112</v>
      </c>
    </row>
    <row r="26" spans="1:7" ht="85.5">
      <c r="A26" t="s">
        <v>148</v>
      </c>
      <c r="B26" t="s">
        <v>107</v>
      </c>
      <c r="C26" t="s">
        <v>116</v>
      </c>
      <c r="D26">
        <v>1</v>
      </c>
      <c r="E26" s="6" t="s">
        <v>121</v>
      </c>
      <c r="F26">
        <v>0</v>
      </c>
      <c r="G26" s="7" t="s">
        <v>112</v>
      </c>
    </row>
    <row r="27" spans="1:7" ht="85.5" hidden="1">
      <c r="A27" s="7" t="s">
        <v>146</v>
      </c>
      <c r="B27" t="s">
        <v>107</v>
      </c>
      <c r="C27" s="7" t="s">
        <v>122</v>
      </c>
      <c r="D27">
        <v>1</v>
      </c>
      <c r="E27" s="6" t="s">
        <v>124</v>
      </c>
      <c r="F27">
        <v>634.5</v>
      </c>
      <c r="G27" s="7" t="s">
        <v>119</v>
      </c>
    </row>
    <row r="28" spans="1:7" ht="85.5">
      <c r="A28" s="7" t="s">
        <v>149</v>
      </c>
      <c r="B28" t="s">
        <v>107</v>
      </c>
      <c r="C28" s="7" t="s">
        <v>116</v>
      </c>
      <c r="D28">
        <v>1</v>
      </c>
      <c r="E28" s="6" t="s">
        <v>120</v>
      </c>
      <c r="F28">
        <v>0</v>
      </c>
      <c r="G28" s="7" t="s">
        <v>112</v>
      </c>
    </row>
    <row r="29" spans="1:7" ht="71.25" hidden="1">
      <c r="A29" t="s">
        <v>141</v>
      </c>
      <c r="B29" t="s">
        <v>107</v>
      </c>
      <c r="C29" s="7" t="s">
        <v>122</v>
      </c>
      <c r="D29">
        <v>1</v>
      </c>
      <c r="E29" s="6" t="s">
        <v>123</v>
      </c>
      <c r="F29">
        <v>120.55500000000001</v>
      </c>
      <c r="G29" s="7" t="s">
        <v>112</v>
      </c>
    </row>
    <row r="30" spans="1:7" ht="71.25" hidden="1">
      <c r="A30" t="s">
        <v>148</v>
      </c>
      <c r="B30" t="s">
        <v>107</v>
      </c>
      <c r="C30" s="7" t="s">
        <v>122</v>
      </c>
      <c r="D30">
        <v>1</v>
      </c>
      <c r="E30" s="6" t="s">
        <v>123</v>
      </c>
      <c r="F30" s="32">
        <v>0.19</v>
      </c>
      <c r="G30" s="7" t="s">
        <v>112</v>
      </c>
    </row>
    <row r="31" spans="1:7" ht="71.25" hidden="1">
      <c r="A31" t="s">
        <v>148</v>
      </c>
      <c r="B31" t="s">
        <v>107</v>
      </c>
      <c r="C31" t="s">
        <v>104</v>
      </c>
      <c r="D31">
        <v>1</v>
      </c>
      <c r="E31" s="4" t="s">
        <v>103</v>
      </c>
      <c r="F31" s="32"/>
      <c r="G31" t="s">
        <v>111</v>
      </c>
    </row>
    <row r="32" spans="1:7" ht="71.25" hidden="1">
      <c r="A32" s="7" t="s">
        <v>149</v>
      </c>
      <c r="B32" t="s">
        <v>107</v>
      </c>
      <c r="C32" s="7" t="s">
        <v>122</v>
      </c>
      <c r="D32">
        <v>1</v>
      </c>
      <c r="E32" s="6" t="s">
        <v>123</v>
      </c>
      <c r="F32">
        <v>120.55500000000001</v>
      </c>
      <c r="G32" s="7" t="s">
        <v>112</v>
      </c>
    </row>
    <row r="33" spans="1:12" ht="71.25" hidden="1">
      <c r="A33" t="s">
        <v>141</v>
      </c>
      <c r="B33" t="s">
        <v>107</v>
      </c>
      <c r="C33" t="s">
        <v>104</v>
      </c>
      <c r="D33">
        <v>1</v>
      </c>
      <c r="E33" s="4" t="s">
        <v>103</v>
      </c>
      <c r="G33" t="s">
        <v>111</v>
      </c>
    </row>
    <row r="34" spans="1:12" ht="71.25" hidden="1">
      <c r="A34" t="s">
        <v>108</v>
      </c>
      <c r="B34" t="s">
        <v>107</v>
      </c>
      <c r="C34" t="s">
        <v>104</v>
      </c>
      <c r="D34">
        <v>1</v>
      </c>
      <c r="E34" s="4" t="s">
        <v>103</v>
      </c>
      <c r="G34" t="s">
        <v>111</v>
      </c>
    </row>
    <row r="35" spans="1:12" ht="71.25" hidden="1">
      <c r="A35" t="s">
        <v>108</v>
      </c>
      <c r="B35" t="s">
        <v>107</v>
      </c>
      <c r="C35" t="s">
        <v>102</v>
      </c>
      <c r="D35">
        <v>1</v>
      </c>
      <c r="E35" s="4" t="s">
        <v>109</v>
      </c>
      <c r="F35">
        <v>490</v>
      </c>
      <c r="G35" t="s">
        <v>112</v>
      </c>
    </row>
    <row r="36" spans="1:12" ht="71.25" hidden="1">
      <c r="A36" s="7" t="s">
        <v>149</v>
      </c>
      <c r="B36" t="s">
        <v>107</v>
      </c>
      <c r="C36" t="s">
        <v>104</v>
      </c>
      <c r="D36">
        <v>1</v>
      </c>
      <c r="E36" s="4" t="s">
        <v>103</v>
      </c>
      <c r="G36" t="s">
        <v>111</v>
      </c>
    </row>
    <row r="37" spans="1:12" ht="71.25" hidden="1">
      <c r="A37" t="s">
        <v>147</v>
      </c>
      <c r="B37" t="s">
        <v>107</v>
      </c>
      <c r="C37" t="s">
        <v>104</v>
      </c>
      <c r="D37">
        <v>1</v>
      </c>
      <c r="E37" s="4" t="s">
        <v>103</v>
      </c>
      <c r="G37" t="s">
        <v>111</v>
      </c>
    </row>
    <row r="38" spans="1:12" ht="71.25" hidden="1">
      <c r="A38" t="s">
        <v>147</v>
      </c>
      <c r="B38" t="s">
        <v>107</v>
      </c>
      <c r="C38" t="s">
        <v>102</v>
      </c>
      <c r="D38">
        <v>1</v>
      </c>
      <c r="E38" s="4" t="s">
        <v>109</v>
      </c>
      <c r="F38">
        <v>490</v>
      </c>
      <c r="G38" t="s">
        <v>112</v>
      </c>
    </row>
    <row r="39" spans="1:12" ht="71.25" hidden="1">
      <c r="A39" t="s">
        <v>148</v>
      </c>
      <c r="B39" t="s">
        <v>107</v>
      </c>
      <c r="C39" t="s">
        <v>102</v>
      </c>
      <c r="D39">
        <v>1</v>
      </c>
      <c r="E39" s="4" t="s">
        <v>110</v>
      </c>
      <c r="F39" s="32">
        <v>0.19</v>
      </c>
      <c r="G39" t="s">
        <v>112</v>
      </c>
    </row>
    <row r="40" spans="1:12" ht="71.25" hidden="1">
      <c r="A40" t="s">
        <v>141</v>
      </c>
      <c r="B40" t="s">
        <v>107</v>
      </c>
      <c r="C40" t="s">
        <v>102</v>
      </c>
      <c r="D40">
        <v>1</v>
      </c>
      <c r="E40" s="4" t="s">
        <v>110</v>
      </c>
      <c r="F40">
        <v>93.1</v>
      </c>
      <c r="G40" t="s">
        <v>112</v>
      </c>
      <c r="L40" s="7"/>
    </row>
    <row r="41" spans="1:12" ht="85.5" hidden="1">
      <c r="A41" s="7" t="s">
        <v>143</v>
      </c>
      <c r="B41" t="s">
        <v>107</v>
      </c>
      <c r="C41" t="s">
        <v>129</v>
      </c>
      <c r="D41">
        <v>1</v>
      </c>
      <c r="E41" s="6" t="s">
        <v>144</v>
      </c>
      <c r="F41">
        <v>500</v>
      </c>
      <c r="G41" s="7" t="s">
        <v>111</v>
      </c>
    </row>
    <row r="42" spans="1:12" ht="71.25" hidden="1">
      <c r="A42" s="7" t="s">
        <v>149</v>
      </c>
      <c r="B42" t="s">
        <v>107</v>
      </c>
      <c r="C42" t="s">
        <v>102</v>
      </c>
      <c r="D42">
        <v>1</v>
      </c>
      <c r="E42" s="4" t="s">
        <v>110</v>
      </c>
      <c r="F42">
        <v>93.1</v>
      </c>
      <c r="G42" t="s">
        <v>112</v>
      </c>
    </row>
    <row r="43" spans="1:12" ht="85.5" hidden="1">
      <c r="A43" t="s">
        <v>141</v>
      </c>
      <c r="B43" t="s">
        <v>107</v>
      </c>
      <c r="C43" t="s">
        <v>129</v>
      </c>
      <c r="D43">
        <v>1</v>
      </c>
      <c r="E43" s="6" t="s">
        <v>144</v>
      </c>
      <c r="F43">
        <v>95</v>
      </c>
      <c r="G43" s="7" t="s">
        <v>111</v>
      </c>
    </row>
    <row r="44" spans="1:12" ht="85.5" hidden="1">
      <c r="A44" t="s">
        <v>148</v>
      </c>
      <c r="B44" t="s">
        <v>107</v>
      </c>
      <c r="C44" t="s">
        <v>129</v>
      </c>
      <c r="D44">
        <v>1</v>
      </c>
      <c r="E44" s="6" t="s">
        <v>144</v>
      </c>
      <c r="F44" s="32">
        <v>0.19</v>
      </c>
      <c r="G44" s="7" t="s">
        <v>111</v>
      </c>
    </row>
    <row r="45" spans="1:12" ht="85.5" hidden="1">
      <c r="A45" s="7" t="s">
        <v>143</v>
      </c>
      <c r="B45" t="s">
        <v>107</v>
      </c>
      <c r="C45" t="s">
        <v>135</v>
      </c>
      <c r="D45">
        <v>1</v>
      </c>
      <c r="E45" s="6" t="s">
        <v>145</v>
      </c>
      <c r="F45">
        <f>1000/1.05</f>
        <v>952.38095238095229</v>
      </c>
      <c r="G45" s="7" t="s">
        <v>111</v>
      </c>
    </row>
    <row r="46" spans="1:12" ht="85.5" hidden="1">
      <c r="A46" s="7" t="s">
        <v>149</v>
      </c>
      <c r="B46" t="s">
        <v>107</v>
      </c>
      <c r="C46" t="s">
        <v>129</v>
      </c>
      <c r="D46">
        <v>1</v>
      </c>
      <c r="E46" s="6" t="s">
        <v>144</v>
      </c>
      <c r="F46">
        <v>95</v>
      </c>
      <c r="G46" s="7" t="s">
        <v>111</v>
      </c>
    </row>
    <row r="47" spans="1:12" ht="85.5" hidden="1">
      <c r="A47" t="s">
        <v>141</v>
      </c>
      <c r="B47" t="s">
        <v>107</v>
      </c>
      <c r="C47" t="s">
        <v>135</v>
      </c>
      <c r="D47">
        <v>1</v>
      </c>
      <c r="E47" s="6" t="s">
        <v>145</v>
      </c>
      <c r="F47">
        <f>1000/1.05*0.19</f>
        <v>180.95238095238093</v>
      </c>
      <c r="G47" s="7" t="s">
        <v>111</v>
      </c>
    </row>
    <row r="48" spans="1:12" ht="85.5" hidden="1">
      <c r="A48" t="s">
        <v>148</v>
      </c>
      <c r="B48" t="s">
        <v>107</v>
      </c>
      <c r="C48" t="s">
        <v>135</v>
      </c>
      <c r="D48">
        <v>1</v>
      </c>
      <c r="E48" s="6" t="s">
        <v>145</v>
      </c>
      <c r="F48" s="32">
        <v>0.19</v>
      </c>
      <c r="G48" s="7" t="s">
        <v>111</v>
      </c>
    </row>
    <row r="49" spans="1:7" ht="85.5" hidden="1">
      <c r="A49" t="s">
        <v>142</v>
      </c>
      <c r="B49" t="s">
        <v>107</v>
      </c>
      <c r="C49" t="s">
        <v>135</v>
      </c>
      <c r="D49">
        <v>1</v>
      </c>
      <c r="E49" s="6" t="s">
        <v>145</v>
      </c>
      <c r="F49">
        <f>1000/1.05*0.19 - 150/1.05</f>
        <v>38.095238095238074</v>
      </c>
      <c r="G49" s="7" t="s">
        <v>111</v>
      </c>
    </row>
    <row r="50" spans="1:7" ht="71.25" hidden="1">
      <c r="A50" s="7" t="s">
        <v>146</v>
      </c>
      <c r="B50" t="s">
        <v>107</v>
      </c>
      <c r="C50" t="s">
        <v>140</v>
      </c>
      <c r="D50">
        <v>1</v>
      </c>
      <c r="E50" s="6" t="s">
        <v>139</v>
      </c>
      <c r="F50">
        <v>-5000</v>
      </c>
      <c r="G50" s="7" t="s">
        <v>111</v>
      </c>
    </row>
    <row r="51" spans="1:7" ht="71.25" hidden="1">
      <c r="A51" t="s">
        <v>143</v>
      </c>
      <c r="B51" t="s">
        <v>107</v>
      </c>
      <c r="C51" t="s">
        <v>140</v>
      </c>
      <c r="D51">
        <v>1</v>
      </c>
      <c r="E51" s="6" t="s">
        <v>139</v>
      </c>
      <c r="F51">
        <v>1000</v>
      </c>
      <c r="G51" s="7" t="s">
        <v>111</v>
      </c>
    </row>
    <row r="52" spans="1:7" ht="85.5" hidden="1">
      <c r="A52" s="7" t="s">
        <v>149</v>
      </c>
      <c r="B52" t="s">
        <v>107</v>
      </c>
      <c r="C52" t="s">
        <v>135</v>
      </c>
      <c r="D52">
        <v>1</v>
      </c>
      <c r="E52" s="6" t="s">
        <v>145</v>
      </c>
      <c r="F52">
        <f>1000/1.05*0.19</f>
        <v>180.95238095238093</v>
      </c>
      <c r="G52" s="7" t="s">
        <v>111</v>
      </c>
    </row>
    <row r="53" spans="1:7" ht="71.25" hidden="1">
      <c r="A53" t="s">
        <v>147</v>
      </c>
      <c r="B53" t="s">
        <v>107</v>
      </c>
      <c r="C53" t="s">
        <v>140</v>
      </c>
      <c r="D53">
        <v>1</v>
      </c>
      <c r="E53" s="6" t="s">
        <v>139</v>
      </c>
      <c r="F53">
        <v>750</v>
      </c>
      <c r="G53" s="7" t="s">
        <v>111</v>
      </c>
    </row>
    <row r="54" spans="1:7" ht="71.25" hidden="1">
      <c r="A54" t="s">
        <v>150</v>
      </c>
      <c r="B54" t="s">
        <v>107</v>
      </c>
      <c r="C54" t="s">
        <v>104</v>
      </c>
      <c r="D54">
        <v>1</v>
      </c>
      <c r="E54" s="4" t="s">
        <v>103</v>
      </c>
      <c r="G54" t="s">
        <v>111</v>
      </c>
    </row>
    <row r="55" spans="1:7" ht="71.25" hidden="1">
      <c r="A55" t="s">
        <v>150</v>
      </c>
      <c r="B55" t="s">
        <v>107</v>
      </c>
      <c r="C55" t="s">
        <v>102</v>
      </c>
      <c r="D55">
        <v>1</v>
      </c>
      <c r="E55" s="4" t="s">
        <v>109</v>
      </c>
      <c r="F55">
        <v>490</v>
      </c>
      <c r="G55" t="s">
        <v>112</v>
      </c>
    </row>
    <row r="56" spans="1:7" ht="71.25" hidden="1">
      <c r="A56" t="s">
        <v>150</v>
      </c>
      <c r="B56" t="s">
        <v>107</v>
      </c>
      <c r="C56" t="s">
        <v>140</v>
      </c>
      <c r="D56">
        <v>1</v>
      </c>
      <c r="E56" s="6" t="s">
        <v>139</v>
      </c>
      <c r="F56">
        <v>750</v>
      </c>
      <c r="G56" s="7" t="s">
        <v>111</v>
      </c>
    </row>
    <row r="57" spans="1:7" ht="85.5" hidden="1">
      <c r="A57" s="7" t="s">
        <v>151</v>
      </c>
      <c r="B57" t="s">
        <v>107</v>
      </c>
      <c r="C57" t="s">
        <v>129</v>
      </c>
      <c r="D57">
        <v>1</v>
      </c>
      <c r="E57" s="6" t="s">
        <v>144</v>
      </c>
      <c r="F57">
        <v>500</v>
      </c>
      <c r="G57" s="7" t="s">
        <v>111</v>
      </c>
    </row>
    <row r="58" spans="1:7" ht="85.5" hidden="1">
      <c r="A58" s="7" t="s">
        <v>151</v>
      </c>
      <c r="B58" t="s">
        <v>107</v>
      </c>
      <c r="C58" t="s">
        <v>135</v>
      </c>
      <c r="D58">
        <v>1</v>
      </c>
      <c r="E58" s="6" t="s">
        <v>145</v>
      </c>
      <c r="F58">
        <v>952.38095238095229</v>
      </c>
      <c r="G58" s="7" t="s">
        <v>111</v>
      </c>
    </row>
    <row r="59" spans="1:7" ht="71.25" hidden="1">
      <c r="A59" s="7" t="s">
        <v>151</v>
      </c>
      <c r="B59" t="s">
        <v>107</v>
      </c>
      <c r="C59" t="s">
        <v>140</v>
      </c>
      <c r="D59">
        <v>1</v>
      </c>
      <c r="E59" s="6" t="s">
        <v>139</v>
      </c>
      <c r="F59">
        <v>1000</v>
      </c>
      <c r="G59" s="7" t="s">
        <v>111</v>
      </c>
    </row>
    <row r="60" spans="1:7" ht="71.25" hidden="1">
      <c r="A60" s="7" t="s">
        <v>152</v>
      </c>
      <c r="B60" t="s">
        <v>107</v>
      </c>
      <c r="C60" s="7" t="s">
        <v>125</v>
      </c>
      <c r="D60">
        <v>1</v>
      </c>
      <c r="E60" s="6" t="s">
        <v>126</v>
      </c>
      <c r="F60">
        <v>1975</v>
      </c>
      <c r="G60" s="7" t="s">
        <v>119</v>
      </c>
    </row>
    <row r="61" spans="1:7" ht="99.75" hidden="1">
      <c r="A61" s="7" t="s">
        <v>152</v>
      </c>
      <c r="B61" s="7" t="s">
        <v>107</v>
      </c>
      <c r="C61" s="7" t="s">
        <v>130</v>
      </c>
      <c r="D61">
        <v>1</v>
      </c>
      <c r="E61" s="6" t="s">
        <v>132</v>
      </c>
      <c r="F61" s="53">
        <v>-89.283216783216858</v>
      </c>
      <c r="G61" s="7" t="s">
        <v>111</v>
      </c>
    </row>
    <row r="62" spans="1:7" ht="85.5">
      <c r="A62" s="7" t="s">
        <v>152</v>
      </c>
      <c r="B62" t="s">
        <v>107</v>
      </c>
      <c r="C62" t="s">
        <v>116</v>
      </c>
      <c r="D62">
        <v>1</v>
      </c>
      <c r="E62" s="4" t="s">
        <v>117</v>
      </c>
      <c r="F62">
        <v>-406</v>
      </c>
      <c r="G62" t="s">
        <v>112</v>
      </c>
    </row>
    <row r="63" spans="1:7" ht="85.5" hidden="1">
      <c r="A63" s="7" t="s">
        <v>152</v>
      </c>
      <c r="B63" t="s">
        <v>107</v>
      </c>
      <c r="C63" s="7" t="s">
        <v>122</v>
      </c>
      <c r="D63">
        <v>1</v>
      </c>
      <c r="E63" s="6" t="s">
        <v>124</v>
      </c>
      <c r="F63">
        <v>634.5</v>
      </c>
      <c r="G63" s="7" t="s">
        <v>119</v>
      </c>
    </row>
    <row r="64" spans="1:7" ht="71.25" hidden="1">
      <c r="A64" s="7" t="s">
        <v>152</v>
      </c>
      <c r="B64" t="s">
        <v>107</v>
      </c>
      <c r="C64" t="s">
        <v>140</v>
      </c>
      <c r="D64">
        <v>1</v>
      </c>
      <c r="E64" s="6" t="s">
        <v>139</v>
      </c>
      <c r="F64">
        <v>-5000</v>
      </c>
      <c r="G64" s="7" t="s">
        <v>111</v>
      </c>
    </row>
    <row r="65" spans="1:7" ht="71.25" hidden="1">
      <c r="A65" s="7" t="s">
        <v>153</v>
      </c>
      <c r="B65" t="s">
        <v>107</v>
      </c>
      <c r="C65" t="s">
        <v>140</v>
      </c>
      <c r="D65">
        <v>1</v>
      </c>
      <c r="E65" s="6" t="s">
        <v>139</v>
      </c>
      <c r="F65">
        <v>4750</v>
      </c>
      <c r="G65" s="7" t="s">
        <v>111</v>
      </c>
    </row>
    <row r="66" spans="1:7" ht="85.5" hidden="1">
      <c r="A66" t="s">
        <v>150</v>
      </c>
      <c r="B66" t="s">
        <v>107</v>
      </c>
      <c r="C66" t="s">
        <v>154</v>
      </c>
      <c r="D66">
        <v>1</v>
      </c>
      <c r="E66" s="6" t="s">
        <v>159</v>
      </c>
      <c r="F66">
        <v>750</v>
      </c>
      <c r="G66" s="7" t="s">
        <v>158</v>
      </c>
    </row>
    <row r="67" spans="1:7" ht="85.5" hidden="1">
      <c r="A67" s="7" t="s">
        <v>153</v>
      </c>
      <c r="B67" t="s">
        <v>107</v>
      </c>
      <c r="C67" t="s">
        <v>154</v>
      </c>
      <c r="D67">
        <v>1</v>
      </c>
      <c r="E67" s="6" t="s">
        <v>163</v>
      </c>
      <c r="F67">
        <v>4750</v>
      </c>
      <c r="G67" s="7" t="s">
        <v>157</v>
      </c>
    </row>
    <row r="68" spans="1:7" ht="85.5" hidden="1">
      <c r="A68" s="7" t="s">
        <v>153</v>
      </c>
      <c r="B68" t="s">
        <v>107</v>
      </c>
      <c r="C68" t="s">
        <v>154</v>
      </c>
      <c r="D68">
        <v>2</v>
      </c>
      <c r="E68" s="6" t="s">
        <v>162</v>
      </c>
      <c r="F68">
        <v>4250</v>
      </c>
      <c r="G68" s="7" t="s">
        <v>111</v>
      </c>
    </row>
    <row r="69" spans="1:7" ht="85.5" hidden="1">
      <c r="A69" t="s">
        <v>150</v>
      </c>
      <c r="B69" t="s">
        <v>107</v>
      </c>
      <c r="C69" t="s">
        <v>154</v>
      </c>
      <c r="D69">
        <v>2</v>
      </c>
      <c r="E69" s="6" t="s">
        <v>160</v>
      </c>
      <c r="F69">
        <v>750</v>
      </c>
      <c r="G69" s="7" t="s">
        <v>111</v>
      </c>
    </row>
    <row r="70" spans="1:7" ht="85.5" hidden="1">
      <c r="A70" t="s">
        <v>150</v>
      </c>
      <c r="B70" t="s">
        <v>107</v>
      </c>
      <c r="C70" t="s">
        <v>154</v>
      </c>
      <c r="D70">
        <v>3</v>
      </c>
      <c r="E70" s="6" t="s">
        <v>161</v>
      </c>
      <c r="F70">
        <v>1000</v>
      </c>
      <c r="G70" s="7" t="s">
        <v>112</v>
      </c>
    </row>
    <row r="71" spans="1:7" ht="114" hidden="1">
      <c r="A71" t="s">
        <v>80</v>
      </c>
      <c r="B71" t="s">
        <v>106</v>
      </c>
      <c r="C71" t="s">
        <v>91</v>
      </c>
      <c r="D71">
        <v>2</v>
      </c>
      <c r="E71" s="4" t="s">
        <v>164</v>
      </c>
      <c r="F71">
        <v>2000</v>
      </c>
      <c r="G71" t="s">
        <v>165</v>
      </c>
    </row>
    <row r="72" spans="1:7" ht="99.75" hidden="1">
      <c r="A72" t="s">
        <v>167</v>
      </c>
      <c r="B72" s="7" t="s">
        <v>106</v>
      </c>
      <c r="C72" s="7" t="s">
        <v>168</v>
      </c>
      <c r="D72">
        <v>1</v>
      </c>
      <c r="E72" s="6" t="s">
        <v>169</v>
      </c>
      <c r="F72">
        <v>10500</v>
      </c>
      <c r="G72" s="7" t="s">
        <v>170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F660A225386440816C891D4B34640C" ma:contentTypeVersion="6" ma:contentTypeDescription="Crear nuevo documento." ma:contentTypeScope="" ma:versionID="3be8ca4a16c56fafb88835a45730855c">
  <xsd:schema xmlns:xsd="http://www.w3.org/2001/XMLSchema" xmlns:xs="http://www.w3.org/2001/XMLSchema" xmlns:p="http://schemas.microsoft.com/office/2006/metadata/properties" xmlns:ns2="e1d639a8-f065-40ba-9a57-208beaef03ad" targetNamespace="http://schemas.microsoft.com/office/2006/metadata/properties" ma:root="true" ma:fieldsID="80e60d25b5c74f6df31ef507d1c8fa7e" ns2:_="">
    <xsd:import namespace="e1d639a8-f065-40ba-9a57-208beaef03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639a8-f065-40ba-9a57-208beaef0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1.xml><?xml version="1.0" encoding="utf-8"?>
<ds:datastoreItem xmlns:ds="http://schemas.openxmlformats.org/officeDocument/2006/customXml" ds:itemID="{726E22DE-0772-409A-BF6B-E8333A690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d639a8-f065-40ba-9a57-208beaef03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4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8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9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20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BCE - Euro - Dolar</vt:lpstr>
      <vt:lpstr>Transacciones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2025-09-24T20:56:20Z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0x01010057F660A225386440816C891D4B34640C</vt:lpwstr>
  </property>
</Properties>
</file>