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E85BA21E-43F2-4930-8BBC-B75D315D10B0}" xr6:coauthVersionLast="47" xr6:coauthVersionMax="47" xr10:uidLastSave="{00000000-0000-0000-0000-000000000000}"/>
  <bookViews>
    <workbookView xWindow="-21697" yWindow="-98" windowWidth="21795" windowHeight="12975" firstSheet="3" activeTab="7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6" l="1"/>
  <c r="S20" i="31"/>
  <c r="R20" i="31" s="1"/>
  <c r="O20" i="31"/>
  <c r="N20" i="31"/>
  <c r="M20" i="31"/>
  <c r="I20" i="31"/>
  <c r="E16" i="36"/>
  <c r="R19" i="31"/>
  <c r="R17" i="31"/>
  <c r="R16" i="31"/>
  <c r="R15" i="31"/>
  <c r="R14" i="31"/>
  <c r="R13" i="31"/>
  <c r="R12" i="31"/>
  <c r="R11" i="31"/>
  <c r="R10" i="31"/>
  <c r="R9" i="31"/>
  <c r="R8" i="31"/>
  <c r="R7" i="31"/>
  <c r="R6" i="31"/>
  <c r="R5" i="31"/>
  <c r="R4" i="31"/>
  <c r="R3" i="31"/>
  <c r="R2" i="31"/>
  <c r="R18" i="31"/>
  <c r="N19" i="31"/>
  <c r="M19" i="31" s="1"/>
  <c r="I19" i="31"/>
  <c r="N18" i="31"/>
  <c r="M18" i="31" s="1"/>
  <c r="I18" i="31"/>
  <c r="I17" i="31"/>
  <c r="N17" i="31"/>
  <c r="M17" i="31" s="1"/>
  <c r="E35" i="36"/>
  <c r="E15" i="36"/>
  <c r="E14" i="36" s="1"/>
  <c r="I16" i="31"/>
  <c r="I15" i="31"/>
  <c r="N16" i="31"/>
  <c r="M16" i="31" s="1"/>
  <c r="N15" i="31"/>
  <c r="M15" i="31" s="1"/>
  <c r="N13" i="31"/>
  <c r="M13" i="31" s="1"/>
  <c r="I13" i="31"/>
  <c r="N14" i="31"/>
  <c r="M14" i="31" s="1"/>
  <c r="I14" i="31"/>
  <c r="N12" i="31"/>
  <c r="M12" i="31" s="1"/>
  <c r="I12" i="31"/>
  <c r="N11" i="3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<sst xmlns="http://schemas.openxmlformats.org/spreadsheetml/2006/main" count="442" uniqueCount="145">
  <si>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</si>
  <si>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</si>
  <si>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</si>
  <si>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</si>
  <si>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</si>
  <si>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</si>
  <si>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</si>
  <si>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</si>
  <si>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</si>
  <si>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</si>
  <si>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</si>
  <si>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</si>
  <si>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</si>
  <si>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</si>
  <si>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</si>
  <si>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</si>
  <si>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</si>
  <si>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</si>
  <si>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</si>
  <si>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</si>
  <si>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</si>
  <si>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</si>
  <si>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</si>
  <si>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</si>
  <si>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</si>
  <si>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</si>
  <si>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</si>
  <si>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</si>
  <si>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</si>
  <si>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</si>
  <si>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</si>
  <si>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</si>
  <si>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</si>
  <si>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</si>
  <si>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</si>
  <si>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</si>
  <si>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</si>
  <si>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</si>
  <si>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</si>
  <si>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</si>
  <si>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</si>
  <si>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</si>
  <si>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</si>
  <si>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</si>
  <si>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</si>
  <si>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</si>
  <si>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</si>
  <si>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</si>
  <si>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</si>
  <si>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</si>
  <si>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</si>
  <si>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</si>
  <si>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</si>
  <si>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</si>
  <si>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</si>
  <si>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</si>
  <si>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</si>
  <si>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</si>
  <si>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</si>
  <si>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</si>
  <si>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</si>
  <si>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</si>
  <si>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</si>
  <si>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</si>
  <si>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</si>
  <si>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</si>
  <si>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</si>
  <si>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</si>
  <si>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</si>
  <si>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</si>
  <si>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</si>
  <si>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</si>
  <si>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</si>
  <si>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</si>
  <si>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</si>
  <si>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</si>
  <si>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</si>
  <si>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</si>
  <si>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</si>
  <si>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</si>
  <si>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</si>
  <si>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</si>
  <si>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</si>
  <si>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</si>
  <si>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</si>
  <si>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Beneficio Inversión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</si>
  <si>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</si>
  <si>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</si>
  <si>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</si>
  <si>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</si>
  <si>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</si>
  <si>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</si>
  <si>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</si>
  <si>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</si>
  <si>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</si>
  <si>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</si>
  <si>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</si>
  <si>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</si>
  <si>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</si>
  <si>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</si>
  <si>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</si>
  <si>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</si>
  <si>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</si>
  <si>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</si>
  <si>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</si>
  <si>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</si>
  <si>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</si>
  <si>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</si>
  <si>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</si>
  <si>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</si>
  <si>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</si>
  <si>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</si>
  <si>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</si>
  <si>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</si>
  <si>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</si>
  <si>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</si>
  <si>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</si>
  <si>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</si>
  <si>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</si>
  <si>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</si>
  <si>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</si>
  <si>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Ingresos Inversión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</si>
  <si>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</si>
  <si>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</si>
  <si>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</si>
  <si>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</si>
  <si>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</si>
  <si>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</si>
  <si>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</si>
  <si>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</si>
  <si>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</si>
  <si>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</si>
  <si>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</si>
  <si>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 xml:space="preserve">Objetivo: Dividendo Cobro
Datos: 2024
Dividendo: 500€
Custodia: 20€
Beneficio: 480€
</t>
  </si>
  <si>
    <t>IRPF - Venta Acciones - Pérdida Cambio Divisa</t>
  </si>
  <si>
    <t>Objetivo: Beneficios Compra Múltiple
Datos: 2023/2024
Beneficio: -89,28</t>
  </si>
  <si>
    <t>Objetivo: Beneficios Compra Múltiple
Datos: 2023/2024
Inversión Inicial: 20@100$ = 2000$ (comisión 1$) 
Cambio compra: 1€ = 1,10$
Venta: 20@90$ = 1800$  (comisión 1$)
Cambio venta: 1€ = 1,04$
Beneficio: (1800 - 1)/1,04 - (2000 + 1)/1,10 = -89,28</t>
  </si>
  <si>
    <t>Divisa</t>
  </si>
  <si>
    <t>Dividendos</t>
  </si>
  <si>
    <t>IRPF - Dividendo - Cobro en USA</t>
  </si>
  <si>
    <t>Ganancias / Pérdidas Patrimoniales</t>
  </si>
  <si>
    <t>Rendimientos Capital Mobiliario</t>
  </si>
  <si>
    <t xml:space="preserve">Objetivo: Dividendo Cobro USA
Datos: 2024
Dividendo: 500€
Custodia: 20€
Beneficio: 480€
</t>
  </si>
  <si>
    <t>IRPF Anual Ahorro</t>
  </si>
  <si>
    <t>Tipo IRPF Anual Ahorro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</si>
</sst>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  <numFmt numFmtId="170" formatCode="0.0000"/>
  </numFmts>
  <fonts count="18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/>
  </cellStyleXfs>
  <cellXfs count="55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Border="1">
      <alignment vertical="center"/>
    </xf>
    <xf numFmtId="14" fontId="7" fillId="0" borderId="1" xfId="1" applyNumberFormat="1" applyFont="1" applyBorder="1" applyProtection="1"/>
    <xf numFmtId="14" fontId="7" fillId="0" borderId="0" xfId="1" applyNumberFormat="1" applyFont="1" applyProtection="1"/>
    <xf numFmtId="14" fontId="7" fillId="0" borderId="7" xfId="1" applyNumberFormat="1" applyFont="1" applyBorder="1" applyProtection="1"/>
    <xf numFmtId="0" fontId="7" fillId="0" borderId="7" xfId="0" applyFont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164" fontId="7" fillId="0" borderId="2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2" fontId="7" fillId="0" borderId="5" xfId="1" applyNumberFormat="1" applyFont="1" applyBorder="1" applyProtection="1"/>
    <xf numFmtId="0" fontId="7" fillId="0" borderId="5" xfId="1" applyFont="1" applyBorder="1" applyProtection="1"/>
    <xf numFmtId="10" fontId="0" fillId="0" borderId="0" xfId="4" applyNumberFormat="1" applyFont="1" applyAlignment="1">
      <alignment vertical="center"/>
    </xf>
    <xf numFmtId="170" fontId="0" fillId="0" borderId="0" xfId="0" applyNumberFormat="1">
      <alignment vertical="center"/>
    </xf>
    <xf numFmtId="164" fontId="14" fillId="5" borderId="2" xfId="1" applyNumberFormat="1" applyFont="1" applyFill="1" applyBorder="1" applyProtection="1"/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51"/>
    <tableColumn id="10" xr3:uid="{9E3873B7-748C-4DB5-A947-7D97F3693C2E}" uniqueName="10" name="CUENTA" queryTableFieldId="11"/>
    <tableColumn id="2" xr3:uid="{D4656D0F-FD56-4CA9-9183-33BFB6C03A57}" uniqueName="2" name="CATEGORÍA" queryTableFieldId="2" dataDxfId="50"/>
    <tableColumn id="3" xr3:uid="{1C263693-7C65-4D4C-A602-7624ACD5ABD3}" uniqueName="3" name="SUBCATEGORÍA" queryTableFieldId="3" dataDxfId="49"/>
    <tableColumn id="4" xr3:uid="{42BC3975-5DF9-433D-A557-A38D92410060}" uniqueName="4" name="DESCRIPCIÓN" queryTableFieldId="4" dataDxfId="48"/>
    <tableColumn id="6" xr3:uid="{6B447E80-255A-48AA-B66C-3AAE97613C8E}" uniqueName="6" name="IMPORTE (€)" queryTableFieldId="6" dataDxfId="47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6" dataDxfId="45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4"/>
    <tableColumn id="2" xr3:uid="{D07A5B59-9678-41E6-A985-27565CDFDE63}" name="Producto" dataDxfId="43" dataCellStyle="Excel Built-in Normal"/>
    <tableColumn id="7" xr3:uid="{7D84F83E-EA79-4F99-AC95-0A27313CD5D5}" name="Saldo" dataDxfId="42" dataCellStyle="Excel Built-in Normal"/>
    <tableColumn id="5" xr3:uid="{AD713841-E219-4B64-994B-D2C3B7BEF3EA}" name="Valor liquidativo" dataDxfId="41" dataCellStyle="Excel Built-in Normal"/>
    <tableColumn id="4" xr3:uid="{3B69B224-EE89-4D29-BED8-CA9C0EDA8328}" name="Valor liquidativo (Moneda Extranjera)" dataDxfId="40" dataCellStyle="Excel Built-in Normal"/>
    <tableColumn id="3" xr3:uid="{625DB355-2B9E-49BF-B569-72FA7E7E8F59}" name="Cambio" dataDxfId="39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8" dataCellStyle="Excel Built-in Normal"/>
    <tableColumn id="6" xr3:uid="{F6DD998F-101C-4DA8-B247-70E51A6D3797}" name="Detalle" dataDxfId="37" dataCellStyle="Excel Built-in Normal"/>
    <tableColumn id="9" xr3:uid="{BAB7989A-9D10-48D3-9403-E34B5F8C0BA2}" name="Test" dataDxfId="36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0" totalsRowShown="0" headerRowDxfId="35" dataDxfId="33" headerRowBorderDxfId="34" tableBorderDxfId="32" totalsRowBorderDxfId="31" headerRowCellStyle="Excel Built-in Normal">
  <autoFilter ref="A1:U20" xr:uid="{59A8F5D1-1D35-4E77-B3E1-914AE63C542F}"/>
  <tableColumns count="21">
    <tableColumn id="1" xr3:uid="{57C59816-66D5-43D8-A762-A82DA4A1981C}" name="Fecha" dataDxfId="30"/>
    <tableColumn id="2" xr3:uid="{89FBFC97-C05A-4758-A59C-EA1F609C291D}" name="Producto" dataDxfId="29" dataCellStyle="Excel Built-in Normal"/>
    <tableColumn id="4" xr3:uid="{DA143E86-8BF3-4CDA-9918-465C2D9AAE5D}" name="Cuenta Producto" dataDxfId="28" dataCellStyle="Excel Built-in Normal"/>
    <tableColumn id="20" xr3:uid="{08ED74F7-4D00-462D-82F4-F885B2A3D6B4}" name="Hora" dataDxfId="27"/>
    <tableColumn id="14" xr3:uid="{A515AE99-FF48-4633-AED3-81553B2BBDD3}" name="Producto Contraparte" dataDxfId="26" dataCellStyle="Excel Built-in Normal"/>
    <tableColumn id="9" xr3:uid="{C7C32CE3-7846-4263-B6CF-7FD56152E605}" name="Cuenta Contraparte" dataDxfId="25" dataCellStyle="Excel Built-in Normal"/>
    <tableColumn id="10" xr3:uid="{E4B13B87-11E7-442D-BFC9-BA9C29DEFCC5}" name="Tipo Transacción" dataDxfId="24" dataCellStyle="Excel Built-in Normal"/>
    <tableColumn id="5" xr3:uid="{97005C12-B66E-4003-BC73-AF671C6E98B3}" name="Participaciones" dataDxfId="23"/>
    <tableColumn id="6" xr3:uid="{1A07615D-02B0-40CE-A6F0-B78B68110570}" name="Precio Participación" dataDxfId="22"/>
    <tableColumn id="11" xr3:uid="{57D0B035-8541-4449-B47E-032A9501C074}" name="Precio (Moneda Transacción)" dataDxfId="21"/>
    <tableColumn id="21" xr3:uid="{A868407C-92FE-4471-B34F-AB56EF857692}" name="Divisa" dataDxfId="20"/>
    <tableColumn id="13" xr3:uid="{441D2C59-1FA5-4EF3-AD42-D28BBA99308E}" name="Cambio" dataDxfId="19"/>
    <tableColumn id="8" xr3:uid="{D6B67FB8-55F8-4D5E-903C-62029286102B}" name="Importe Bruto" dataDxfId="18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7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6" dataCellStyle="Excel Built-in Normal"/>
    <tableColumn id="17" xr3:uid="{DECB4B71-AC8F-4348-90A9-AED7BDBA5B06}" name="Retenido (Moneda Transacción)" dataDxfId="15"/>
    <tableColumn id="3" xr3:uid="{E2828C4F-4762-4A44-B52A-6D4F688674AE}" name="Año IRPF" dataDxfId="14" dataCellStyle="Excel Built-in Normal"/>
    <tableColumn id="7" xr3:uid="{6ED45E5D-623D-4377-BF83-C8DB97F097FC}" name="Comisión" dataDxfId="13" dataCellStyle="Excel Built-in Normal">
      <calculatedColumnFormula>T_Transacciones[[#This Row],[Comisión (Moneda Transacción)]]/T_Transacciones[[#This Row],[Cambio]]</calculatedColumnFormula>
    </tableColumn>
    <tableColumn id="15" xr3:uid="{54D5FFBB-1D8A-4008-96D2-149A95ED780D}" name="Comisión (Moneda Transacción)" dataDxfId="12" dataCellStyle="Excel Built-in Normal"/>
    <tableColumn id="18" xr3:uid="{B9E514CA-98B3-4F7D-963E-2F404A70DFD8}" name="Detalle" dataDxfId="11"/>
    <tableColumn id="19" xr3:uid="{28A23FD6-338E-46AD-A993-C3328C50E98A}" name="Test" dataDxfId="10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9"/>
    <tableColumn id="5" xr3:uid="{00000000-0010-0000-0100-000005000000}" name="Vencimiento" dataDxfId="8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7">
  <autoFilter ref="A1:B6716" xr:uid="{3A93B3FC-24CE-4014-8DD4-A7AC1BB97950}"/>
  <tableColumns count="2">
    <tableColumn id="1" xr3:uid="{F43A2AB1-3903-40BD-9146-3FF725191025}" name="DATE" dataDxfId="6"/>
    <tableColumn id="2" xr3:uid="{23F6C21F-E467-42DF-B872-A1AD58B85C06}" name="Euro/US dollar" dataDxfId="5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39" totalsRowShown="0">
  <autoFilter ref="A1:F39" xr:uid="{EB3973FB-03D3-4E92-AEB5-BB3992C11032}"/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3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108</v>
      </c>
    </row>
    <row r="2" spans="1:11" hidden="1">
      <c r="A2" s="3">
        <v>45348</v>
      </c>
      <c r="B2" t="s">
        <v>68</v>
      </c>
      <c r="C2" t="s">
        <v>74</v>
      </c>
      <c r="D2" t="s">
        <v>33</v>
      </c>
      <c r="E2" t="s">
        <v>75</v>
      </c>
      <c r="F2">
        <v>2000</v>
      </c>
      <c r="G2">
        <v>10500</v>
      </c>
      <c r="H2" t="s">
        <v>63</v>
      </c>
      <c r="I2" t="s">
        <v>20</v>
      </c>
      <c r="J2" s="1"/>
      <c r="K2" s="1" t="s">
        <v>83</v>
      </c>
    </row>
    <row r="3" spans="1:11" hidden="1">
      <c r="A3" s="3">
        <v>45328</v>
      </c>
      <c r="B3" t="s">
        <v>68</v>
      </c>
      <c r="C3" t="s">
        <v>76</v>
      </c>
      <c r="D3" t="s">
        <v>77</v>
      </c>
      <c r="E3" t="s">
        <v>92</v>
      </c>
      <c r="F3">
        <v>-500</v>
      </c>
      <c r="G3">
        <v>9500</v>
      </c>
      <c r="H3" t="s">
        <v>76</v>
      </c>
      <c r="I3" t="s">
        <v>29</v>
      </c>
      <c r="J3" s="1"/>
      <c r="K3" s="1" t="s">
        <v>83</v>
      </c>
    </row>
    <row r="4" spans="1:11">
      <c r="A4" s="3">
        <v>45292</v>
      </c>
      <c r="B4" t="s">
        <v>68</v>
      </c>
      <c r="C4" t="s">
        <v>74</v>
      </c>
      <c r="D4" t="s">
        <v>33</v>
      </c>
      <c r="E4" t="s">
        <v>91</v>
      </c>
      <c r="F4">
        <v>2000</v>
      </c>
      <c r="G4">
        <v>14500</v>
      </c>
      <c r="H4" t="s">
        <v>63</v>
      </c>
      <c r="I4" t="s">
        <v>20</v>
      </c>
      <c r="K4" t="s">
        <v>94</v>
      </c>
    </row>
    <row r="5" spans="1:11">
      <c r="A5" s="3">
        <v>45292</v>
      </c>
      <c r="B5" t="s">
        <v>68</v>
      </c>
      <c r="C5" t="s">
        <v>76</v>
      </c>
      <c r="D5" t="s">
        <v>77</v>
      </c>
      <c r="E5" t="s">
        <v>93</v>
      </c>
      <c r="F5">
        <v>-500</v>
      </c>
      <c r="G5">
        <v>14000</v>
      </c>
      <c r="H5" t="s">
        <v>76</v>
      </c>
      <c r="I5" t="s">
        <v>29</v>
      </c>
      <c r="K5" t="s">
        <v>94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sheetPr codeName="Hoja2"/>
  <dimension ref="A1:G4"/>
  <sheetViews>
    <sheetView workbookViewId="0">
      <selection activeCell="H18" sqref="H18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108</v>
      </c>
    </row>
    <row r="2" spans="1:7">
      <c r="A2" t="s">
        <v>4</v>
      </c>
      <c r="B2">
        <v>2024</v>
      </c>
      <c r="C2" t="s">
        <v>36</v>
      </c>
      <c r="D2" t="s">
        <v>63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63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63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sheetPr codeName="Hoja3"/>
  <dimension ref="A1:GX11"/>
  <sheetViews>
    <sheetView workbookViewId="0">
      <selection activeCell="F6" sqref="F6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108</v>
      </c>
    </row>
    <row r="2" spans="1:9" ht="13.9" hidden="1" customHeight="1">
      <c r="A2" s="14">
        <v>45322</v>
      </c>
      <c r="B2" s="2" t="s">
        <v>68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83</v>
      </c>
    </row>
    <row r="3" spans="1:9" ht="15" hidden="1">
      <c r="A3" s="14">
        <v>45322</v>
      </c>
      <c r="B3" t="s">
        <v>65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83</v>
      </c>
    </row>
    <row r="4" spans="1:9" ht="15" hidden="1">
      <c r="A4" s="14">
        <v>45351</v>
      </c>
      <c r="B4" s="1" t="s">
        <v>68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83</v>
      </c>
    </row>
    <row r="5" spans="1:9" ht="15" hidden="1">
      <c r="A5" s="14">
        <v>45351</v>
      </c>
      <c r="B5" s="1" t="s">
        <v>65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83</v>
      </c>
    </row>
    <row r="6" spans="1:9" ht="15">
      <c r="A6" s="14">
        <v>45291</v>
      </c>
      <c r="B6" s="1" t="s">
        <v>68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94</v>
      </c>
    </row>
    <row r="7" spans="1:9" ht="15">
      <c r="A7" s="14">
        <v>45291</v>
      </c>
      <c r="B7" s="1" t="s">
        <v>65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94</v>
      </c>
    </row>
    <row r="8" spans="1:9" ht="15">
      <c r="A8" s="14">
        <v>45657</v>
      </c>
      <c r="B8" s="1" t="s">
        <v>68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94</v>
      </c>
    </row>
    <row r="9" spans="1:9" ht="15">
      <c r="A9" s="14">
        <v>45657</v>
      </c>
      <c r="B9" s="1" t="s">
        <v>65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94</v>
      </c>
    </row>
    <row r="10" spans="1:9" ht="15">
      <c r="A10" s="14">
        <v>45658</v>
      </c>
      <c r="B10" s="1" t="s">
        <v>68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94</v>
      </c>
    </row>
    <row r="11" spans="1:9" ht="15">
      <c r="A11" s="14">
        <v>45658</v>
      </c>
      <c r="B11" s="1" t="s">
        <v>65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94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sheetPr codeName="Hoja4"/>
  <dimension ref="A1:U20"/>
  <sheetViews>
    <sheetView zoomScaleNormal="100" workbookViewId="0">
      <pane xSplit="2" ySplit="1" topLeftCell="L4" activePane="bottomRight" state="frozen"/>
      <selection pane="topRight" activeCell="C1" sqref="C1"/>
      <selection pane="bottomLeft" activeCell="A2" sqref="A2"/>
      <selection pane="bottomRight" activeCell="P20" sqref="P20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8.75" customWidth="1"/>
    <col min="16" max="16" width="15.75" customWidth="1"/>
    <col min="17" max="17" width="9.5" customWidth="1"/>
    <col min="18" max="18" width="10.625" customWidth="1"/>
    <col min="19" max="19" width="12.625" customWidth="1"/>
    <col min="20" max="20" width="19.25" customWidth="1"/>
    <col min="21" max="21" width="53.5" customWidth="1"/>
  </cols>
  <sheetData>
    <row r="1" spans="1:21" ht="39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59</v>
      </c>
      <c r="K1" s="19" t="s">
        <v>137</v>
      </c>
      <c r="L1" s="24" t="s">
        <v>47</v>
      </c>
      <c r="M1" s="21" t="s">
        <v>51</v>
      </c>
      <c r="N1" s="19" t="s">
        <v>60</v>
      </c>
      <c r="O1" s="21" t="s">
        <v>42</v>
      </c>
      <c r="P1" s="19" t="s">
        <v>62</v>
      </c>
      <c r="Q1" s="19" t="s">
        <v>46</v>
      </c>
      <c r="R1" s="21" t="s">
        <v>40</v>
      </c>
      <c r="S1" s="19" t="s">
        <v>61</v>
      </c>
      <c r="T1" s="34" t="s">
        <v>6</v>
      </c>
      <c r="U1" s="34" t="s">
        <v>108</v>
      </c>
    </row>
    <row r="2" spans="1:21" ht="15" thickTop="1">
      <c r="A2" s="35">
        <v>45292</v>
      </c>
      <c r="B2" s="20" t="s">
        <v>65</v>
      </c>
      <c r="C2" s="25"/>
      <c r="D2" s="26">
        <v>1.1574074074074073E-5</v>
      </c>
      <c r="E2" s="20" t="s">
        <v>68</v>
      </c>
      <c r="F2" s="20"/>
      <c r="G2" s="27" t="s">
        <v>89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90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30"/>
      <c r="R2" s="31">
        <f>T_Transacciones[[#This Row],[Comisión (Moneda Transacción)]]/T_Transacciones[[#This Row],[Cambio]]</f>
        <v>1</v>
      </c>
      <c r="S2" s="40">
        <v>1</v>
      </c>
      <c r="T2" s="33"/>
      <c r="U2" s="33" t="s">
        <v>94</v>
      </c>
    </row>
    <row r="3" spans="1:21">
      <c r="A3" s="35">
        <v>45444</v>
      </c>
      <c r="B3" s="20" t="s">
        <v>64</v>
      </c>
      <c r="C3" s="25"/>
      <c r="D3" s="26">
        <v>1.1574074074074073E-5</v>
      </c>
      <c r="E3" s="20" t="s">
        <v>68</v>
      </c>
      <c r="F3" s="20"/>
      <c r="G3" s="27" t="s">
        <v>89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90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30"/>
      <c r="R3" s="31">
        <f>T_Transacciones[[#This Row],[Comisión (Moneda Transacción)]]/T_Transacciones[[#This Row],[Cambio]]</f>
        <v>5</v>
      </c>
      <c r="S3" s="40">
        <v>5</v>
      </c>
      <c r="T3" s="33"/>
      <c r="U3" s="33" t="s">
        <v>98</v>
      </c>
    </row>
    <row r="4" spans="1:21">
      <c r="A4" s="35">
        <v>45627</v>
      </c>
      <c r="B4" s="20" t="s">
        <v>64</v>
      </c>
      <c r="C4" s="25"/>
      <c r="D4" s="26">
        <v>1.1574074074074073E-5</v>
      </c>
      <c r="E4" s="20" t="s">
        <v>68</v>
      </c>
      <c r="F4" s="20"/>
      <c r="G4" s="27" t="s">
        <v>97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90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30"/>
      <c r="R4" s="31">
        <f>T_Transacciones[[#This Row],[Comisión (Moneda Transacción)]]/T_Transacciones[[#This Row],[Cambio]]</f>
        <v>1</v>
      </c>
      <c r="S4" s="40">
        <v>1</v>
      </c>
      <c r="T4" s="33"/>
      <c r="U4" s="33" t="s">
        <v>98</v>
      </c>
    </row>
    <row r="5" spans="1:21">
      <c r="A5" s="35">
        <v>45809</v>
      </c>
      <c r="B5" s="20" t="s">
        <v>64</v>
      </c>
      <c r="C5" s="25"/>
      <c r="D5" s="26">
        <v>1.1574074074074073E-5</v>
      </c>
      <c r="E5" s="20" t="s">
        <v>68</v>
      </c>
      <c r="F5" s="20"/>
      <c r="G5" s="27" t="s">
        <v>97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90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30"/>
      <c r="R5" s="31">
        <f>T_Transacciones[[#This Row],[Comisión (Moneda Transacción)]]/T_Transacciones[[#This Row],[Cambio]]</f>
        <v>1</v>
      </c>
      <c r="S5" s="40">
        <v>1</v>
      </c>
      <c r="T5" s="33"/>
      <c r="U5" s="33" t="s">
        <v>98</v>
      </c>
    </row>
    <row r="6" spans="1:21">
      <c r="A6" s="35">
        <v>45444</v>
      </c>
      <c r="B6" s="20" t="s">
        <v>71</v>
      </c>
      <c r="C6" s="25"/>
      <c r="D6" s="26">
        <v>1.1574074074074073E-5</v>
      </c>
      <c r="E6" s="20" t="s">
        <v>68</v>
      </c>
      <c r="F6" s="20"/>
      <c r="G6" s="27" t="s">
        <v>89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90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30"/>
      <c r="R6" s="31">
        <f>T_Transacciones[[#This Row],[Comisión (Moneda Transacción)]]/T_Transacciones[[#This Row],[Cambio]]</f>
        <v>1</v>
      </c>
      <c r="S6" s="40">
        <v>1</v>
      </c>
      <c r="T6" s="33"/>
      <c r="U6" s="33" t="s">
        <v>98</v>
      </c>
    </row>
    <row r="7" spans="1:21">
      <c r="A7" s="35">
        <v>45627</v>
      </c>
      <c r="B7" s="20" t="s">
        <v>71</v>
      </c>
      <c r="C7" s="25"/>
      <c r="D7" s="26">
        <v>1.1574074074074073E-5</v>
      </c>
      <c r="E7" s="20" t="s">
        <v>68</v>
      </c>
      <c r="F7" s="20"/>
      <c r="G7" s="27" t="s">
        <v>97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90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30"/>
      <c r="R7" s="31">
        <f>T_Transacciones[[#This Row],[Comisión (Moneda Transacción)]]/T_Transacciones[[#This Row],[Cambio]]</f>
        <v>1</v>
      </c>
      <c r="S7" s="40">
        <v>1</v>
      </c>
      <c r="T7" s="33"/>
      <c r="U7" s="33" t="s">
        <v>98</v>
      </c>
    </row>
    <row r="8" spans="1:21">
      <c r="A8" s="35">
        <v>45444</v>
      </c>
      <c r="B8" s="20" t="s">
        <v>64</v>
      </c>
      <c r="C8" s="25"/>
      <c r="D8" s="26">
        <v>1.1574074074074073E-5</v>
      </c>
      <c r="E8" s="20" t="s">
        <v>68</v>
      </c>
      <c r="F8" s="20"/>
      <c r="G8" s="27" t="s">
        <v>89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90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30"/>
      <c r="R8" s="31">
        <f>T_Transacciones[[#This Row],[Comisión (Moneda Transacción)]]/T_Transacciones[[#This Row],[Cambio]]</f>
        <v>5</v>
      </c>
      <c r="S8" s="40">
        <v>5</v>
      </c>
      <c r="T8" s="33"/>
      <c r="U8" s="33" t="s">
        <v>105</v>
      </c>
    </row>
    <row r="9" spans="1:21">
      <c r="A9" s="35">
        <v>45778</v>
      </c>
      <c r="B9" s="20" t="s">
        <v>64</v>
      </c>
      <c r="C9" s="25"/>
      <c r="D9" s="26">
        <v>1.1574074074074073E-5</v>
      </c>
      <c r="E9" s="20" t="s">
        <v>68</v>
      </c>
      <c r="F9" s="20"/>
      <c r="G9" s="27" t="s">
        <v>97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90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30"/>
      <c r="R9" s="31">
        <f>T_Transacciones[[#This Row],[Comisión (Moneda Transacción)]]/T_Transacciones[[#This Row],[Cambio]]</f>
        <v>5</v>
      </c>
      <c r="S9" s="40">
        <v>5</v>
      </c>
      <c r="U9" s="33" t="s">
        <v>105</v>
      </c>
    </row>
    <row r="10" spans="1:21">
      <c r="A10" s="35">
        <v>45444</v>
      </c>
      <c r="B10" s="20" t="s">
        <v>64</v>
      </c>
      <c r="C10" s="25"/>
      <c r="D10" s="26">
        <v>1.1574074074074073E-5</v>
      </c>
      <c r="E10" s="20" t="s">
        <v>68</v>
      </c>
      <c r="F10" s="20"/>
      <c r="G10" s="27" t="s">
        <v>89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90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30"/>
      <c r="R10" s="31">
        <f>T_Transacciones[[#This Row],[Comisión (Moneda Transacción)]]/T_Transacciones[[#This Row],[Cambio]]</f>
        <v>3</v>
      </c>
      <c r="S10" s="40">
        <v>3</v>
      </c>
      <c r="T10" s="33"/>
      <c r="U10" s="33" t="s">
        <v>119</v>
      </c>
    </row>
    <row r="11" spans="1:21">
      <c r="A11" s="35">
        <v>45778</v>
      </c>
      <c r="B11" s="20" t="s">
        <v>64</v>
      </c>
      <c r="C11" s="25"/>
      <c r="D11" s="26">
        <v>1.1574074074074073E-5</v>
      </c>
      <c r="E11" s="20" t="s">
        <v>68</v>
      </c>
      <c r="F11" s="20"/>
      <c r="G11" s="27" t="s">
        <v>97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90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30"/>
      <c r="R11" s="31">
        <f>T_Transacciones[[#This Row],[Comisión (Moneda Transacción)]]/T_Transacciones[[#This Row],[Cambio]]</f>
        <v>3</v>
      </c>
      <c r="S11" s="40">
        <v>3</v>
      </c>
      <c r="T11" s="33">
        <v>1</v>
      </c>
      <c r="U11" s="33" t="s">
        <v>119</v>
      </c>
    </row>
    <row r="12" spans="1:21">
      <c r="A12" s="35">
        <v>45444</v>
      </c>
      <c r="B12" s="20" t="s">
        <v>64</v>
      </c>
      <c r="C12" s="25"/>
      <c r="D12" s="26">
        <v>1.1574074074074073E-5</v>
      </c>
      <c r="E12" s="20" t="s">
        <v>68</v>
      </c>
      <c r="F12" s="20"/>
      <c r="G12" s="27" t="s">
        <v>89</v>
      </c>
      <c r="H12" s="36">
        <v>100</v>
      </c>
      <c r="I12" s="22">
        <f>T_Transacciones[[#This Row],[Precio (Moneda Transacción)]]/T_Transacciones[[#This Row],[Cambio]]</f>
        <v>10</v>
      </c>
      <c r="J12" s="37">
        <v>10</v>
      </c>
      <c r="K12" s="38" t="s">
        <v>90</v>
      </c>
      <c r="L12" s="39">
        <v>1</v>
      </c>
      <c r="M12" s="22">
        <f>T_Transacciones[[#This Row],[Importe Bruto (Moneda Transacción)]]/T_Transacciones[[#This Row],[Cambio]]</f>
        <v>1000</v>
      </c>
      <c r="N12" s="28">
        <f>IF(T_Transacciones[[#This Row],[Precio (Moneda Transacción)]]&lt;&gt;"",T_Transacciones[[#This Row],[Precio (Moneda Transacción)]]*T_Transacciones[[#This Row],[Participaciones]],"")</f>
        <v>1000</v>
      </c>
      <c r="O12" s="29"/>
      <c r="P12" s="23"/>
      <c r="Q12" s="30"/>
      <c r="R12" s="31">
        <f>T_Transacciones[[#This Row],[Comisión (Moneda Transacción)]]/T_Transacciones[[#This Row],[Cambio]]</f>
        <v>5</v>
      </c>
      <c r="S12" s="40">
        <v>5</v>
      </c>
      <c r="T12" s="33"/>
      <c r="U12" s="33" t="s">
        <v>125</v>
      </c>
    </row>
    <row r="13" spans="1:21">
      <c r="A13" s="35">
        <v>45536</v>
      </c>
      <c r="B13" s="20" t="s">
        <v>64</v>
      </c>
      <c r="C13" s="25"/>
      <c r="D13" s="26">
        <v>1.1574074074074073E-5</v>
      </c>
      <c r="E13" s="20" t="s">
        <v>68</v>
      </c>
      <c r="F13" s="20"/>
      <c r="G13" s="27" t="s">
        <v>89</v>
      </c>
      <c r="H13" s="36">
        <v>100</v>
      </c>
      <c r="I13" s="22">
        <f>T_Transacciones[[#This Row],[Precio (Moneda Transacción)]]/T_Transacciones[[#This Row],[Cambio]]</f>
        <v>12</v>
      </c>
      <c r="J13" s="37">
        <v>12</v>
      </c>
      <c r="K13" s="38" t="s">
        <v>90</v>
      </c>
      <c r="L13" s="39">
        <v>1</v>
      </c>
      <c r="M13" s="22">
        <f>T_Transacciones[[#This Row],[Importe Bruto (Moneda Transacción)]]/T_Transacciones[[#This Row],[Cambio]]</f>
        <v>1200</v>
      </c>
      <c r="N13" s="28">
        <f>IF(T_Transacciones[[#This Row],[Precio (Moneda Transacción)]]&lt;&gt;"",T_Transacciones[[#This Row],[Precio (Moneda Transacción)]]*T_Transacciones[[#This Row],[Participaciones]],"")</f>
        <v>1200</v>
      </c>
      <c r="O13" s="29"/>
      <c r="P13" s="23"/>
      <c r="Q13" s="30"/>
      <c r="R13" s="31">
        <f>T_Transacciones[[#This Row],[Comisión (Moneda Transacción)]]/T_Transacciones[[#This Row],[Cambio]]</f>
        <v>5</v>
      </c>
      <c r="S13" s="40">
        <v>5</v>
      </c>
      <c r="T13" s="33"/>
      <c r="U13" s="33" t="s">
        <v>125</v>
      </c>
    </row>
    <row r="14" spans="1:21">
      <c r="A14" s="35">
        <v>45778</v>
      </c>
      <c r="B14" s="20" t="s">
        <v>64</v>
      </c>
      <c r="C14" s="25"/>
      <c r="D14" s="26">
        <v>1.1574074074074073E-5</v>
      </c>
      <c r="E14" s="20" t="s">
        <v>68</v>
      </c>
      <c r="F14" s="20"/>
      <c r="G14" s="27" t="s">
        <v>97</v>
      </c>
      <c r="H14" s="36">
        <v>-150</v>
      </c>
      <c r="I14" s="22">
        <f>T_Transacciones[[#This Row],[Precio (Moneda Transacción)]]/T_Transacciones[[#This Row],[Cambio]]</f>
        <v>15</v>
      </c>
      <c r="J14" s="37">
        <v>15</v>
      </c>
      <c r="K14" s="38" t="s">
        <v>90</v>
      </c>
      <c r="L14" s="39">
        <v>1</v>
      </c>
      <c r="M14" s="22">
        <f>T_Transacciones[[#This Row],[Importe Bruto (Moneda Transacción)]]/T_Transacciones[[#This Row],[Cambio]]</f>
        <v>-2250</v>
      </c>
      <c r="N14" s="28">
        <f>IF(T_Transacciones[[#This Row],[Precio (Moneda Transacción)]]&lt;&gt;"",T_Transacciones[[#This Row],[Precio (Moneda Transacción)]]*T_Transacciones[[#This Row],[Participaciones]],"")</f>
        <v>-2250</v>
      </c>
      <c r="O14" s="29"/>
      <c r="P14" s="23"/>
      <c r="Q14" s="30"/>
      <c r="R14" s="31">
        <f>T_Transacciones[[#This Row],[Comisión (Moneda Transacción)]]/T_Transacciones[[#This Row],[Cambio]]</f>
        <v>8</v>
      </c>
      <c r="S14" s="40">
        <v>8</v>
      </c>
      <c r="T14" s="33">
        <v>1</v>
      </c>
      <c r="U14" s="33" t="s">
        <v>125</v>
      </c>
    </row>
    <row r="15" spans="1:21">
      <c r="A15" s="35">
        <v>44663</v>
      </c>
      <c r="B15" s="20" t="s">
        <v>65</v>
      </c>
      <c r="C15" s="25"/>
      <c r="D15" s="26">
        <v>1.1574074074074073E-5</v>
      </c>
      <c r="E15" s="20" t="s">
        <v>68</v>
      </c>
      <c r="F15" s="20"/>
      <c r="G15" s="27" t="s">
        <v>89</v>
      </c>
      <c r="H15" s="36">
        <v>200</v>
      </c>
      <c r="I15" s="22">
        <f>T_Transacciones[[#This Row],[Precio (Moneda Transacción)]]/T_Transacciones[[#This Row],[Cambio]]</f>
        <v>50</v>
      </c>
      <c r="J15" s="37">
        <v>50</v>
      </c>
      <c r="K15" s="38" t="s">
        <v>90</v>
      </c>
      <c r="L15" s="39">
        <v>1</v>
      </c>
      <c r="M15" s="22">
        <f>T_Transacciones[[#This Row],[Importe Bruto (Moneda Transacción)]]/T_Transacciones[[#This Row],[Cambio]]</f>
        <v>10000</v>
      </c>
      <c r="N15" s="28">
        <f>IF(T_Transacciones[[#This Row],[Precio (Moneda Transacción)]]&lt;&gt;"",T_Transacciones[[#This Row],[Precio (Moneda Transacción)]]*T_Transacciones[[#This Row],[Participaciones]],"")</f>
        <v>10000</v>
      </c>
      <c r="O15" s="29"/>
      <c r="P15" s="23"/>
      <c r="Q15" s="30"/>
      <c r="R15" s="31">
        <f>T_Transacciones[[#This Row],[Comisión (Moneda Transacción)]]/T_Transacciones[[#This Row],[Cambio]]</f>
        <v>10</v>
      </c>
      <c r="S15" s="40">
        <v>10</v>
      </c>
      <c r="T15" s="33"/>
      <c r="U15" s="33" t="s">
        <v>128</v>
      </c>
    </row>
    <row r="16" spans="1:21">
      <c r="A16" s="35">
        <v>45626</v>
      </c>
      <c r="B16" s="20" t="s">
        <v>65</v>
      </c>
      <c r="C16" s="25"/>
      <c r="D16" s="26">
        <v>1.1574074074074073E-5</v>
      </c>
      <c r="E16" s="20" t="s">
        <v>68</v>
      </c>
      <c r="F16" s="20"/>
      <c r="G16" s="27" t="s">
        <v>97</v>
      </c>
      <c r="H16" s="36">
        <v>-200</v>
      </c>
      <c r="I16" s="22">
        <f>T_Transacciones[[#This Row],[Precio (Moneda Transacción)]]/T_Transacciones[[#This Row],[Cambio]]</f>
        <v>60</v>
      </c>
      <c r="J16" s="37">
        <v>60</v>
      </c>
      <c r="K16" s="38" t="s">
        <v>90</v>
      </c>
      <c r="L16" s="39">
        <v>1</v>
      </c>
      <c r="M16" s="22">
        <f>T_Transacciones[[#This Row],[Importe Bruto (Moneda Transacción)]]/T_Transacciones[[#This Row],[Cambio]]</f>
        <v>-12000</v>
      </c>
      <c r="N16" s="28">
        <f>IF(T_Transacciones[[#This Row],[Precio (Moneda Transacción)]]&lt;&gt;"",T_Transacciones[[#This Row],[Precio (Moneda Transacción)]]*T_Transacciones[[#This Row],[Participaciones]],"")</f>
        <v>-12000</v>
      </c>
      <c r="O16" s="29"/>
      <c r="P16" s="23"/>
      <c r="Q16" s="30"/>
      <c r="R16" s="31">
        <f>T_Transacciones[[#This Row],[Comisión (Moneda Transacción)]]/T_Transacciones[[#This Row],[Cambio]]</f>
        <v>15</v>
      </c>
      <c r="S16" s="40">
        <v>15</v>
      </c>
      <c r="T16" s="33"/>
      <c r="U16" s="33" t="s">
        <v>128</v>
      </c>
    </row>
    <row r="17" spans="1:21">
      <c r="A17" s="41">
        <v>45483</v>
      </c>
      <c r="B17" s="42" t="s">
        <v>64</v>
      </c>
      <c r="C17" s="43"/>
      <c r="D17" s="26">
        <v>1.1574074074074073E-5</v>
      </c>
      <c r="E17" s="20" t="s">
        <v>68</v>
      </c>
      <c r="F17" s="42"/>
      <c r="G17" s="44" t="s">
        <v>138</v>
      </c>
      <c r="H17" s="45">
        <v>500</v>
      </c>
      <c r="I17" s="22">
        <f>T_Transacciones[[#This Row],[Precio (Moneda Transacción)]]/T_Transacciones[[#This Row],[Cambio]]</f>
        <v>1</v>
      </c>
      <c r="J17" s="46">
        <v>1</v>
      </c>
      <c r="K17" s="47" t="s">
        <v>90</v>
      </c>
      <c r="L17" s="39">
        <v>1</v>
      </c>
      <c r="M17" s="22">
        <f>T_Transacciones[[#This Row],[Importe Bruto (Moneda Transacción)]]/T_Transacciones[[#This Row],[Cambio]]</f>
        <v>500</v>
      </c>
      <c r="N17" s="48">
        <f>IF(T_Transacciones[[#This Row],[Precio (Moneda Transacción)]]&lt;&gt;"",T_Transacciones[[#This Row],[Precio (Moneda Transacción)]]*T_Transacciones[[#This Row],[Participaciones]],"")</f>
        <v>500</v>
      </c>
      <c r="O17" s="29"/>
      <c r="P17" s="49"/>
      <c r="Q17" s="50"/>
      <c r="R17" s="31">
        <f>T_Transacciones[[#This Row],[Comisión (Moneda Transacción)]]/T_Transacciones[[#This Row],[Cambio]]</f>
        <v>20</v>
      </c>
      <c r="S17" s="51">
        <v>20</v>
      </c>
      <c r="U17" s="33" t="s">
        <v>132</v>
      </c>
    </row>
    <row r="18" spans="1:21">
      <c r="A18" s="35">
        <v>44958</v>
      </c>
      <c r="B18" s="20" t="s">
        <v>64</v>
      </c>
      <c r="C18" s="25"/>
      <c r="D18" s="26">
        <v>1.1574074074074073E-5</v>
      </c>
      <c r="E18" s="20" t="s">
        <v>68</v>
      </c>
      <c r="F18" s="20"/>
      <c r="G18" s="27" t="s">
        <v>89</v>
      </c>
      <c r="H18" s="36">
        <v>20</v>
      </c>
      <c r="I18" s="22">
        <f>T_Transacciones[[#This Row],[Precio (Moneda Transacción)]]/T_Transacciones[[#This Row],[Cambio]]</f>
        <v>90.909090909090907</v>
      </c>
      <c r="J18" s="37">
        <v>100</v>
      </c>
      <c r="K18" s="38" t="s">
        <v>90</v>
      </c>
      <c r="L18" s="39">
        <v>1.1000000000000001</v>
      </c>
      <c r="M18" s="22">
        <f>T_Transacciones[[#This Row],[Importe Bruto (Moneda Transacción)]]/T_Transacciones[[#This Row],[Cambio]]</f>
        <v>1818.181818181818</v>
      </c>
      <c r="N18" s="28">
        <f>IF(T_Transacciones[[#This Row],[Precio (Moneda Transacción)]]&lt;&gt;"",T_Transacciones[[#This Row],[Precio (Moneda Transacción)]]*T_Transacciones[[#This Row],[Participaciones]],"")</f>
        <v>2000</v>
      </c>
      <c r="O18" s="29"/>
      <c r="P18" s="23"/>
      <c r="Q18" s="30"/>
      <c r="R18" s="31">
        <f>T_Transacciones[[#This Row],[Comisión (Moneda Transacción)]]/T_Transacciones[[#This Row],[Cambio]]</f>
        <v>0.90909090909090906</v>
      </c>
      <c r="S18" s="40">
        <v>1</v>
      </c>
      <c r="T18" s="33"/>
      <c r="U18" s="33" t="s">
        <v>134</v>
      </c>
    </row>
    <row r="19" spans="1:21">
      <c r="A19" s="35">
        <v>45627</v>
      </c>
      <c r="B19" s="20" t="s">
        <v>64</v>
      </c>
      <c r="C19" s="25"/>
      <c r="D19" s="26">
        <v>1.1574074074074073E-5</v>
      </c>
      <c r="E19" s="20" t="s">
        <v>68</v>
      </c>
      <c r="F19" s="20"/>
      <c r="G19" s="27" t="s">
        <v>97</v>
      </c>
      <c r="H19" s="36">
        <v>-20</v>
      </c>
      <c r="I19" s="22">
        <f>T_Transacciones[[#This Row],[Precio (Moneda Transacción)]]/T_Transacciones[[#This Row],[Cambio]]</f>
        <v>86.538461538461533</v>
      </c>
      <c r="J19" s="37">
        <v>90</v>
      </c>
      <c r="K19" s="38" t="s">
        <v>90</v>
      </c>
      <c r="L19" s="39">
        <v>1.04</v>
      </c>
      <c r="M19" s="22">
        <f>T_Transacciones[[#This Row],[Importe Bruto (Moneda Transacción)]]/T_Transacciones[[#This Row],[Cambio]]</f>
        <v>-1730.7692307692307</v>
      </c>
      <c r="N19" s="28">
        <f>IF(T_Transacciones[[#This Row],[Precio (Moneda Transacción)]]&lt;&gt;"",T_Transacciones[[#This Row],[Precio (Moneda Transacción)]]*T_Transacciones[[#This Row],[Participaciones]],"")</f>
        <v>-1800</v>
      </c>
      <c r="O19" s="29"/>
      <c r="P19" s="23"/>
      <c r="Q19" s="30"/>
      <c r="R19" s="31">
        <f>T_Transacciones[[#This Row],[Comisión (Moneda Transacción)]]/T_Transacciones[[#This Row],[Cambio]]</f>
        <v>0.96153846153846145</v>
      </c>
      <c r="S19" s="40">
        <v>1</v>
      </c>
      <c r="T19" s="33"/>
      <c r="U19" s="33" t="s">
        <v>134</v>
      </c>
    </row>
    <row r="20" spans="1:21">
      <c r="A20" s="35">
        <v>45483</v>
      </c>
      <c r="B20" s="20" t="s">
        <v>64</v>
      </c>
      <c r="C20" s="25"/>
      <c r="D20" s="26">
        <v>1.1574074074074073E-5</v>
      </c>
      <c r="E20" s="20" t="s">
        <v>68</v>
      </c>
      <c r="F20" s="20"/>
      <c r="G20" s="27" t="s">
        <v>138</v>
      </c>
      <c r="H20" s="36">
        <v>1000</v>
      </c>
      <c r="I20" s="22">
        <f>T_Transacciones[[#This Row],[Precio (Moneda Transacción)]]/T_Transacciones[[#This Row],[Cambio]]</f>
        <v>0.95238095238095233</v>
      </c>
      <c r="J20" s="37">
        <v>1</v>
      </c>
      <c r="K20" s="38" t="s">
        <v>90</v>
      </c>
      <c r="L20" s="39">
        <v>1.05</v>
      </c>
      <c r="M20" s="22">
        <f>T_Transacciones[[#This Row],[Importe Bruto (Moneda Transacción)]]/T_Transacciones[[#This Row],[Cambio]]</f>
        <v>952.38095238095229</v>
      </c>
      <c r="N20" s="28">
        <f>IF(T_Transacciones[[#This Row],[Precio (Moneda Transacción)]]&lt;&gt;"",T_Transacciones[[#This Row],[Precio (Moneda Transacción)]]*T_Transacciones[[#This Row],[Participaciones]],"")</f>
        <v>1000</v>
      </c>
      <c r="O20" s="54">
        <f>T_Transacciones[[#This Row],[Retenido (Moneda Transacción)]]/T_Transacciones[[#This Row],[Cambio]]</f>
        <v>142.85714285714286</v>
      </c>
      <c r="P20" s="23">
        <v>150</v>
      </c>
      <c r="Q20" s="30"/>
      <c r="R20" s="31">
        <f>T_Transacciones[[#This Row],[Comisión (Moneda Transacción)]]/T_Transacciones[[#This Row],[Cambio]]</f>
        <v>20</v>
      </c>
      <c r="S20" s="40">
        <f>20*T_Transacciones[[#This Row],[Cambio]]</f>
        <v>21</v>
      </c>
      <c r="T20" s="33"/>
      <c r="U20" s="33" t="s">
        <v>139</v>
      </c>
    </row>
  </sheetData>
  <conditionalFormatting sqref="L2:L20">
    <cfRule type="expression" dxfId="0" priority="1">
      <formula>NOT(_xlfn.ISFORMULA(L2))</formula>
    </cfRule>
  </conditionalFormatting>
  <dataValidations count="1">
    <dataValidation type="list" allowBlank="1" showInputMessage="1" showErrorMessage="1" sqref="E2:E20 B2:C20" xr:uid="{8064464B-24AA-4D48-A063-A9D950F617C4}">
      <formula1>INDIRECT("T_Elementos[Producto]")</formula1>
    </dataValidation>
  </dataValidations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0"/>
  <sheetViews>
    <sheetView workbookViewId="0">
      <selection activeCell="C39" sqref="C3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64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71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67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70</v>
      </c>
      <c r="B6" t="s">
        <v>26</v>
      </c>
      <c r="C6" t="s">
        <v>26</v>
      </c>
      <c r="E6" s="4"/>
      <c r="F6" s="4"/>
      <c r="G6" s="5"/>
    </row>
    <row r="7" spans="1:7">
      <c r="A7" t="s">
        <v>68</v>
      </c>
      <c r="B7" t="s">
        <v>25</v>
      </c>
      <c r="C7" t="s">
        <v>25</v>
      </c>
      <c r="D7" t="s">
        <v>73</v>
      </c>
      <c r="F7" s="4"/>
    </row>
    <row r="8" spans="1:7">
      <c r="A8" t="s">
        <v>69</v>
      </c>
      <c r="B8" t="s">
        <v>25</v>
      </c>
      <c r="C8" s="7" t="s">
        <v>25</v>
      </c>
      <c r="D8" s="4" t="s">
        <v>72</v>
      </c>
      <c r="E8" s="4"/>
      <c r="F8" s="4"/>
    </row>
    <row r="9" spans="1:7">
      <c r="A9" t="s">
        <v>65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66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sheetPr codeName="Hoja6"/>
  <dimension ref="A1:G6716"/>
  <sheetViews>
    <sheetView workbookViewId="0">
      <selection activeCell="E42" sqref="E42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sheetPr codeName="Hoja7"/>
  <dimension ref="A1:E27"/>
  <sheetViews>
    <sheetView workbookViewId="0">
      <selection activeCell="G38" sqref="G38"/>
    </sheetView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sheetPr codeName="Hoja8"/>
  <dimension ref="A1:K39"/>
  <sheetViews>
    <sheetView tabSelected="1" topLeftCell="C33" workbookViewId="0">
      <selection activeCell="D38" sqref="D38"/>
    </sheetView>
  </sheetViews>
  <sheetFormatPr baseColWidth="10" defaultRowHeight="14.25"/>
  <cols>
    <col min="1" max="1" width="33.5" customWidth="1"/>
    <col min="2" max="2" width="14" customWidth="1"/>
    <col min="3" max="3" width="65.125" customWidth="1"/>
    <col min="4" max="4" width="49.875" customWidth="1"/>
    <col min="5" max="5" width="17.5" customWidth="1"/>
    <col min="6" max="6" width="24.5" customWidth="1"/>
    <col min="9" max="12" width="11.875" bestFit="1" customWidth="1"/>
  </cols>
  <sheetData>
    <row r="1" spans="1:6">
      <c r="A1" t="s">
        <v>78</v>
      </c>
      <c r="B1" t="s">
        <v>108</v>
      </c>
      <c r="C1" t="s">
        <v>79</v>
      </c>
      <c r="D1" t="s">
        <v>81</v>
      </c>
      <c r="E1" t="s">
        <v>80</v>
      </c>
      <c r="F1" t="s">
        <v>86</v>
      </c>
    </row>
    <row r="2" spans="1:6" ht="99.75">
      <c r="A2" t="s">
        <v>82</v>
      </c>
      <c r="B2" t="s">
        <v>19</v>
      </c>
      <c r="C2" t="s">
        <v>83</v>
      </c>
      <c r="D2" s="4" t="s">
        <v>100</v>
      </c>
      <c r="E2">
        <v>-500</v>
      </c>
      <c r="F2" s="7" t="s">
        <v>99</v>
      </c>
    </row>
    <row r="3" spans="1:6" ht="99.75">
      <c r="A3" t="s">
        <v>87</v>
      </c>
      <c r="B3" t="s">
        <v>19</v>
      </c>
      <c r="C3" t="s">
        <v>83</v>
      </c>
      <c r="D3" s="4" t="s">
        <v>100</v>
      </c>
      <c r="E3">
        <v>15000</v>
      </c>
      <c r="F3" t="s">
        <v>99</v>
      </c>
    </row>
    <row r="4" spans="1:6" ht="99.75">
      <c r="A4" t="s">
        <v>84</v>
      </c>
      <c r="B4" t="s">
        <v>19</v>
      </c>
      <c r="C4" t="s">
        <v>83</v>
      </c>
      <c r="D4" s="4" t="s">
        <v>100</v>
      </c>
      <c r="E4">
        <v>18500</v>
      </c>
      <c r="F4" t="s">
        <v>99</v>
      </c>
    </row>
    <row r="5" spans="1:6" ht="57">
      <c r="A5" t="s">
        <v>85</v>
      </c>
      <c r="B5" t="s">
        <v>19</v>
      </c>
      <c r="C5" t="s">
        <v>83</v>
      </c>
      <c r="D5" s="4" t="s">
        <v>101</v>
      </c>
      <c r="E5">
        <v>2500</v>
      </c>
      <c r="F5" t="s">
        <v>99</v>
      </c>
    </row>
    <row r="6" spans="1:6" ht="57">
      <c r="A6" t="s">
        <v>88</v>
      </c>
      <c r="B6" t="s">
        <v>19</v>
      </c>
      <c r="C6" t="s">
        <v>83</v>
      </c>
      <c r="D6" s="4" t="s">
        <v>102</v>
      </c>
      <c r="E6">
        <v>1500</v>
      </c>
      <c r="F6" t="s">
        <v>99</v>
      </c>
    </row>
    <row r="7" spans="1:6" ht="99.75">
      <c r="A7" t="s">
        <v>82</v>
      </c>
      <c r="B7" t="s">
        <v>109</v>
      </c>
      <c r="C7" t="s">
        <v>94</v>
      </c>
      <c r="D7" s="4" t="s">
        <v>103</v>
      </c>
      <c r="E7">
        <v>-999</v>
      </c>
      <c r="F7" t="s">
        <v>96</v>
      </c>
    </row>
    <row r="8" spans="1:6" ht="128.25">
      <c r="A8" t="s">
        <v>87</v>
      </c>
      <c r="B8" t="s">
        <v>109</v>
      </c>
      <c r="C8" t="s">
        <v>94</v>
      </c>
      <c r="D8" s="4" t="s">
        <v>116</v>
      </c>
      <c r="E8">
        <v>22500</v>
      </c>
      <c r="F8" t="s">
        <v>96</v>
      </c>
    </row>
    <row r="9" spans="1:6" ht="128.25">
      <c r="A9" t="s">
        <v>84</v>
      </c>
      <c r="B9" t="s">
        <v>109</v>
      </c>
      <c r="C9" t="s">
        <v>94</v>
      </c>
      <c r="D9" s="4" t="s">
        <v>117</v>
      </c>
      <c r="E9">
        <v>24500</v>
      </c>
      <c r="F9" t="s">
        <v>96</v>
      </c>
    </row>
    <row r="10" spans="1:6" ht="85.5">
      <c r="A10" t="s">
        <v>85</v>
      </c>
      <c r="B10" t="s">
        <v>109</v>
      </c>
      <c r="C10" t="s">
        <v>94</v>
      </c>
      <c r="D10" s="4" t="s">
        <v>95</v>
      </c>
      <c r="E10">
        <v>1499</v>
      </c>
      <c r="F10" t="s">
        <v>96</v>
      </c>
    </row>
    <row r="11" spans="1:6" ht="57">
      <c r="A11" t="s">
        <v>88</v>
      </c>
      <c r="B11" t="s">
        <v>109</v>
      </c>
      <c r="C11" t="s">
        <v>94</v>
      </c>
      <c r="D11" s="4" t="s">
        <v>104</v>
      </c>
      <c r="E11">
        <v>1500</v>
      </c>
      <c r="F11" t="s">
        <v>96</v>
      </c>
    </row>
    <row r="12" spans="1:6" ht="99.75">
      <c r="A12" s="7" t="s">
        <v>121</v>
      </c>
      <c r="B12" t="s">
        <v>109</v>
      </c>
      <c r="C12" t="s">
        <v>94</v>
      </c>
      <c r="D12" s="4" t="s">
        <v>118</v>
      </c>
      <c r="E12">
        <v>1001</v>
      </c>
      <c r="F12" t="s">
        <v>96</v>
      </c>
    </row>
    <row r="13" spans="1:6" ht="71.25">
      <c r="A13" s="7" t="s">
        <v>140</v>
      </c>
      <c r="B13" t="s">
        <v>110</v>
      </c>
      <c r="C13" s="7" t="s">
        <v>128</v>
      </c>
      <c r="D13" s="6" t="s">
        <v>129</v>
      </c>
      <c r="E13">
        <v>1975</v>
      </c>
      <c r="F13" s="7" t="s">
        <v>122</v>
      </c>
    </row>
    <row r="14" spans="1:6" ht="71.25">
      <c r="A14" t="s">
        <v>143</v>
      </c>
      <c r="B14" t="s">
        <v>110</v>
      </c>
      <c r="C14" s="7" t="s">
        <v>128</v>
      </c>
      <c r="D14" s="6" t="s">
        <v>130</v>
      </c>
      <c r="E14">
        <f>E13*E15</f>
        <v>384.75</v>
      </c>
      <c r="F14" s="7" t="s">
        <v>114</v>
      </c>
    </row>
    <row r="15" spans="1:6" ht="57">
      <c r="A15" t="s">
        <v>144</v>
      </c>
      <c r="B15" t="s">
        <v>110</v>
      </c>
      <c r="C15" s="7" t="s">
        <v>128</v>
      </c>
      <c r="D15" s="6" t="s">
        <v>131</v>
      </c>
      <c r="E15" s="52">
        <f>(1500*0.19 + 475*0.21) / 1975</f>
        <v>0.19481012658227848</v>
      </c>
      <c r="F15" s="7" t="s">
        <v>114</v>
      </c>
    </row>
    <row r="16" spans="1:6" ht="99.75">
      <c r="A16" s="7" t="s">
        <v>140</v>
      </c>
      <c r="B16" s="7" t="s">
        <v>110</v>
      </c>
      <c r="C16" s="7" t="s">
        <v>134</v>
      </c>
      <c r="D16" s="6" t="s">
        <v>136</v>
      </c>
      <c r="E16" s="53">
        <f>(1799/1.04) - (2001/1.1)</f>
        <v>-89.283216783216858</v>
      </c>
      <c r="F16" s="7" t="s">
        <v>114</v>
      </c>
    </row>
    <row r="17" spans="1:6" ht="42.75">
      <c r="A17" t="s">
        <v>143</v>
      </c>
      <c r="B17" s="7" t="s">
        <v>110</v>
      </c>
      <c r="C17" s="7" t="s">
        <v>134</v>
      </c>
      <c r="D17" s="6" t="s">
        <v>135</v>
      </c>
      <c r="E17">
        <v>0</v>
      </c>
      <c r="F17" s="7" t="s">
        <v>114</v>
      </c>
    </row>
    <row r="18" spans="1:6" ht="42.75">
      <c r="A18" t="s">
        <v>144</v>
      </c>
      <c r="B18" s="7" t="s">
        <v>110</v>
      </c>
      <c r="C18" s="7" t="s">
        <v>134</v>
      </c>
      <c r="D18" s="6" t="s">
        <v>135</v>
      </c>
      <c r="E18">
        <v>0</v>
      </c>
      <c r="F18" s="7" t="s">
        <v>114</v>
      </c>
    </row>
    <row r="19" spans="1:6" ht="85.5">
      <c r="A19" s="7" t="s">
        <v>140</v>
      </c>
      <c r="B19" t="s">
        <v>110</v>
      </c>
      <c r="C19" t="s">
        <v>119</v>
      </c>
      <c r="D19" s="4" t="s">
        <v>120</v>
      </c>
      <c r="E19">
        <v>-406</v>
      </c>
      <c r="F19" t="s">
        <v>115</v>
      </c>
    </row>
    <row r="20" spans="1:6" ht="85.5">
      <c r="A20" s="7" t="s">
        <v>121</v>
      </c>
      <c r="B20" t="s">
        <v>110</v>
      </c>
      <c r="C20" s="7" t="s">
        <v>119</v>
      </c>
      <c r="D20" s="4" t="s">
        <v>120</v>
      </c>
      <c r="E20">
        <v>406</v>
      </c>
      <c r="F20" s="7" t="s">
        <v>122</v>
      </c>
    </row>
    <row r="21" spans="1:6" ht="85.5">
      <c r="A21" s="7" t="s">
        <v>84</v>
      </c>
      <c r="B21" s="7" t="s">
        <v>110</v>
      </c>
      <c r="C21" t="s">
        <v>119</v>
      </c>
      <c r="D21" s="4" t="s">
        <v>120</v>
      </c>
      <c r="E21">
        <v>0</v>
      </c>
      <c r="F21" s="7" t="s">
        <v>122</v>
      </c>
    </row>
    <row r="22" spans="1:6" ht="85.5">
      <c r="A22" s="7" t="s">
        <v>87</v>
      </c>
      <c r="B22" t="s">
        <v>110</v>
      </c>
      <c r="C22" t="s">
        <v>119</v>
      </c>
      <c r="D22" s="4" t="s">
        <v>120</v>
      </c>
      <c r="E22">
        <v>0</v>
      </c>
      <c r="F22" s="7" t="s">
        <v>122</v>
      </c>
    </row>
    <row r="23" spans="1:6" ht="85.5">
      <c r="A23" t="s">
        <v>143</v>
      </c>
      <c r="B23" t="s">
        <v>110</v>
      </c>
      <c r="C23" t="s">
        <v>119</v>
      </c>
      <c r="D23" s="6" t="s">
        <v>123</v>
      </c>
      <c r="E23">
        <v>0</v>
      </c>
      <c r="F23" s="7" t="s">
        <v>115</v>
      </c>
    </row>
    <row r="24" spans="1:6" ht="85.5">
      <c r="A24" t="s">
        <v>144</v>
      </c>
      <c r="B24" t="s">
        <v>110</v>
      </c>
      <c r="C24" t="s">
        <v>119</v>
      </c>
      <c r="D24" s="6" t="s">
        <v>124</v>
      </c>
      <c r="E24">
        <v>0</v>
      </c>
      <c r="F24" s="7" t="s">
        <v>115</v>
      </c>
    </row>
    <row r="25" spans="1:6" ht="85.5">
      <c r="A25" s="7" t="s">
        <v>140</v>
      </c>
      <c r="B25" t="s">
        <v>110</v>
      </c>
      <c r="C25" s="7" t="s">
        <v>125</v>
      </c>
      <c r="D25" s="6" t="s">
        <v>127</v>
      </c>
      <c r="E25">
        <v>634.5</v>
      </c>
      <c r="F25" s="7" t="s">
        <v>122</v>
      </c>
    </row>
    <row r="26" spans="1:6" ht="71.25">
      <c r="A26" t="s">
        <v>143</v>
      </c>
      <c r="B26" t="s">
        <v>110</v>
      </c>
      <c r="C26" s="7" t="s">
        <v>125</v>
      </c>
      <c r="D26" s="6" t="s">
        <v>126</v>
      </c>
      <c r="E26">
        <v>120.55500000000001</v>
      </c>
      <c r="F26" s="7" t="s">
        <v>115</v>
      </c>
    </row>
    <row r="27" spans="1:6" ht="71.25">
      <c r="A27" t="s">
        <v>144</v>
      </c>
      <c r="B27" t="s">
        <v>110</v>
      </c>
      <c r="C27" s="7" t="s">
        <v>125</v>
      </c>
      <c r="D27" s="6" t="s">
        <v>126</v>
      </c>
      <c r="E27" s="32">
        <v>0.19</v>
      </c>
      <c r="F27" s="7" t="s">
        <v>115</v>
      </c>
    </row>
    <row r="28" spans="1:6" ht="71.25">
      <c r="A28" t="s">
        <v>144</v>
      </c>
      <c r="B28" t="s">
        <v>110</v>
      </c>
      <c r="C28" t="s">
        <v>107</v>
      </c>
      <c r="D28" s="4" t="s">
        <v>106</v>
      </c>
      <c r="E28" s="32"/>
      <c r="F28" t="s">
        <v>114</v>
      </c>
    </row>
    <row r="29" spans="1:6" ht="71.25">
      <c r="A29" t="s">
        <v>143</v>
      </c>
      <c r="B29" t="s">
        <v>110</v>
      </c>
      <c r="C29" t="s">
        <v>107</v>
      </c>
      <c r="D29" s="4" t="s">
        <v>106</v>
      </c>
      <c r="F29" t="s">
        <v>114</v>
      </c>
    </row>
    <row r="30" spans="1:6" ht="71.25">
      <c r="A30" t="s">
        <v>111</v>
      </c>
      <c r="B30" t="s">
        <v>110</v>
      </c>
      <c r="C30" t="s">
        <v>107</v>
      </c>
      <c r="D30" s="4" t="s">
        <v>106</v>
      </c>
      <c r="F30" t="s">
        <v>114</v>
      </c>
    </row>
    <row r="31" spans="1:6" ht="71.25">
      <c r="A31" t="s">
        <v>111</v>
      </c>
      <c r="B31" t="s">
        <v>110</v>
      </c>
      <c r="C31" t="s">
        <v>105</v>
      </c>
      <c r="D31" s="4" t="s">
        <v>112</v>
      </c>
      <c r="E31">
        <v>490</v>
      </c>
      <c r="F31" t="s">
        <v>115</v>
      </c>
    </row>
    <row r="32" spans="1:6" ht="71.25">
      <c r="A32" t="s">
        <v>144</v>
      </c>
      <c r="B32" t="s">
        <v>110</v>
      </c>
      <c r="C32" t="s">
        <v>105</v>
      </c>
      <c r="D32" s="4" t="s">
        <v>113</v>
      </c>
      <c r="E32" s="32">
        <v>0.19</v>
      </c>
      <c r="F32" t="s">
        <v>115</v>
      </c>
    </row>
    <row r="33" spans="1:11" ht="71.25">
      <c r="A33" t="s">
        <v>143</v>
      </c>
      <c r="B33" t="s">
        <v>110</v>
      </c>
      <c r="C33" t="s">
        <v>105</v>
      </c>
      <c r="D33" s="4" t="s">
        <v>113</v>
      </c>
      <c r="E33">
        <v>93.1</v>
      </c>
      <c r="F33" t="s">
        <v>115</v>
      </c>
      <c r="K33" s="7"/>
    </row>
    <row r="34" spans="1:11" ht="85.5">
      <c r="A34" s="7" t="s">
        <v>141</v>
      </c>
      <c r="B34" t="s">
        <v>110</v>
      </c>
      <c r="C34" t="s">
        <v>132</v>
      </c>
      <c r="D34" s="6" t="s">
        <v>133</v>
      </c>
      <c r="E34">
        <v>480</v>
      </c>
      <c r="F34" s="7" t="s">
        <v>114</v>
      </c>
    </row>
    <row r="35" spans="1:11" ht="85.5">
      <c r="A35" t="s">
        <v>143</v>
      </c>
      <c r="B35" t="s">
        <v>110</v>
      </c>
      <c r="C35" t="s">
        <v>132</v>
      </c>
      <c r="D35" s="6" t="s">
        <v>133</v>
      </c>
      <c r="E35">
        <f>E34*E36</f>
        <v>91.2</v>
      </c>
      <c r="F35" s="7" t="s">
        <v>114</v>
      </c>
    </row>
    <row r="36" spans="1:11" ht="85.5">
      <c r="A36" t="s">
        <v>144</v>
      </c>
      <c r="B36" t="s">
        <v>110</v>
      </c>
      <c r="C36" t="s">
        <v>132</v>
      </c>
      <c r="D36" s="6" t="s">
        <v>133</v>
      </c>
      <c r="E36" s="32">
        <v>0.19</v>
      </c>
      <c r="F36" s="7" t="s">
        <v>114</v>
      </c>
    </row>
    <row r="37" spans="1:11" ht="85.5">
      <c r="A37" s="7" t="s">
        <v>141</v>
      </c>
      <c r="B37" t="s">
        <v>110</v>
      </c>
      <c r="C37" t="s">
        <v>139</v>
      </c>
      <c r="D37" s="6" t="s">
        <v>142</v>
      </c>
      <c r="E37">
        <v>952.38</v>
      </c>
      <c r="F37" s="7" t="s">
        <v>114</v>
      </c>
    </row>
    <row r="38" spans="1:11" ht="85.5">
      <c r="A38" t="s">
        <v>143</v>
      </c>
      <c r="B38" t="s">
        <v>110</v>
      </c>
      <c r="C38" t="s">
        <v>139</v>
      </c>
      <c r="D38" s="6" t="s">
        <v>142</v>
      </c>
      <c r="E38">
        <f>E37*E39 - 142.86</f>
        <v>38.092199999999991</v>
      </c>
      <c r="F38" s="7" t="s">
        <v>114</v>
      </c>
    </row>
    <row r="39" spans="1:11" ht="85.5">
      <c r="A39" t="s">
        <v>144</v>
      </c>
      <c r="B39" t="s">
        <v>110</v>
      </c>
      <c r="C39" t="s">
        <v>139</v>
      </c>
      <c r="D39" s="6" t="s">
        <v>142</v>
      </c>
      <c r="E39" s="32">
        <v>0.19</v>
      </c>
      <c r="F39" s="7" t="s">
        <v>114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10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1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3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4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5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6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7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8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9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2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20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3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4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5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6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8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9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2025-06-17T13:55:17Z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