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defaultThemeVersion="124226"/>
  <xr:revisionPtr revIDLastSave="0" documentId="13_ncr:1_{C9C234EA-8DE8-478C-8433-E022866FADD2}" xr6:coauthVersionLast="47" xr6:coauthVersionMax="47" xr10:uidLastSave="{00000000-0000-0000-0000-000000000000}"/>
  <bookViews>
    <workbookView xWindow="-98" yWindow="-98" windowWidth="19396" windowHeight="11596" tabRatio="707" firstSheet="2" activeTab="8" xr2:uid="{00000000-000D-0000-FFFF-FFFF00000000}"/>
  </bookViews>
  <sheets>
    <sheet name="Estimate C0 &amp; C1" sheetId="2" r:id="rId1"/>
    <sheet name="Estimate tax allowance &amp; rate" sheetId="3" r:id="rId2"/>
    <sheet name="Illustration on others" sheetId="4" r:id="rId3"/>
    <sheet name="load_data" sheetId="1" r:id="rId4"/>
    <sheet name="G8 Ginis" sheetId="5" r:id="rId5"/>
    <sheet name="G8 Top10s" sheetId="6" r:id="rId6"/>
    <sheet name="WID_top" sheetId="11" r:id="rId7"/>
    <sheet name="WID_gini" sheetId="9" r:id="rId8"/>
    <sheet name="Diff_Assets_Extension" sheetId="12" r:id="rId9"/>
  </sheets>
  <calcPr calcId="191029"/>
</workbook>
</file>

<file path=xl/calcChain.xml><?xml version="1.0" encoding="utf-8"?>
<calcChain xmlns="http://schemas.openxmlformats.org/spreadsheetml/2006/main">
  <c r="G9" i="12" l="1"/>
  <c r="E8" i="2" l="1"/>
  <c r="H13" i="3"/>
  <c r="H8" i="3"/>
  <c r="G13" i="3"/>
  <c r="G8" i="3"/>
  <c r="E13" i="3"/>
  <c r="F13" i="3"/>
  <c r="E8" i="3"/>
  <c r="F8" i="3"/>
  <c r="I8" i="3"/>
  <c r="D13" i="3"/>
  <c r="D8" i="3"/>
  <c r="C13" i="3"/>
  <c r="C8" i="3"/>
  <c r="E4" i="2"/>
  <c r="G4" i="2"/>
  <c r="E3" i="2" l="1"/>
  <c r="E10" i="2"/>
  <c r="E9" i="2"/>
  <c r="E6" i="2"/>
  <c r="E7" i="2"/>
  <c r="E5" i="2"/>
  <c r="C3" i="3" l="1"/>
  <c r="E16" i="3"/>
  <c r="B15" i="3"/>
  <c r="B12" i="3"/>
  <c r="H15" i="3"/>
  <c r="F12" i="3"/>
  <c r="F16" i="3" s="1"/>
  <c r="E15" i="3"/>
  <c r="D15" i="3"/>
  <c r="I3" i="3"/>
  <c r="G3" i="3"/>
  <c r="K10" i="2"/>
  <c r="I10" i="2"/>
  <c r="L10" i="2" s="1"/>
  <c r="K9" i="2"/>
  <c r="I9" i="2"/>
  <c r="L9" i="2" s="1"/>
  <c r="K8" i="2"/>
  <c r="I8" i="2"/>
  <c r="L8" i="2" s="1"/>
  <c r="K7" i="2"/>
  <c r="I7" i="2"/>
  <c r="L7" i="2" s="1"/>
  <c r="K6" i="2"/>
  <c r="I6" i="2"/>
  <c r="L6" i="2" s="1"/>
  <c r="K5" i="2"/>
  <c r="I5" i="2"/>
  <c r="L5" i="2" s="1"/>
  <c r="I4" i="2"/>
  <c r="K4" i="2"/>
  <c r="K3" i="2"/>
  <c r="I3" i="2"/>
  <c r="L3" i="2" s="1"/>
  <c r="F15" i="3" l="1"/>
  <c r="H12" i="3"/>
  <c r="H16" i="3" s="1"/>
  <c r="D12" i="3"/>
  <c r="D16" i="3" s="1"/>
  <c r="C15" i="3"/>
  <c r="E12" i="3"/>
  <c r="G15" i="3"/>
  <c r="G12" i="3"/>
  <c r="G16" i="3" s="1"/>
  <c r="I15" i="3"/>
  <c r="I12" i="3"/>
  <c r="I16" i="3" s="1"/>
  <c r="L4" i="2"/>
  <c r="C12" i="3" l="1"/>
</calcChain>
</file>

<file path=xl/sharedStrings.xml><?xml version="1.0" encoding="utf-8"?>
<sst xmlns="http://schemas.openxmlformats.org/spreadsheetml/2006/main" count="133" uniqueCount="90">
  <si>
    <t>CA</t>
  </si>
  <si>
    <t>FR</t>
  </si>
  <si>
    <t>JP</t>
  </si>
  <si>
    <t>IT</t>
  </si>
  <si>
    <t>GR</t>
  </si>
  <si>
    <t>UK</t>
  </si>
  <si>
    <t>US</t>
  </si>
  <si>
    <t>Top10</t>
  </si>
  <si>
    <t>Gini</t>
  </si>
  <si>
    <t>Country</t>
  </si>
  <si>
    <t>effort</t>
  </si>
  <si>
    <t>growth</t>
  </si>
  <si>
    <t>taxbound</t>
  </si>
  <si>
    <t>taxrate</t>
  </si>
  <si>
    <t>C0</t>
  </si>
  <si>
    <t>C1</t>
  </si>
  <si>
    <t>Poverty Line($)</t>
  </si>
  <si>
    <t>GDP per capita($)</t>
  </si>
  <si>
    <t>Disposable Income per capita($)</t>
  </si>
  <si>
    <t>Consumption per capita($)</t>
  </si>
  <si>
    <t>Estimated C0</t>
  </si>
  <si>
    <t>Estimated C1</t>
  </si>
  <si>
    <t>Canada</t>
  </si>
  <si>
    <t>China</t>
  </si>
  <si>
    <t>France</t>
  </si>
  <si>
    <t>Germany</t>
  </si>
  <si>
    <t>Italy</t>
  </si>
  <si>
    <t>Japan</t>
  </si>
  <si>
    <t>Tax free</t>
  </si>
  <si>
    <t>RMB</t>
  </si>
  <si>
    <t>Euro</t>
  </si>
  <si>
    <t>JNY</t>
  </si>
  <si>
    <t>GBP</t>
  </si>
  <si>
    <t>USD</t>
  </si>
  <si>
    <t>GDP per capita ($)</t>
  </si>
  <si>
    <t>Taxable Income per capita ($)</t>
  </si>
  <si>
    <t>Taxable Income domestic currency</t>
  </si>
  <si>
    <t>Estimated Tax Bound</t>
  </si>
  <si>
    <t>Estimated Tax Rate</t>
  </si>
  <si>
    <t>Year 2016</t>
  </si>
  <si>
    <t>Measured by USD ($)</t>
  </si>
  <si>
    <t>Note1: The estimated "tax bound" means that if the individual gross income is no greater than the social average gross income multiplied by this "bound", then no tax need to be paid.</t>
  </si>
  <si>
    <t>Note2: The estimated tax rate is the marginal tax rate of the average taxable income instead of a simplie average tax rate</t>
  </si>
  <si>
    <t>1. All the GDP growth rate is the "the Annual GDP per capita growth rate in 2016" reported by the World Bank</t>
  </si>
  <si>
    <t>2. All the marginal return to education is "the return to another year of schooling" reported by the World Bank "WPS7020"</t>
  </si>
  <si>
    <t>FXR against $</t>
    <phoneticPr fontId="8" type="noConversion"/>
  </si>
  <si>
    <t>Median disposable income</t>
    <phoneticPr fontId="8" type="noConversion"/>
  </si>
  <si>
    <t>(domestic currency)</t>
    <phoneticPr fontId="8" type="noConversion"/>
  </si>
  <si>
    <t>http://data.stats.gov.cn/easyquery.htm?cn=C01</t>
  </si>
  <si>
    <t>http://www.oecd.org/social/income-distribution-database.htm</t>
  </si>
  <si>
    <t>http://www.stats.gov.cn/tjsj/zxfb/201702/t20170228_1467424.html</t>
  </si>
  <si>
    <t>OECD (except Japan)</t>
    <phoneticPr fontId="8" type="noConversion"/>
  </si>
  <si>
    <t>OECD (China)</t>
    <phoneticPr fontId="8" type="noConversion"/>
  </si>
  <si>
    <t xml:space="preserve">Median Disposable Income: </t>
    <phoneticPr fontId="8" type="noConversion"/>
  </si>
  <si>
    <t xml:space="preserve">Disposable income: </t>
    <phoneticPr fontId="8" type="noConversion"/>
  </si>
  <si>
    <r>
      <rPr>
        <b/>
        <sz val="11"/>
        <color theme="1"/>
        <rFont val="宋体"/>
        <family val="3"/>
        <charset val="134"/>
        <scheme val="minor"/>
      </rPr>
      <t>Definiation of poverty line by OECD</t>
    </r>
    <r>
      <rPr>
        <sz val="11"/>
        <color theme="1"/>
        <rFont val="宋体"/>
        <family val="2"/>
        <scheme val="minor"/>
      </rPr>
      <t>: https://data.oecd.org/inequality/poverty-rate.htm#indicator-chart</t>
    </r>
    <phoneticPr fontId="8" type="noConversion"/>
  </si>
  <si>
    <t xml:space="preserve">China: </t>
    <phoneticPr fontId="8" type="noConversion"/>
  </si>
  <si>
    <t>OECD:</t>
    <phoneticPr fontId="8" type="noConversion"/>
  </si>
  <si>
    <t>https://data.oecd.org/hha/household-disposable-income.htm</t>
  </si>
  <si>
    <t xml:space="preserve">or </t>
    <phoneticPr fontId="8" type="noConversion"/>
  </si>
  <si>
    <t>FXR (LCU per US $)</t>
    <phoneticPr fontId="8" type="noConversion"/>
  </si>
  <si>
    <r>
      <rPr>
        <b/>
        <sz val="11"/>
        <color theme="1"/>
        <rFont val="宋体"/>
        <family val="2"/>
        <scheme val="minor"/>
      </rPr>
      <t>Note1:</t>
    </r>
    <r>
      <rPr>
        <sz val="11"/>
        <color theme="1"/>
        <rFont val="宋体"/>
        <family val="2"/>
        <scheme val="minor"/>
      </rPr>
      <t xml:space="preserve"> As the consumption function is C = C0 + C1* Disposable Income and GDP is normalised to unity for all the countries, C/GDP = C0/GDP + C1* Disposable Income/GDP and C1= (C-C0)/Disposable Income</t>
    </r>
    <phoneticPr fontId="8" type="noConversion"/>
  </si>
  <si>
    <r>
      <t>N</t>
    </r>
    <r>
      <rPr>
        <b/>
        <sz val="11"/>
        <color theme="1"/>
        <rFont val="宋体"/>
        <family val="3"/>
        <charset val="134"/>
        <scheme val="minor"/>
      </rPr>
      <t>ote2:</t>
    </r>
    <r>
      <rPr>
        <sz val="11"/>
        <color theme="1"/>
        <rFont val="宋体"/>
        <family val="2"/>
        <scheme val="minor"/>
      </rPr>
      <t xml:space="preserve"> Since data on Median Disposable Income jin Japan 2016 is lack, we use both median and per-capita disposable income in 2015 instead</t>
    </r>
    <phoneticPr fontId="8" type="noConversion"/>
  </si>
  <si>
    <t>Consumption/GDP</t>
    <phoneticPr fontId="8" type="noConversion"/>
  </si>
  <si>
    <t>Consumption/GDP:</t>
    <phoneticPr fontId="8" type="noConversion"/>
  </si>
  <si>
    <t>https://data.oecd.org/hha/household-spending.htm</t>
  </si>
  <si>
    <t>Year</t>
  </si>
  <si>
    <t xml:space="preserve">US
</t>
    <phoneticPr fontId="8" type="noConversion"/>
  </si>
  <si>
    <t xml:space="preserve">China
</t>
    <phoneticPr fontId="8" type="noConversion"/>
  </si>
  <si>
    <t>Year</t>
    <phoneticPr fontId="8" type="noConversion"/>
  </si>
  <si>
    <t>France</t>
    <phoneticPr fontId="8" type="noConversion"/>
  </si>
  <si>
    <t>UK</t>
    <phoneticPr fontId="8" type="noConversion"/>
  </si>
  <si>
    <t>UK Gini:</t>
    <phoneticPr fontId="8" type="noConversion"/>
  </si>
  <si>
    <t>Data in 2011-2018 from Global Wealth Report issued by Credit Suisse</t>
    <phoneticPr fontId="8" type="noConversion"/>
  </si>
  <si>
    <t xml:space="preserve">Data before 2006 from </t>
    <phoneticPr fontId="8" type="noConversion"/>
  </si>
  <si>
    <t>3. All the wealth Ginis and Top 10% Wealth Shares are collected from the "Credit Suisse Global Wealth Databook" and WID</t>
    <phoneticPr fontId="8" type="noConversion"/>
  </si>
  <si>
    <t xml:space="preserve">Data in 2006-2010 from Wealth and Assets Survey issued by Office for National Statistics (http://doc.ukdataservice.ac.uk/doc/7215/mrdoc/pdf/7215_was_report.pdf) </t>
    <phoneticPr fontId="8" type="noConversion"/>
  </si>
  <si>
    <t xml:space="preserve">                                        and Crawford et al. (2016) (https://onlinelibrary.wiley.com/doi/epdf/10.1111/j.1475-5890.2016.12083)</t>
    <phoneticPr fontId="8" type="noConversion"/>
  </si>
  <si>
    <t>US</t>
    <phoneticPr fontId="8" type="noConversion"/>
  </si>
  <si>
    <t>gamma</t>
    <phoneticPr fontId="8" type="noConversion"/>
  </si>
  <si>
    <t>KY_ratio</t>
    <phoneticPr fontId="8" type="noConversion"/>
  </si>
  <si>
    <t>CN</t>
    <phoneticPr fontId="8" type="noConversion"/>
  </si>
  <si>
    <t>US Equity Ratio of Assets</t>
    <phoneticPr fontId="8" type="noConversion"/>
  </si>
  <si>
    <t>Top1%</t>
  </si>
  <si>
    <t>90-99%</t>
  </si>
  <si>
    <t>50-90%</t>
  </si>
  <si>
    <t>Bottom50%</t>
  </si>
  <si>
    <t>US Equity Return</t>
    <phoneticPr fontId="8" type="noConversion"/>
  </si>
  <si>
    <t>Raw Data</t>
    <phoneticPr fontId="8" type="noConversion"/>
  </si>
  <si>
    <t>Average Ratio</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</si>
</sst>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_(* #,##0.00_);_(* \(#,##0.00\);_(* &quot;-&quot;??_);_(@_)"/>
    <numFmt numFmtId="177" formatCode="0.000"/>
    <numFmt numFmtId="178" formatCode="0.000%"/>
    <numFmt numFmtId="179" formatCode="0.0%"/>
    <numFmt numFmtId="180" formatCode="0.0000"/>
    <numFmt numFmtId="181" formatCode="0.000000"/>
  </numFmts>
  <fonts count="17" x14ac:knownFonts="1">
    <font>
      <sz val="11"/>
      <color theme="1"/>
      <name val="宋体"/>
      <family val="2"/>
      <scheme val="minor"/>
    </font>
    <font>
      <b/>
      <sz val="11"/>
      <color theme="1"/>
      <name val="宋体"/>
      <family val="2"/>
      <scheme val="minor"/>
    </font>
    <font>
      <sz val="11"/>
      <color theme="1"/>
      <name val="宋体"/>
      <family val="2"/>
      <scheme val="minor"/>
    </font>
    <font>
      <sz val="11"/>
      <color rgb="FFFF0000"/>
      <name val="宋体"/>
      <family val="2"/>
      <scheme val="minor"/>
    </font>
    <font>
      <sz val="11"/>
      <name val="宋体"/>
      <family val="2"/>
      <scheme val="minor"/>
    </font>
    <font>
      <b/>
      <sz val="11"/>
      <color rgb="FFFF0000"/>
      <name val="宋体"/>
      <family val="2"/>
      <scheme val="minor"/>
    </font>
    <font>
      <b/>
      <sz val="11"/>
      <color rgb="FF0070C0"/>
      <name val="宋体"/>
      <family val="2"/>
      <scheme val="minor"/>
    </font>
    <font>
      <b/>
      <sz val="11"/>
      <name val="宋体"/>
      <family val="2"/>
      <scheme val="minor"/>
    </font>
    <font>
      <sz val="9"/>
      <name val="宋体"/>
      <family val="3"/>
      <charset val="134"/>
      <scheme val="minor"/>
    </font>
    <font>
      <sz val="11"/>
      <color theme="1"/>
      <name val="宋体"/>
      <family val="3"/>
      <charset val="134"/>
      <scheme val="minor"/>
    </font>
    <font>
      <b/>
      <sz val="11"/>
      <color theme="1"/>
      <name val="宋体"/>
      <family val="3"/>
      <charset val="134"/>
      <scheme val="minor"/>
    </font>
    <font>
      <u/>
      <sz val="11"/>
      <color theme="10"/>
      <name val="宋体"/>
      <family val="2"/>
      <scheme val="minor"/>
    </font>
    <font>
      <b/>
      <sz val="11"/>
      <color rgb="FF0070C0"/>
      <name val="宋体"/>
      <family val="3"/>
      <charset val="134"/>
      <scheme val="minor"/>
    </font>
    <font>
      <b/>
      <sz val="12"/>
      <color theme="1"/>
      <name val="Times New Roman"/>
      <family val="1"/>
    </font>
    <font>
      <sz val="12"/>
      <color theme="1"/>
      <name val="Times New Roman"/>
      <family val="1"/>
    </font>
    <font>
      <b/>
      <sz val="11"/>
      <color theme="1"/>
      <name val="Times New Roman"/>
      <family val="1"/>
    </font>
    <font>
      <sz val="11"/>
      <color theme="1"/>
      <name val="Times New Roman"/>
      <family val="1"/>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4">
    <xf numFmtId="0" fontId="0" fillId="0" borderId="0"/>
    <xf numFmtId="176" fontId="2" fillId="0" borderId="0" applyFont="0" applyFill="0" applyBorder="0" applyAlignment="0" applyProtection="0"/>
    <xf numFmtId="0" fontId="11" fillId="0" borderId="0" applyNumberFormat="0" applyFill="0" applyBorder="0" applyAlignment="0" applyProtection="0"/>
    <xf numFmtId="9" fontId="2" fillId="0" borderId="0" applyFont="0" applyFill="0" applyBorder="0" applyAlignment="0" applyProtection="0">
      <alignment vertical="center"/>
    </xf>
  </cellStyleXfs>
  <cellXfs count="51">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177" fontId="0" fillId="0" borderId="0" xfId="0" applyNumberFormat="1" applyAlignment="1">
      <alignment horizontal="center" vertical="center"/>
    </xf>
    <xf numFmtId="0" fontId="0" fillId="0" borderId="0" xfId="0" applyFont="1" applyAlignment="1">
      <alignment horizontal="center" vertical="center"/>
    </xf>
    <xf numFmtId="0" fontId="3" fillId="0" borderId="0" xfId="0" applyFont="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177" fontId="0" fillId="0" borderId="0" xfId="0" applyNumberFormat="1"/>
    <xf numFmtId="0" fontId="4" fillId="0" borderId="0" xfId="0" applyFont="1" applyAlignment="1">
      <alignment horizontal="center" vertical="center"/>
    </xf>
    <xf numFmtId="1" fontId="4" fillId="0" borderId="0" xfId="0" applyNumberFormat="1" applyFont="1" applyAlignment="1">
      <alignment horizontal="center" vertical="center"/>
    </xf>
    <xf numFmtId="0" fontId="1" fillId="0" borderId="0" xfId="0" applyFont="1"/>
    <xf numFmtId="0" fontId="5" fillId="0" borderId="0" xfId="0" applyFont="1" applyAlignment="1">
      <alignment horizontal="center" vertical="center"/>
    </xf>
    <xf numFmtId="1" fontId="0" fillId="0" borderId="0" xfId="1" applyNumberFormat="1" applyFont="1" applyAlignment="1">
      <alignment horizontal="center" vertical="center"/>
    </xf>
    <xf numFmtId="2" fontId="6" fillId="0" borderId="0" xfId="0" applyNumberFormat="1" applyFont="1" applyAlignment="1">
      <alignment horizontal="center" vertical="center"/>
    </xf>
    <xf numFmtId="1" fontId="6" fillId="0" borderId="0" xfId="0" applyNumberFormat="1" applyFont="1" applyAlignment="1">
      <alignment horizontal="center" vertical="center"/>
    </xf>
    <xf numFmtId="0" fontId="1" fillId="0" borderId="0" xfId="0" applyFont="1" applyAlignment="1">
      <alignment horizontal="left" vertical="center"/>
    </xf>
    <xf numFmtId="0" fontId="7" fillId="0" borderId="0" xfId="0" applyFont="1" applyAlignment="1">
      <alignment horizontal="center" vertical="center"/>
    </xf>
    <xf numFmtId="1" fontId="4" fillId="0" borderId="0" xfId="1" applyNumberFormat="1" applyFont="1" applyAlignment="1">
      <alignment horizontal="center" vertical="center"/>
    </xf>
    <xf numFmtId="0" fontId="7" fillId="0" borderId="0" xfId="0" applyFont="1" applyAlignment="1">
      <alignment horizontal="left" vertical="center"/>
    </xf>
    <xf numFmtId="2" fontId="4" fillId="0" borderId="0" xfId="0" applyNumberFormat="1" applyFont="1" applyAlignment="1">
      <alignment horizontal="center" vertical="center"/>
    </xf>
    <xf numFmtId="2" fontId="7" fillId="0" borderId="0" xfId="0" applyNumberFormat="1" applyFont="1" applyAlignment="1">
      <alignment horizontal="center" vertical="center"/>
    </xf>
    <xf numFmtId="0" fontId="0" fillId="0" borderId="0" xfId="0" applyFont="1" applyFill="1" applyAlignment="1">
      <alignment horizontal="center" vertical="center"/>
    </xf>
    <xf numFmtId="0" fontId="0" fillId="0" borderId="0" xfId="0" applyFont="1" applyAlignment="1">
      <alignment horizontal="left" vertical="center"/>
    </xf>
    <xf numFmtId="0" fontId="0" fillId="2" borderId="0" xfId="0" applyFont="1" applyFill="1" applyAlignment="1">
      <alignment horizontal="center" vertical="center"/>
    </xf>
    <xf numFmtId="0" fontId="10" fillId="0" borderId="0" xfId="0" applyFont="1"/>
    <xf numFmtId="0" fontId="10" fillId="0" borderId="0" xfId="0" applyFont="1" applyAlignment="1">
      <alignment horizontal="left" vertical="center"/>
    </xf>
    <xf numFmtId="0" fontId="9" fillId="0" borderId="0" xfId="0" applyFont="1"/>
    <xf numFmtId="0" fontId="9" fillId="0" borderId="0" xfId="2" applyFont="1"/>
    <xf numFmtId="1" fontId="12" fillId="0" borderId="0" xfId="0" applyNumberFormat="1" applyFont="1" applyAlignment="1">
      <alignment horizontal="center" vertical="center"/>
    </xf>
    <xf numFmtId="0" fontId="6" fillId="0" borderId="0" xfId="0" applyFont="1" applyAlignment="1">
      <alignment horizontal="center" vertical="center"/>
    </xf>
    <xf numFmtId="0" fontId="12" fillId="0" borderId="0" xfId="0" applyFont="1" applyAlignment="1">
      <alignment horizontal="center" vertical="center"/>
    </xf>
    <xf numFmtId="177" fontId="0" fillId="0" borderId="0" xfId="0" applyNumberFormat="1" applyAlignment="1">
      <alignment horizontal="center"/>
    </xf>
    <xf numFmtId="177" fontId="12" fillId="0" borderId="0" xfId="0" applyNumberFormat="1" applyFont="1" applyAlignment="1">
      <alignment horizontal="center" vertical="center"/>
    </xf>
    <xf numFmtId="11" fontId="0" fillId="0" borderId="0" xfId="0" applyNumberFormat="1"/>
    <xf numFmtId="178" fontId="0" fillId="0" borderId="0" xfId="3" applyNumberFormat="1" applyFont="1" applyAlignment="1"/>
    <xf numFmtId="0" fontId="0" fillId="0" borderId="0" xfId="0" applyAlignment="1">
      <alignment horizontal="center"/>
    </xf>
    <xf numFmtId="0" fontId="9" fillId="0" borderId="0" xfId="0" applyFont="1" applyAlignment="1">
      <alignment horizontal="center"/>
    </xf>
    <xf numFmtId="0" fontId="9" fillId="0" borderId="0" xfId="0" applyFont="1" applyAlignment="1">
      <alignment horizontal="center" vertical="center"/>
    </xf>
    <xf numFmtId="179" fontId="0" fillId="0" borderId="0" xfId="3" applyNumberFormat="1" applyFont="1" applyAlignment="1">
      <alignment horizontal="center"/>
    </xf>
    <xf numFmtId="179" fontId="0" fillId="0" borderId="0" xfId="3" applyNumberFormat="1" applyFont="1" applyAlignment="1">
      <alignment horizontal="center" vertical="center"/>
    </xf>
    <xf numFmtId="0" fontId="13" fillId="0" borderId="0" xfId="0" applyFont="1" applyAlignment="1">
      <alignment horizontal="left" vertical="center" readingOrder="1"/>
    </xf>
    <xf numFmtId="0" fontId="14" fillId="0" borderId="0" xfId="0" applyFont="1" applyAlignment="1">
      <alignment horizontal="left" vertical="center" readingOrder="1"/>
    </xf>
    <xf numFmtId="180" fontId="0" fillId="0" borderId="0" xfId="0" applyNumberFormat="1" applyAlignment="1">
      <alignment horizontal="center"/>
    </xf>
    <xf numFmtId="0" fontId="15" fillId="0" borderId="0" xfId="0" applyFont="1" applyAlignment="1">
      <alignment horizontal="left"/>
    </xf>
    <xf numFmtId="0" fontId="15" fillId="0" borderId="0" xfId="0" applyFont="1"/>
    <xf numFmtId="0" fontId="15" fillId="0" borderId="0" xfId="0" applyFont="1" applyAlignment="1">
      <alignment horizontal="center"/>
    </xf>
    <xf numFmtId="181" fontId="16" fillId="0" borderId="0" xfId="0" applyNumberFormat="1" applyFont="1" applyAlignment="1">
      <alignment horizontal="center"/>
    </xf>
    <xf numFmtId="2" fontId="10" fillId="0" borderId="0" xfId="0" applyNumberFormat="1" applyFont="1" applyAlignment="1">
      <alignment horizontal="center"/>
    </xf>
    <xf numFmtId="10" fontId="16" fillId="0" borderId="0" xfId="3" applyNumberFormat="1" applyFont="1" applyAlignment="1">
      <alignment horizontal="center"/>
    </xf>
    <xf numFmtId="10" fontId="0" fillId="0" borderId="0" xfId="3" applyNumberFormat="1" applyFont="1" applyAlignment="1"/>
  </cellXfs>
  <cellStyles count="4">
    <cellStyle name="百分比" xfId="3" builtinId="5"/>
    <cellStyle name="常规" xfId="0" builtinId="0"/>
    <cellStyle name="超链接" xfId="2" builtinId="8"/>
    <cellStyle name="千位分隔" xfId="1" builtin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opLeftCell="F1" workbookViewId="0">
      <selection activeCell="J19" sqref="J19"/>
    </sheetView>
  </sheetViews>
  <sheetFormatPr defaultRowHeight="13.5" x14ac:dyDescent="0.3"/>
  <cols>
    <col min="3" max="3" width="15.46484375" customWidth="1"/>
    <col min="4" max="4" width="27.46484375" customWidth="1"/>
    <col min="5" max="5" width="16.59765625" customWidth="1"/>
    <col min="6" max="6" width="19.3984375" customWidth="1"/>
    <col min="7" max="7" width="33.59765625" customWidth="1"/>
    <col min="8" max="8" width="18.1328125" customWidth="1"/>
    <col min="9" max="9" width="27.53125" customWidth="1"/>
    <col min="10" max="10" width="12.59765625" customWidth="1"/>
    <col min="11" max="11" width="14" customWidth="1"/>
    <col min="12" max="12" width="13.1328125" customWidth="1"/>
    <col min="14" max="14" width="8.265625" customWidth="1"/>
  </cols>
  <sheetData>
    <row r="1" spans="1:14" s="11" customFormat="1" x14ac:dyDescent="0.3">
      <c r="A1" s="11" t="s">
        <v>39</v>
      </c>
      <c r="D1" s="11" t="s">
        <v>47</v>
      </c>
    </row>
    <row r="2" spans="1:14" s="1" customFormat="1" x14ac:dyDescent="0.3">
      <c r="B2" s="1" t="s">
        <v>9</v>
      </c>
      <c r="C2" s="1" t="s">
        <v>45</v>
      </c>
      <c r="D2" s="1" t="s">
        <v>46</v>
      </c>
      <c r="E2" s="31" t="s">
        <v>16</v>
      </c>
      <c r="F2" s="1" t="s">
        <v>17</v>
      </c>
      <c r="G2" s="1" t="s">
        <v>18</v>
      </c>
      <c r="H2" s="1" t="s">
        <v>63</v>
      </c>
      <c r="I2" s="1" t="s">
        <v>19</v>
      </c>
      <c r="K2" s="30" t="s">
        <v>20</v>
      </c>
      <c r="L2" s="31" t="s">
        <v>21</v>
      </c>
    </row>
    <row r="3" spans="1:14" x14ac:dyDescent="0.3">
      <c r="A3" s="2"/>
      <c r="B3" s="23" t="s">
        <v>22</v>
      </c>
      <c r="C3" s="24">
        <v>1.3256151637482001</v>
      </c>
      <c r="D3" s="22">
        <v>42985</v>
      </c>
      <c r="E3" s="29">
        <f>D3*0.5/C3</f>
        <v>16213.22732853295</v>
      </c>
      <c r="F3" s="2">
        <v>42157.93</v>
      </c>
      <c r="G3" s="6">
        <v>33601.524910572603</v>
      </c>
      <c r="H3" s="3">
        <v>0.58484252308649298</v>
      </c>
      <c r="I3" s="6">
        <f t="shared" ref="I3:I10" si="0">F3*H3</f>
        <v>24655.750149303756</v>
      </c>
      <c r="J3" s="2"/>
      <c r="K3" s="33">
        <f t="shared" ref="K3:K10" si="1">E3/F3</f>
        <v>0.38458309809169827</v>
      </c>
      <c r="L3" s="33">
        <f t="shared" ref="L3:L10" si="2">(I3-E3)/G3</f>
        <v>0.2512541571622065</v>
      </c>
    </row>
    <row r="4" spans="1:14" x14ac:dyDescent="0.3">
      <c r="A4" s="2"/>
      <c r="B4" s="23" t="s">
        <v>23</v>
      </c>
      <c r="C4" s="9">
        <v>6.6444778294468003</v>
      </c>
      <c r="D4" s="9">
        <v>20883</v>
      </c>
      <c r="E4" s="29">
        <f>D4*0.5/C4</f>
        <v>1571.4553149271819</v>
      </c>
      <c r="F4" s="2">
        <v>8123.18</v>
      </c>
      <c r="G4" s="6">
        <f>23821/C4</f>
        <v>3585.0823212067617</v>
      </c>
      <c r="H4" s="3">
        <v>0.38674979846464702</v>
      </c>
      <c r="I4" s="6">
        <f t="shared" si="0"/>
        <v>3141.6382278920514</v>
      </c>
      <c r="J4" s="2"/>
      <c r="K4" s="33">
        <f t="shared" si="1"/>
        <v>0.19345321843504415</v>
      </c>
      <c r="L4" s="33">
        <f t="shared" si="2"/>
        <v>0.43797680841993492</v>
      </c>
      <c r="N4" s="8"/>
    </row>
    <row r="5" spans="1:14" x14ac:dyDescent="0.3">
      <c r="A5" s="2"/>
      <c r="B5" s="23" t="s">
        <v>24</v>
      </c>
      <c r="C5" s="9">
        <v>0.90342143625728799</v>
      </c>
      <c r="D5" s="9">
        <v>22270</v>
      </c>
      <c r="E5" s="29">
        <f>D5*0.5/C5</f>
        <v>12325.366161478629</v>
      </c>
      <c r="F5" s="2">
        <v>36854.97</v>
      </c>
      <c r="G5" s="6">
        <v>33551.095456310402</v>
      </c>
      <c r="H5" s="3">
        <v>0.54263294554611696</v>
      </c>
      <c r="I5" s="6">
        <f t="shared" si="0"/>
        <v>19998.720929113773</v>
      </c>
      <c r="J5" s="2"/>
      <c r="K5" s="33">
        <f t="shared" si="1"/>
        <v>0.33442887516876635</v>
      </c>
      <c r="L5" s="33">
        <f t="shared" si="2"/>
        <v>0.22870653441486705</v>
      </c>
    </row>
    <row r="6" spans="1:14" x14ac:dyDescent="0.3">
      <c r="A6" s="2"/>
      <c r="B6" s="23" t="s">
        <v>25</v>
      </c>
      <c r="C6" s="9">
        <v>0.90342143625728799</v>
      </c>
      <c r="D6" s="9">
        <v>22662</v>
      </c>
      <c r="E6" s="29">
        <f t="shared" ref="E6:E8" si="3">D6*0.5/C6</f>
        <v>12542.319171595362</v>
      </c>
      <c r="F6" s="2">
        <v>41936.06</v>
      </c>
      <c r="G6" s="6">
        <v>37793.713345272801</v>
      </c>
      <c r="H6" s="3">
        <v>0.52640215691905201</v>
      </c>
      <c r="I6" s="6">
        <f t="shared" si="0"/>
        <v>22075.23243668678</v>
      </c>
      <c r="J6" s="2"/>
      <c r="K6" s="33">
        <f t="shared" si="1"/>
        <v>0.29908196362737371</v>
      </c>
      <c r="L6" s="33">
        <f t="shared" si="2"/>
        <v>0.25223542280699934</v>
      </c>
    </row>
    <row r="7" spans="1:14" x14ac:dyDescent="0.3">
      <c r="A7" s="2"/>
      <c r="B7" s="23" t="s">
        <v>26</v>
      </c>
      <c r="C7" s="9">
        <v>0.90342143625728799</v>
      </c>
      <c r="D7" s="9">
        <v>18403</v>
      </c>
      <c r="E7" s="29">
        <f t="shared" si="3"/>
        <v>10185.168992801582</v>
      </c>
      <c r="F7" s="2">
        <v>30527.27</v>
      </c>
      <c r="G7" s="6">
        <v>29225.9002359968</v>
      </c>
      <c r="H7" s="3">
        <v>0.60124226701139494</v>
      </c>
      <c r="I7" s="6">
        <f t="shared" si="0"/>
        <v>18354.285020468946</v>
      </c>
      <c r="J7" s="2"/>
      <c r="K7" s="33">
        <f t="shared" si="1"/>
        <v>0.33364165851717437</v>
      </c>
      <c r="L7" s="33">
        <f t="shared" si="2"/>
        <v>0.2795163181186005</v>
      </c>
    </row>
    <row r="8" spans="1:14" x14ac:dyDescent="0.3">
      <c r="A8" s="2"/>
      <c r="B8" s="23" t="s">
        <v>27</v>
      </c>
      <c r="C8" s="4">
        <v>108.79290004683401</v>
      </c>
      <c r="D8" s="4">
        <v>2443000</v>
      </c>
      <c r="E8" s="29">
        <f t="shared" si="3"/>
        <v>11227.754747544732</v>
      </c>
      <c r="F8" s="2">
        <v>38894.47</v>
      </c>
      <c r="G8" s="6">
        <v>30608.325687883502</v>
      </c>
      <c r="H8" s="3">
        <v>0.55689950203272498</v>
      </c>
      <c r="I8" s="6">
        <f t="shared" si="0"/>
        <v>21660.31097482676</v>
      </c>
      <c r="J8" s="2"/>
      <c r="K8" s="33">
        <f t="shared" si="1"/>
        <v>0.28867226491438835</v>
      </c>
      <c r="L8" s="33">
        <f t="shared" si="2"/>
        <v>0.34084047372156068</v>
      </c>
    </row>
    <row r="9" spans="1:14" x14ac:dyDescent="0.3">
      <c r="A9" s="2"/>
      <c r="B9" s="23" t="s">
        <v>5</v>
      </c>
      <c r="C9" s="9">
        <v>0.74063446369708397</v>
      </c>
      <c r="D9" s="9">
        <v>18037</v>
      </c>
      <c r="E9" s="29">
        <f>D9*0.5/C9</f>
        <v>12176.722043127234</v>
      </c>
      <c r="F9" s="2">
        <v>39899.39</v>
      </c>
      <c r="G9" s="6">
        <v>32297.599551187399</v>
      </c>
      <c r="H9" s="3">
        <v>0.65099707889684599</v>
      </c>
      <c r="I9" s="6">
        <f t="shared" si="0"/>
        <v>25974.386339766028</v>
      </c>
      <c r="J9" s="2"/>
      <c r="K9" s="33">
        <f t="shared" si="1"/>
        <v>0.30518566933297064</v>
      </c>
      <c r="L9" s="33">
        <f t="shared" si="2"/>
        <v>0.42720401789524115</v>
      </c>
    </row>
    <row r="10" spans="1:14" x14ac:dyDescent="0.3">
      <c r="A10" s="2"/>
      <c r="B10" s="23" t="s">
        <v>6</v>
      </c>
      <c r="C10" s="4">
        <v>1</v>
      </c>
      <c r="D10" s="4">
        <v>34514</v>
      </c>
      <c r="E10" s="29">
        <f>D10*0.5/C10</f>
        <v>17257</v>
      </c>
      <c r="F10" s="2">
        <v>57466.79</v>
      </c>
      <c r="G10" s="6">
        <v>48551.788888304698</v>
      </c>
      <c r="H10" s="3">
        <v>0.68118919329052996</v>
      </c>
      <c r="I10" s="6">
        <f t="shared" si="0"/>
        <v>39145.756321096298</v>
      </c>
      <c r="J10" s="2"/>
      <c r="K10" s="33">
        <f t="shared" si="1"/>
        <v>0.30029517918087995</v>
      </c>
      <c r="L10" s="33">
        <f t="shared" si="2"/>
        <v>0.45083315820663672</v>
      </c>
    </row>
    <row r="11" spans="1:14" x14ac:dyDescent="0.3">
      <c r="A11" s="2"/>
      <c r="B11" s="1"/>
      <c r="C11" s="1"/>
      <c r="D11" s="1"/>
      <c r="E11" s="2"/>
      <c r="F11" s="2"/>
      <c r="G11" s="2"/>
      <c r="H11" s="2"/>
      <c r="I11" s="2"/>
      <c r="J11" s="2"/>
      <c r="K11" s="2"/>
      <c r="L11" s="2"/>
    </row>
    <row r="13" spans="1:14" x14ac:dyDescent="0.3">
      <c r="A13" s="26" t="s">
        <v>54</v>
      </c>
    </row>
    <row r="14" spans="1:14" x14ac:dyDescent="0.3">
      <c r="A14" s="7" t="s">
        <v>57</v>
      </c>
      <c r="C14" t="s">
        <v>58</v>
      </c>
    </row>
    <row r="15" spans="1:14" x14ac:dyDescent="0.3">
      <c r="A15" t="s">
        <v>56</v>
      </c>
      <c r="C15" t="s">
        <v>48</v>
      </c>
    </row>
    <row r="16" spans="1:14" x14ac:dyDescent="0.3">
      <c r="B16" t="s">
        <v>59</v>
      </c>
      <c r="C16" t="s">
        <v>50</v>
      </c>
    </row>
    <row r="18" spans="1:3" x14ac:dyDescent="0.3">
      <c r="A18" s="25" t="s">
        <v>53</v>
      </c>
    </row>
    <row r="19" spans="1:3" x14ac:dyDescent="0.3">
      <c r="A19" s="28" t="s">
        <v>51</v>
      </c>
      <c r="C19" t="s">
        <v>49</v>
      </c>
    </row>
    <row r="20" spans="1:3" x14ac:dyDescent="0.3">
      <c r="A20" t="s">
        <v>52</v>
      </c>
      <c r="C20" t="s">
        <v>50</v>
      </c>
    </row>
    <row r="22" spans="1:3" x14ac:dyDescent="0.3">
      <c r="A22" s="27" t="s">
        <v>55</v>
      </c>
    </row>
    <row r="23" spans="1:3" x14ac:dyDescent="0.3">
      <c r="A23" s="27"/>
    </row>
    <row r="24" spans="1:3" x14ac:dyDescent="0.3">
      <c r="A24" s="25" t="s">
        <v>64</v>
      </c>
      <c r="C24" t="s">
        <v>65</v>
      </c>
    </row>
    <row r="25" spans="1:3" x14ac:dyDescent="0.3">
      <c r="A25" s="27"/>
    </row>
    <row r="27" spans="1:3" x14ac:dyDescent="0.3">
      <c r="A27" s="7" t="s">
        <v>61</v>
      </c>
    </row>
    <row r="28" spans="1:3" x14ac:dyDescent="0.3">
      <c r="A28" t="s">
        <v>62</v>
      </c>
    </row>
  </sheetData>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3"/>
  <sheetViews>
    <sheetView topLeftCell="A13" workbookViewId="0">
      <selection activeCell="C26" sqref="C26:E33"/>
    </sheetView>
  </sheetViews>
  <sheetFormatPr defaultRowHeight="13.5" x14ac:dyDescent="0.3"/>
  <cols>
    <col min="1" max="1" width="31.265625" customWidth="1"/>
    <col min="7" max="7" width="11.59765625" customWidth="1"/>
  </cols>
  <sheetData>
    <row r="1" spans="1:15" s="11" customFormat="1" x14ac:dyDescent="0.3">
      <c r="A1" s="11" t="s">
        <v>39</v>
      </c>
    </row>
    <row r="2" spans="1:15" x14ac:dyDescent="0.3">
      <c r="A2" s="16" t="s">
        <v>9</v>
      </c>
      <c r="B2" s="17" t="s">
        <v>22</v>
      </c>
      <c r="C2" s="17" t="s">
        <v>23</v>
      </c>
      <c r="D2" s="17" t="s">
        <v>24</v>
      </c>
      <c r="E2" s="17" t="s">
        <v>25</v>
      </c>
      <c r="F2" s="17" t="s">
        <v>26</v>
      </c>
      <c r="G2" s="17" t="s">
        <v>27</v>
      </c>
      <c r="H2" s="17" t="s">
        <v>5</v>
      </c>
      <c r="I2" s="17" t="s">
        <v>6</v>
      </c>
      <c r="K2" s="12"/>
      <c r="L2" s="12"/>
      <c r="M2" s="1"/>
      <c r="N2" s="1"/>
      <c r="O2" s="12"/>
    </row>
    <row r="3" spans="1:15" x14ac:dyDescent="0.3">
      <c r="A3" s="16" t="s">
        <v>28</v>
      </c>
      <c r="B3" s="18"/>
      <c r="C3" s="18">
        <f>3500*12</f>
        <v>42000</v>
      </c>
      <c r="D3" s="18">
        <v>9710</v>
      </c>
      <c r="E3" s="18">
        <v>8652</v>
      </c>
      <c r="F3" s="18">
        <v>8000</v>
      </c>
      <c r="G3" s="18">
        <f>650000+380000</f>
        <v>1030000</v>
      </c>
      <c r="H3" s="18">
        <v>11000</v>
      </c>
      <c r="I3" s="18">
        <f>6300+4050</f>
        <v>10350</v>
      </c>
      <c r="K3" s="13"/>
      <c r="L3" s="13"/>
      <c r="M3" s="13"/>
      <c r="N3" s="13"/>
      <c r="O3" s="13"/>
    </row>
    <row r="4" spans="1:15" x14ac:dyDescent="0.3">
      <c r="A4" s="16"/>
      <c r="B4" s="2"/>
      <c r="C4" s="2" t="s">
        <v>29</v>
      </c>
      <c r="D4" s="2" t="s">
        <v>30</v>
      </c>
      <c r="E4" s="2" t="s">
        <v>30</v>
      </c>
      <c r="F4" s="2" t="s">
        <v>30</v>
      </c>
      <c r="G4" s="2" t="s">
        <v>31</v>
      </c>
      <c r="H4" s="2" t="s">
        <v>32</v>
      </c>
      <c r="I4" s="2" t="s">
        <v>33</v>
      </c>
      <c r="K4" s="2"/>
      <c r="L4" s="2"/>
      <c r="M4" s="2"/>
      <c r="N4" s="2"/>
      <c r="O4" s="2"/>
    </row>
    <row r="5" spans="1:15" x14ac:dyDescent="0.3">
      <c r="A5" s="16"/>
      <c r="B5" s="2"/>
      <c r="C5" s="2"/>
      <c r="D5" s="2"/>
      <c r="E5" s="2"/>
      <c r="F5" s="2"/>
      <c r="G5" s="2"/>
      <c r="H5" s="2"/>
      <c r="I5" s="2"/>
      <c r="K5" s="2"/>
      <c r="L5" s="2"/>
      <c r="M5" s="2"/>
      <c r="N5" s="2"/>
      <c r="O5" s="2"/>
    </row>
    <row r="6" spans="1:15" x14ac:dyDescent="0.3">
      <c r="A6" s="19" t="s">
        <v>60</v>
      </c>
      <c r="B6" s="9"/>
      <c r="C6" s="9">
        <v>6.6444778294468003</v>
      </c>
      <c r="D6" s="9">
        <v>0.90342143625728799</v>
      </c>
      <c r="E6" s="9">
        <v>0.90342143625728799</v>
      </c>
      <c r="F6" s="9">
        <v>0.90342143625728799</v>
      </c>
      <c r="G6" s="9">
        <v>108.79290004683401</v>
      </c>
      <c r="H6" s="9">
        <v>0.74063446369708397</v>
      </c>
      <c r="I6" s="9">
        <v>1</v>
      </c>
      <c r="K6" s="2"/>
      <c r="L6" s="5"/>
      <c r="M6" s="2"/>
      <c r="N6" s="2"/>
      <c r="O6" s="2"/>
    </row>
    <row r="7" spans="1:15" x14ac:dyDescent="0.3">
      <c r="A7" s="19"/>
      <c r="B7" s="9"/>
      <c r="C7" s="9"/>
      <c r="D7" s="9"/>
      <c r="E7" s="9"/>
      <c r="F7" s="9"/>
      <c r="G7" s="9"/>
      <c r="H7" s="9"/>
      <c r="I7" s="9"/>
      <c r="K7" s="2"/>
      <c r="L7" s="2"/>
      <c r="M7" s="2"/>
      <c r="N7" s="2"/>
      <c r="O7" s="2"/>
    </row>
    <row r="8" spans="1:15" x14ac:dyDescent="0.3">
      <c r="A8" s="19" t="s">
        <v>40</v>
      </c>
      <c r="B8" s="20">
        <v>11474</v>
      </c>
      <c r="C8" s="20">
        <f>C3/C6</f>
        <v>6321.0384740642285</v>
      </c>
      <c r="D8" s="20">
        <f>D3/D6</f>
        <v>10748.029225680961</v>
      </c>
      <c r="E8" s="20">
        <f t="shared" ref="E8:H8" si="0">E3/E6</f>
        <v>9576.9257322957437</v>
      </c>
      <c r="F8" s="20">
        <f t="shared" si="0"/>
        <v>8855.2249027237576</v>
      </c>
      <c r="G8" s="20">
        <f t="shared" si="0"/>
        <v>9467.529586550203</v>
      </c>
      <c r="H8" s="20">
        <f t="shared" si="0"/>
        <v>14852.130894760723</v>
      </c>
      <c r="I8" s="20">
        <f>I3</f>
        <v>10350</v>
      </c>
      <c r="K8" s="6"/>
      <c r="L8" s="6"/>
      <c r="M8" s="6"/>
      <c r="N8" s="6"/>
      <c r="O8" s="6"/>
    </row>
    <row r="9" spans="1:15" x14ac:dyDescent="0.3">
      <c r="A9" s="19"/>
      <c r="B9" s="9"/>
      <c r="C9" s="9"/>
      <c r="D9" s="9"/>
      <c r="E9" s="9"/>
      <c r="F9" s="9"/>
      <c r="G9" s="9"/>
      <c r="H9" s="9"/>
      <c r="I9" s="9"/>
      <c r="K9" s="2"/>
      <c r="L9" s="2"/>
      <c r="M9" s="2"/>
      <c r="N9" s="2"/>
      <c r="O9" s="2"/>
    </row>
    <row r="10" spans="1:15" x14ac:dyDescent="0.3">
      <c r="A10" s="19" t="s">
        <v>34</v>
      </c>
      <c r="B10" s="9">
        <v>42157.93</v>
      </c>
      <c r="C10" s="9">
        <v>8123.18</v>
      </c>
      <c r="D10" s="9">
        <v>36854.97</v>
      </c>
      <c r="E10" s="9">
        <v>41936.06</v>
      </c>
      <c r="F10" s="9">
        <v>30527.27</v>
      </c>
      <c r="G10" s="9">
        <v>38894.47</v>
      </c>
      <c r="H10" s="9">
        <v>39899.39</v>
      </c>
      <c r="I10" s="9">
        <v>57466.79</v>
      </c>
      <c r="K10" s="2"/>
      <c r="L10" s="2"/>
      <c r="M10" s="2"/>
      <c r="N10" s="2"/>
      <c r="O10" s="2"/>
    </row>
    <row r="11" spans="1:15" x14ac:dyDescent="0.3">
      <c r="A11" s="19"/>
      <c r="B11" s="9"/>
      <c r="C11" s="9"/>
      <c r="D11" s="9"/>
      <c r="E11" s="9"/>
      <c r="F11" s="9"/>
      <c r="G11" s="9"/>
      <c r="H11" s="9"/>
      <c r="I11" s="9"/>
      <c r="K11" s="2"/>
      <c r="L11" s="2"/>
      <c r="M11" s="2"/>
      <c r="N11" s="2"/>
      <c r="O11" s="2"/>
    </row>
    <row r="12" spans="1:15" x14ac:dyDescent="0.3">
      <c r="A12" s="19" t="s">
        <v>35</v>
      </c>
      <c r="B12" s="20">
        <f t="shared" ref="B12:I12" si="1">B10-B8</f>
        <v>30683.93</v>
      </c>
      <c r="C12" s="20">
        <f t="shared" si="1"/>
        <v>1802.1415259357718</v>
      </c>
      <c r="D12" s="20">
        <f t="shared" si="1"/>
        <v>26106.940774319039</v>
      </c>
      <c r="E12" s="20">
        <f t="shared" si="1"/>
        <v>32359.134267704256</v>
      </c>
      <c r="F12" s="20">
        <f t="shared" si="1"/>
        <v>21672.045097276241</v>
      </c>
      <c r="G12" s="20">
        <f t="shared" si="1"/>
        <v>29426.940413449796</v>
      </c>
      <c r="H12" s="20">
        <f t="shared" si="1"/>
        <v>25047.259105239275</v>
      </c>
      <c r="I12" s="20">
        <f t="shared" si="1"/>
        <v>47116.79</v>
      </c>
      <c r="K12" s="14"/>
      <c r="L12" s="14"/>
      <c r="M12" s="14"/>
      <c r="N12" s="14"/>
      <c r="O12" s="14"/>
    </row>
    <row r="13" spans="1:15" x14ac:dyDescent="0.3">
      <c r="A13" s="19" t="s">
        <v>36</v>
      </c>
      <c r="B13" s="20"/>
      <c r="C13" s="20">
        <f>C12*C6</f>
        <v>11974.289414605662</v>
      </c>
      <c r="D13" s="20">
        <f>D12*D6</f>
        <v>23585.569930619262</v>
      </c>
      <c r="E13" s="20">
        <f t="shared" ref="E13:H13" si="2">E12*E6</f>
        <v>29233.935556171804</v>
      </c>
      <c r="F13" s="20">
        <f t="shared" si="2"/>
        <v>19578.990108414018</v>
      </c>
      <c r="G13" s="20">
        <f t="shared" si="2"/>
        <v>3201442.187084584</v>
      </c>
      <c r="H13" s="20">
        <f t="shared" si="2"/>
        <v>18550.863314490794</v>
      </c>
      <c r="I13" s="20"/>
      <c r="K13" s="15"/>
      <c r="L13" s="14"/>
      <c r="M13" s="14"/>
      <c r="N13" s="14"/>
      <c r="O13" s="14"/>
    </row>
    <row r="14" spans="1:15" x14ac:dyDescent="0.3">
      <c r="A14" s="19"/>
      <c r="B14" s="20"/>
      <c r="C14" s="20"/>
      <c r="D14" s="20"/>
      <c r="E14" s="20"/>
      <c r="F14" s="20"/>
      <c r="G14" s="10"/>
      <c r="H14" s="20"/>
      <c r="I14" s="20"/>
      <c r="K14" s="15"/>
      <c r="L14" s="14"/>
      <c r="M14" s="14"/>
      <c r="N14" s="14"/>
      <c r="O14" s="14"/>
    </row>
    <row r="15" spans="1:15" x14ac:dyDescent="0.3">
      <c r="A15" s="19" t="s">
        <v>37</v>
      </c>
      <c r="B15" s="21">
        <f t="shared" ref="B15:I15" si="3">B8/B10</f>
        <v>0.27216706323104572</v>
      </c>
      <c r="C15" s="21">
        <f t="shared" si="3"/>
        <v>0.7781482712514346</v>
      </c>
      <c r="D15" s="21">
        <f t="shared" si="3"/>
        <v>0.29163038867433511</v>
      </c>
      <c r="E15" s="21">
        <f t="shared" si="3"/>
        <v>0.22836970693707859</v>
      </c>
      <c r="F15" s="21">
        <f t="shared" si="3"/>
        <v>0.29007588633781395</v>
      </c>
      <c r="G15" s="21">
        <f t="shared" si="3"/>
        <v>0.24341582714844046</v>
      </c>
      <c r="H15" s="21">
        <f t="shared" si="3"/>
        <v>0.37223954789185304</v>
      </c>
      <c r="I15" s="21">
        <f t="shared" si="3"/>
        <v>0.18010402181851465</v>
      </c>
      <c r="K15" s="14"/>
      <c r="L15" s="14"/>
      <c r="M15" s="14"/>
      <c r="N15" s="14"/>
      <c r="O15" s="14"/>
    </row>
    <row r="16" spans="1:15" x14ac:dyDescent="0.3">
      <c r="A16" s="19" t="s">
        <v>38</v>
      </c>
      <c r="B16" s="21">
        <v>0.15</v>
      </c>
      <c r="C16" s="21">
        <v>0.1</v>
      </c>
      <c r="D16" s="21">
        <f>((26818-9710)*0.14+(D13-(26818-9710))*0.3)/D13</f>
        <v>0.18394259676352329</v>
      </c>
      <c r="E16" s="21">
        <f>0.14*(1+0.055)</f>
        <v>0.1477</v>
      </c>
      <c r="F16" s="21">
        <f>(15000*0.23+(F13-15000)*0.27)/F13</f>
        <v>0.2393549056065894</v>
      </c>
      <c r="G16" s="21">
        <f>(97500+(G13-195000)*0.1)/G13</f>
        <v>0.12436401953927873</v>
      </c>
      <c r="H16" s="21">
        <f>(500+(H13-5000)*0.2)/H13</f>
        <v>0.17304707648784029</v>
      </c>
      <c r="I16" s="21">
        <f>(5183.75+(I12-37651)*0.25)/I12</f>
        <v>0.16024430993707339</v>
      </c>
      <c r="K16" s="14"/>
      <c r="L16" s="14"/>
      <c r="M16" s="14"/>
      <c r="N16" s="14"/>
      <c r="O16" s="14"/>
    </row>
    <row r="19" spans="1:5" s="11" customFormat="1" x14ac:dyDescent="0.3">
      <c r="A19" s="11" t="s">
        <v>41</v>
      </c>
    </row>
    <row r="20" spans="1:5" s="11" customFormat="1" x14ac:dyDescent="0.3">
      <c r="A20" s="11" t="s">
        <v>42</v>
      </c>
    </row>
    <row r="26" spans="1:5" x14ac:dyDescent="0.3">
      <c r="C26" s="34"/>
      <c r="E26" s="35"/>
    </row>
    <row r="27" spans="1:5" x14ac:dyDescent="0.3">
      <c r="C27" s="34"/>
    </row>
    <row r="28" spans="1:5" x14ac:dyDescent="0.3">
      <c r="C28" s="34"/>
    </row>
    <row r="29" spans="1:5" x14ac:dyDescent="0.3">
      <c r="C29" s="34"/>
    </row>
    <row r="30" spans="1:5" x14ac:dyDescent="0.3">
      <c r="C30" s="34"/>
    </row>
    <row r="31" spans="1:5" x14ac:dyDescent="0.3">
      <c r="C31" s="34"/>
    </row>
    <row r="32" spans="1:5" x14ac:dyDescent="0.3">
      <c r="C32" s="34"/>
    </row>
    <row r="33" spans="3:3" x14ac:dyDescent="0.3">
      <c r="C33" s="34"/>
    </row>
  </sheetData>
  <phoneticPr fontId="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2"/>
  <sheetViews>
    <sheetView workbookViewId="0">
      <selection activeCell="E19" sqref="E19"/>
    </sheetView>
  </sheetViews>
  <sheetFormatPr defaultRowHeight="15.4" x14ac:dyDescent="0.3"/>
  <cols>
    <col min="1" max="16384" width="9.06640625" style="42"/>
  </cols>
  <sheetData>
    <row r="1" spans="1:1" s="41" customFormat="1" ht="15" x14ac:dyDescent="0.3">
      <c r="A1" s="41" t="s">
        <v>43</v>
      </c>
    </row>
    <row r="3" spans="1:1" s="41" customFormat="1" ht="15" x14ac:dyDescent="0.3">
      <c r="A3" s="41" t="s">
        <v>44</v>
      </c>
    </row>
    <row r="5" spans="1:1" s="41" customFormat="1" ht="15" x14ac:dyDescent="0.3">
      <c r="A5" s="41" t="s">
        <v>75</v>
      </c>
    </row>
    <row r="8" spans="1:1" s="41" customFormat="1" ht="15" x14ac:dyDescent="0.3">
      <c r="A8" s="41" t="s">
        <v>72</v>
      </c>
    </row>
    <row r="9" spans="1:1" x14ac:dyDescent="0.3">
      <c r="A9" s="42" t="s">
        <v>73</v>
      </c>
    </row>
    <row r="10" spans="1:1" x14ac:dyDescent="0.3">
      <c r="A10" s="42" t="s">
        <v>76</v>
      </c>
    </row>
    <row r="11" spans="1:1" x14ac:dyDescent="0.3">
      <c r="A11" s="42" t="s">
        <v>77</v>
      </c>
    </row>
    <row r="12" spans="1:1" x14ac:dyDescent="0.3">
      <c r="A12" s="42" t="s">
        <v>74</v>
      </c>
    </row>
  </sheetData>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9"/>
  <sheetViews>
    <sheetView workbookViewId="0">
      <selection activeCell="D17" sqref="D17"/>
    </sheetView>
  </sheetViews>
  <sheetFormatPr defaultRowHeight="13.5" x14ac:dyDescent="0.3"/>
  <cols>
    <col min="1" max="1" width="8.86328125" style="2"/>
    <col min="4" max="4" width="10.73046875" customWidth="1"/>
    <col min="11" max="11" width="10.1328125" customWidth="1"/>
  </cols>
  <sheetData>
    <row r="1" spans="1:11" s="1" customFormat="1" x14ac:dyDescent="0.3">
      <c r="A1" s="1" t="s">
        <v>9</v>
      </c>
      <c r="B1" s="1" t="s">
        <v>10</v>
      </c>
      <c r="C1" s="1" t="s">
        <v>11</v>
      </c>
      <c r="D1" s="1" t="s">
        <v>12</v>
      </c>
      <c r="E1" s="1" t="s">
        <v>13</v>
      </c>
      <c r="F1" s="1" t="s">
        <v>14</v>
      </c>
      <c r="G1" s="1" t="s">
        <v>15</v>
      </c>
      <c r="H1" s="1" t="s">
        <v>8</v>
      </c>
      <c r="I1" s="1" t="s">
        <v>7</v>
      </c>
      <c r="J1" s="1" t="s">
        <v>79</v>
      </c>
      <c r="K1" s="1" t="s">
        <v>80</v>
      </c>
    </row>
    <row r="2" spans="1:11" x14ac:dyDescent="0.3">
      <c r="A2" s="2" t="s">
        <v>0</v>
      </c>
      <c r="B2" s="2">
        <v>0.121</v>
      </c>
      <c r="C2" s="2">
        <v>3.0000000000000001E-3</v>
      </c>
      <c r="D2" s="2">
        <v>0.27</v>
      </c>
      <c r="E2" s="2">
        <v>0.15</v>
      </c>
      <c r="F2" s="3">
        <v>0.38458309809169827</v>
      </c>
      <c r="G2" s="3">
        <v>0.2512541571622065</v>
      </c>
      <c r="H2" s="3">
        <v>0.73199999999999998</v>
      </c>
      <c r="I2" s="2">
        <v>0.57799999999999996</v>
      </c>
      <c r="J2" s="43">
        <v>0.66120000000000001</v>
      </c>
      <c r="K2" s="43">
        <v>4.5815999999999999</v>
      </c>
    </row>
    <row r="3" spans="1:11" x14ac:dyDescent="0.3">
      <c r="A3" s="2" t="s">
        <v>81</v>
      </c>
      <c r="B3" s="2">
        <v>0.16600000000000001</v>
      </c>
      <c r="C3" s="2">
        <v>6.0999999999999999E-2</v>
      </c>
      <c r="D3" s="2">
        <v>0.78</v>
      </c>
      <c r="E3" s="2">
        <v>0.1</v>
      </c>
      <c r="F3" s="3">
        <v>0.19345321843504415</v>
      </c>
      <c r="G3" s="3">
        <v>0.43797680841993492</v>
      </c>
      <c r="H3" s="3">
        <v>0.81899999999999995</v>
      </c>
      <c r="I3" s="2">
        <v>0.73199999999999998</v>
      </c>
      <c r="J3" s="36">
        <v>0.58630000000000004</v>
      </c>
      <c r="K3" s="43">
        <v>3.2885</v>
      </c>
    </row>
    <row r="4" spans="1:11" x14ac:dyDescent="0.3">
      <c r="A4" s="2" t="s">
        <v>1</v>
      </c>
      <c r="B4" s="2">
        <v>0.09</v>
      </c>
      <c r="C4" s="2">
        <v>8.0000000000000002E-3</v>
      </c>
      <c r="D4" s="2">
        <v>0.28999999999999998</v>
      </c>
      <c r="E4" s="2">
        <v>0.18</v>
      </c>
      <c r="F4" s="3">
        <v>0.33442887516876635</v>
      </c>
      <c r="G4" s="3">
        <v>0.22870653441486705</v>
      </c>
      <c r="H4" s="3">
        <v>0.72</v>
      </c>
      <c r="I4" s="2">
        <v>0.56399999999999995</v>
      </c>
      <c r="J4" s="36">
        <v>0.62029999999999996</v>
      </c>
      <c r="K4" s="43">
        <v>6.1738999999999997</v>
      </c>
    </row>
    <row r="5" spans="1:11" x14ac:dyDescent="0.3">
      <c r="A5" s="2" t="s">
        <v>4</v>
      </c>
      <c r="B5" s="2">
        <v>0.14499999999999999</v>
      </c>
      <c r="C5" s="2">
        <v>0.01</v>
      </c>
      <c r="D5" s="2">
        <v>0.23</v>
      </c>
      <c r="E5" s="2">
        <v>0.15</v>
      </c>
      <c r="F5" s="3">
        <v>0.29908196362737371</v>
      </c>
      <c r="G5" s="3">
        <v>0.25223542280699934</v>
      </c>
      <c r="H5" s="3">
        <v>0.78900000000000003</v>
      </c>
      <c r="I5" s="2">
        <v>0.64900000000000002</v>
      </c>
      <c r="J5" s="36">
        <v>0.62960000000000005</v>
      </c>
      <c r="K5" s="43">
        <v>5.0385</v>
      </c>
    </row>
    <row r="6" spans="1:11" x14ac:dyDescent="0.3">
      <c r="A6" s="2" t="s">
        <v>3</v>
      </c>
      <c r="B6" s="2">
        <v>7.0999999999999994E-2</v>
      </c>
      <c r="C6" s="2">
        <v>1.0999999999999999E-2</v>
      </c>
      <c r="D6" s="2">
        <v>0.28999999999999998</v>
      </c>
      <c r="E6" s="2">
        <v>0.24</v>
      </c>
      <c r="F6" s="3">
        <v>0.33364165851717437</v>
      </c>
      <c r="G6" s="3">
        <v>0.2795163181186005</v>
      </c>
      <c r="H6" s="3">
        <v>0.68700000000000006</v>
      </c>
      <c r="I6" s="2">
        <v>0.54700000000000004</v>
      </c>
      <c r="J6" s="36">
        <v>0.51629999999999998</v>
      </c>
      <c r="K6" s="43">
        <v>7.7586000000000004</v>
      </c>
    </row>
    <row r="7" spans="1:11" x14ac:dyDescent="0.3">
      <c r="A7" s="2" t="s">
        <v>2</v>
      </c>
      <c r="B7" s="2">
        <v>0.12</v>
      </c>
      <c r="C7" s="2">
        <v>1.0999999999999999E-2</v>
      </c>
      <c r="D7" s="2">
        <v>0.24</v>
      </c>
      <c r="E7" s="2">
        <v>0.12</v>
      </c>
      <c r="F7" s="3">
        <v>0.28867226491438835</v>
      </c>
      <c r="G7" s="3">
        <v>0.34084047372156068</v>
      </c>
      <c r="H7" s="3">
        <v>0.63100000000000001</v>
      </c>
      <c r="I7" s="2">
        <v>0.48399999999999999</v>
      </c>
      <c r="J7" s="36">
        <v>0.5655</v>
      </c>
      <c r="K7" s="43">
        <v>5.4070999999999998</v>
      </c>
    </row>
    <row r="8" spans="1:11" x14ac:dyDescent="0.3">
      <c r="A8" s="2" t="s">
        <v>5</v>
      </c>
      <c r="B8" s="2">
        <v>0.11899999999999999</v>
      </c>
      <c r="C8" s="2">
        <v>1.0999999999999999E-2</v>
      </c>
      <c r="D8" s="2">
        <v>0.37</v>
      </c>
      <c r="E8" s="2">
        <v>0.17</v>
      </c>
      <c r="F8" s="3">
        <v>0.30518566933297064</v>
      </c>
      <c r="G8" s="3">
        <v>0.42720401789524115</v>
      </c>
      <c r="H8" s="3">
        <v>0.73199999999999998</v>
      </c>
      <c r="I8" s="2">
        <v>0.56599999999999995</v>
      </c>
      <c r="J8" s="36">
        <v>0.58620000000000005</v>
      </c>
      <c r="K8" s="43">
        <v>5.2049000000000003</v>
      </c>
    </row>
    <row r="9" spans="1:11" x14ac:dyDescent="0.3">
      <c r="A9" s="2" t="s">
        <v>6</v>
      </c>
      <c r="B9" s="2">
        <v>0.13800000000000001</v>
      </c>
      <c r="C9" s="2">
        <v>8.0000000000000002E-3</v>
      </c>
      <c r="D9" s="2">
        <v>0.18</v>
      </c>
      <c r="E9" s="2">
        <v>0.16</v>
      </c>
      <c r="F9" s="3">
        <v>0.30029517918087995</v>
      </c>
      <c r="G9" s="3">
        <v>0.45083315820663672</v>
      </c>
      <c r="H9" s="3">
        <v>0.86199999999999999</v>
      </c>
      <c r="I9" s="2">
        <v>0.77600000000000002</v>
      </c>
      <c r="J9" s="36">
        <v>0.59379999999999999</v>
      </c>
      <c r="K9" s="43">
        <v>3.5649999999999999</v>
      </c>
    </row>
    <row r="11" spans="1:11" x14ac:dyDescent="0.3">
      <c r="F11" s="32"/>
      <c r="G11" s="32"/>
    </row>
    <row r="12" spans="1:11" x14ac:dyDescent="0.3">
      <c r="F12" s="32"/>
      <c r="G12" s="32"/>
    </row>
    <row r="13" spans="1:11" x14ac:dyDescent="0.3">
      <c r="F13" s="32"/>
      <c r="G13" s="32"/>
    </row>
    <row r="14" spans="1:11" x14ac:dyDescent="0.3">
      <c r="F14" s="32"/>
      <c r="G14" s="32"/>
    </row>
    <row r="15" spans="1:11" x14ac:dyDescent="0.3">
      <c r="F15" s="32"/>
      <c r="G15" s="32"/>
    </row>
    <row r="16" spans="1:11" x14ac:dyDescent="0.3">
      <c r="F16" s="32"/>
      <c r="G16" s="32"/>
    </row>
    <row r="17" spans="4:14" x14ac:dyDescent="0.3">
      <c r="F17" s="32"/>
      <c r="G17" s="3"/>
      <c r="H17" s="3"/>
      <c r="I17" s="3"/>
      <c r="J17" s="3"/>
      <c r="K17" s="3"/>
      <c r="L17" s="3"/>
      <c r="M17" s="3"/>
      <c r="N17" s="3"/>
    </row>
    <row r="18" spans="4:14" x14ac:dyDescent="0.3">
      <c r="F18" s="32"/>
      <c r="G18" s="32"/>
    </row>
    <row r="19" spans="4:14" x14ac:dyDescent="0.3">
      <c r="D19" s="6"/>
      <c r="E19" s="6"/>
      <c r="F19" s="6"/>
      <c r="G19" s="3"/>
      <c r="H19" s="3"/>
      <c r="I19" s="3"/>
      <c r="J19" s="3"/>
      <c r="K19" s="3"/>
      <c r="L19" s="3"/>
      <c r="M19" s="3"/>
      <c r="N19" s="3"/>
    </row>
  </sheetData>
  <phoneticPr fontId="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37BD4-0AC8-45D2-B360-CB0F332964F4}">
  <dimension ref="A1:I10"/>
  <sheetViews>
    <sheetView workbookViewId="0">
      <selection activeCell="H15" sqref="H15"/>
    </sheetView>
  </sheetViews>
  <sheetFormatPr defaultRowHeight="13.5" x14ac:dyDescent="0.3"/>
  <sheetData>
    <row r="1" spans="1:9" x14ac:dyDescent="0.3">
      <c r="A1" s="1" t="s">
        <v>66</v>
      </c>
      <c r="B1" s="1" t="s">
        <v>22</v>
      </c>
      <c r="C1" s="1" t="s">
        <v>23</v>
      </c>
      <c r="D1" s="1" t="s">
        <v>24</v>
      </c>
      <c r="E1" s="1" t="s">
        <v>25</v>
      </c>
      <c r="F1" s="1" t="s">
        <v>26</v>
      </c>
      <c r="G1" s="1" t="s">
        <v>27</v>
      </c>
      <c r="H1" s="1" t="s">
        <v>5</v>
      </c>
      <c r="I1" s="1" t="s">
        <v>6</v>
      </c>
    </row>
    <row r="2" spans="1:9" s="38" customFormat="1" x14ac:dyDescent="0.3">
      <c r="A2" s="38">
        <v>2011</v>
      </c>
      <c r="B2" s="38">
        <v>0.72299999999999998</v>
      </c>
      <c r="C2" s="38">
        <v>0.69699999999999995</v>
      </c>
      <c r="D2" s="38">
        <v>0.754</v>
      </c>
      <c r="E2" s="38">
        <v>0.75</v>
      </c>
      <c r="F2" s="38">
        <v>0.61299999999999999</v>
      </c>
      <c r="G2" s="38">
        <v>0.60099999999999998</v>
      </c>
      <c r="H2" s="38">
        <v>0.67</v>
      </c>
      <c r="I2" s="38">
        <v>0.82399999999999995</v>
      </c>
    </row>
    <row r="3" spans="1:9" s="38" customFormat="1" x14ac:dyDescent="0.3">
      <c r="A3" s="38">
        <v>2012</v>
      </c>
      <c r="B3" s="38">
        <v>0.72799999999999998</v>
      </c>
      <c r="C3" s="38">
        <v>0.68899999999999995</v>
      </c>
      <c r="D3" s="38">
        <v>0.755</v>
      </c>
      <c r="E3" s="38">
        <v>0.77700000000000002</v>
      </c>
      <c r="F3" s="38">
        <v>0.64600000000000002</v>
      </c>
      <c r="G3" s="38">
        <v>0.59599999999999997</v>
      </c>
      <c r="H3" s="38">
        <v>0.67500000000000004</v>
      </c>
      <c r="I3" s="38">
        <v>0.85199999999999998</v>
      </c>
    </row>
    <row r="4" spans="1:9" x14ac:dyDescent="0.3">
      <c r="A4" s="36">
        <v>2013</v>
      </c>
      <c r="B4" s="3">
        <v>0.72699999999999998</v>
      </c>
      <c r="C4" s="3">
        <v>0.69499999999999995</v>
      </c>
      <c r="D4" s="3">
        <v>0.69</v>
      </c>
      <c r="E4" s="3">
        <v>0.77099999999999991</v>
      </c>
      <c r="F4" s="3">
        <v>0.65</v>
      </c>
      <c r="G4" s="3">
        <v>0.63500000000000001</v>
      </c>
      <c r="H4" s="3">
        <v>0.67700000000000005</v>
      </c>
      <c r="I4" s="3">
        <v>0.85099999999999998</v>
      </c>
    </row>
    <row r="5" spans="1:9" x14ac:dyDescent="0.3">
      <c r="A5" s="36">
        <v>2014</v>
      </c>
      <c r="B5" s="3">
        <v>0.72599999999999998</v>
      </c>
      <c r="C5" s="3">
        <v>0.71900000000000008</v>
      </c>
      <c r="D5" s="3">
        <v>0.69700000000000006</v>
      </c>
      <c r="E5" s="3">
        <v>0.77099999999999991</v>
      </c>
      <c r="F5" s="3">
        <v>0.66099999999999992</v>
      </c>
      <c r="G5" s="3">
        <v>0.63400000000000001</v>
      </c>
      <c r="H5" s="3">
        <v>0.68200000000000005</v>
      </c>
      <c r="I5" s="3">
        <v>0.84599999999999997</v>
      </c>
    </row>
    <row r="6" spans="1:9" x14ac:dyDescent="0.3">
      <c r="A6" s="36">
        <v>2015</v>
      </c>
      <c r="B6" s="3">
        <v>0.72599999999999998</v>
      </c>
      <c r="C6" s="3">
        <v>0.73299999999999998</v>
      </c>
      <c r="D6" s="3">
        <v>0.70299999999999996</v>
      </c>
      <c r="E6" s="3">
        <v>0.77500000000000002</v>
      </c>
      <c r="F6" s="3">
        <v>0.66700000000000004</v>
      </c>
      <c r="G6" s="3">
        <v>0.63400000000000001</v>
      </c>
      <c r="H6" s="3">
        <v>0.67799999999999994</v>
      </c>
      <c r="I6" s="3">
        <v>0.85</v>
      </c>
    </row>
    <row r="7" spans="1:9" x14ac:dyDescent="0.3">
      <c r="A7" s="36">
        <v>2016</v>
      </c>
      <c r="B7" s="3">
        <v>0.73199999999999998</v>
      </c>
      <c r="C7" s="3">
        <v>0.81899999999999995</v>
      </c>
      <c r="D7" s="3">
        <v>0.72</v>
      </c>
      <c r="E7" s="3">
        <v>0.78900000000000003</v>
      </c>
      <c r="F7" s="3">
        <v>0.68700000000000006</v>
      </c>
      <c r="G7" s="3">
        <v>0.63100000000000001</v>
      </c>
      <c r="H7" s="3">
        <v>0.73199999999999998</v>
      </c>
      <c r="I7" s="3">
        <v>0.86199999999999999</v>
      </c>
    </row>
    <row r="8" spans="1:9" x14ac:dyDescent="0.3">
      <c r="A8" s="36">
        <v>2017</v>
      </c>
      <c r="B8" s="36">
        <v>0.73499999999999999</v>
      </c>
      <c r="C8" s="36">
        <v>0.78900000000000003</v>
      </c>
      <c r="D8" s="36">
        <v>0.70199999999999996</v>
      </c>
      <c r="E8" s="36">
        <v>0.79100000000000004</v>
      </c>
      <c r="F8" s="36">
        <v>0.66</v>
      </c>
      <c r="G8" s="36">
        <v>0.60899999999999999</v>
      </c>
      <c r="H8" s="36">
        <v>0.73499999999999999</v>
      </c>
      <c r="I8" s="36">
        <v>0.85899999999999999</v>
      </c>
    </row>
    <row r="9" spans="1:9" x14ac:dyDescent="0.3">
      <c r="A9" s="36">
        <v>2018</v>
      </c>
      <c r="B9" s="36">
        <v>0.72599999999999998</v>
      </c>
      <c r="C9" s="36">
        <v>0.71399999999999997</v>
      </c>
      <c r="D9" s="36">
        <v>0.68700000000000006</v>
      </c>
      <c r="E9" s="36">
        <v>0.81599999999999995</v>
      </c>
      <c r="F9" s="36">
        <v>0.68899999999999995</v>
      </c>
      <c r="G9" s="36">
        <v>0.63100000000000001</v>
      </c>
      <c r="H9" s="36">
        <v>0.747</v>
      </c>
      <c r="I9" s="36">
        <v>0.85199999999999998</v>
      </c>
    </row>
    <row r="10" spans="1:9" x14ac:dyDescent="0.3">
      <c r="A10" s="36">
        <v>2019</v>
      </c>
      <c r="B10" s="36">
        <v>0.72799999999999998</v>
      </c>
      <c r="C10" s="36">
        <v>0.70199999999999996</v>
      </c>
      <c r="D10" s="36">
        <v>0.69599999999999995</v>
      </c>
      <c r="E10" s="36">
        <v>0.81599999999999995</v>
      </c>
      <c r="F10" s="36">
        <v>0.66900000000000004</v>
      </c>
      <c r="G10" s="36">
        <v>0.626</v>
      </c>
      <c r="H10" s="36">
        <v>0.746</v>
      </c>
      <c r="I10" s="36">
        <v>0.85199999999999998</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844AC-1112-4D15-910C-92E9AEDB22CC}">
  <dimension ref="A1:I11"/>
  <sheetViews>
    <sheetView workbookViewId="0">
      <selection activeCell="I11" sqref="A1:I11"/>
    </sheetView>
  </sheetViews>
  <sheetFormatPr defaultRowHeight="13.5" x14ac:dyDescent="0.3"/>
  <sheetData>
    <row r="1" spans="1:9" x14ac:dyDescent="0.3">
      <c r="A1" s="1" t="s">
        <v>66</v>
      </c>
      <c r="B1" s="1" t="s">
        <v>22</v>
      </c>
      <c r="C1" s="1" t="s">
        <v>23</v>
      </c>
      <c r="D1" s="1" t="s">
        <v>24</v>
      </c>
      <c r="E1" s="1" t="s">
        <v>25</v>
      </c>
      <c r="F1" s="1" t="s">
        <v>26</v>
      </c>
      <c r="G1" s="1" t="s">
        <v>27</v>
      </c>
      <c r="H1" s="1" t="s">
        <v>5</v>
      </c>
      <c r="I1" s="1" t="s">
        <v>6</v>
      </c>
    </row>
    <row r="2" spans="1:9" s="37" customFormat="1" x14ac:dyDescent="0.3">
      <c r="A2" s="37">
        <v>2010</v>
      </c>
      <c r="B2" s="38">
        <v>0.51900000000000002</v>
      </c>
      <c r="C2" s="38">
        <v>0.60199999999999998</v>
      </c>
      <c r="D2" s="38">
        <v>0.65700000000000003</v>
      </c>
      <c r="E2" s="38">
        <v>0.48199999999999998</v>
      </c>
      <c r="F2" s="38">
        <v>0.50800000000000001</v>
      </c>
      <c r="G2" s="38">
        <v>0.48199999999999998</v>
      </c>
      <c r="H2" s="38">
        <v>0.58199999999999996</v>
      </c>
      <c r="I2" s="38">
        <v>0.71</v>
      </c>
    </row>
    <row r="3" spans="1:9" s="37" customFormat="1" x14ac:dyDescent="0.3">
      <c r="A3" s="37">
        <v>2011</v>
      </c>
      <c r="B3" s="38">
        <v>0.56899999999999995</v>
      </c>
      <c r="C3" s="38">
        <v>0.61</v>
      </c>
      <c r="D3" s="38">
        <v>0.626</v>
      </c>
      <c r="E3" s="38">
        <v>0.58599999999999997</v>
      </c>
      <c r="F3" s="38">
        <v>0.46500000000000002</v>
      </c>
      <c r="G3" s="38">
        <v>0.46899999999999997</v>
      </c>
      <c r="H3" s="38">
        <v>0.52200000000000002</v>
      </c>
      <c r="I3" s="38">
        <v>0.72799999999999998</v>
      </c>
    </row>
    <row r="4" spans="1:9" s="37" customFormat="1" x14ac:dyDescent="0.3">
      <c r="A4" s="37">
        <v>2012</v>
      </c>
      <c r="B4" s="38">
        <v>0.57699999999999996</v>
      </c>
      <c r="C4" s="38">
        <v>0.6</v>
      </c>
      <c r="D4" s="38">
        <v>0.627</v>
      </c>
      <c r="E4" s="38">
        <v>0.60699999999999998</v>
      </c>
      <c r="F4" s="38">
        <v>0.49199999999999999</v>
      </c>
      <c r="G4" s="38">
        <v>0.46200000000000002</v>
      </c>
      <c r="H4" s="38">
        <v>0.53</v>
      </c>
      <c r="I4" s="38">
        <v>0.76</v>
      </c>
    </row>
    <row r="5" spans="1:9" x14ac:dyDescent="0.3">
      <c r="A5" s="36">
        <v>2013</v>
      </c>
      <c r="B5" s="2">
        <v>0.57399999999999995</v>
      </c>
      <c r="C5" s="2">
        <v>0.60799999999999998</v>
      </c>
      <c r="D5" s="2">
        <v>0.51800000000000002</v>
      </c>
      <c r="E5" s="2">
        <v>0.61699999999999999</v>
      </c>
      <c r="F5" s="2">
        <v>0.498</v>
      </c>
      <c r="G5" s="2">
        <v>0.49099999999999999</v>
      </c>
      <c r="H5" s="2">
        <v>0.53300000000000003</v>
      </c>
      <c r="I5" s="2">
        <v>0.754</v>
      </c>
    </row>
    <row r="6" spans="1:9" x14ac:dyDescent="0.3">
      <c r="A6" s="36">
        <v>2014</v>
      </c>
      <c r="B6" s="36">
        <v>0.56999999999999995</v>
      </c>
      <c r="C6" s="36">
        <v>0.64</v>
      </c>
      <c r="D6" s="36">
        <v>0.53100000000000003</v>
      </c>
      <c r="E6" s="36">
        <v>0.61699999999999999</v>
      </c>
      <c r="F6" s="36">
        <v>0.51500000000000001</v>
      </c>
      <c r="G6" s="36">
        <v>0.48499999999999999</v>
      </c>
      <c r="H6" s="36">
        <v>0.54100000000000004</v>
      </c>
      <c r="I6" s="36">
        <v>0.746</v>
      </c>
    </row>
    <row r="7" spans="1:9" x14ac:dyDescent="0.3">
      <c r="A7" s="36">
        <v>2015</v>
      </c>
      <c r="B7" s="36">
        <v>0.57699999999999996</v>
      </c>
      <c r="C7" s="36">
        <v>0.65700000000000003</v>
      </c>
      <c r="D7" s="36">
        <v>0.54700000000000004</v>
      </c>
      <c r="E7" s="36">
        <v>0.628</v>
      </c>
      <c r="F7" s="36">
        <v>0.53100000000000003</v>
      </c>
      <c r="G7" s="36">
        <v>0.49399999999999999</v>
      </c>
      <c r="H7" s="36">
        <v>0.54100000000000004</v>
      </c>
      <c r="I7" s="36">
        <v>0.75600000000000001</v>
      </c>
    </row>
    <row r="8" spans="1:9" x14ac:dyDescent="0.3">
      <c r="A8" s="36">
        <v>2016</v>
      </c>
      <c r="B8" s="36">
        <v>0.57799999999999996</v>
      </c>
      <c r="C8" s="36">
        <v>0.73199999999999998</v>
      </c>
      <c r="D8" s="36">
        <v>0.56399999999999995</v>
      </c>
      <c r="E8" s="36">
        <v>0.64900000000000002</v>
      </c>
      <c r="F8" s="36">
        <v>0.54700000000000004</v>
      </c>
      <c r="G8" s="36">
        <v>0.48399999999999999</v>
      </c>
      <c r="H8" s="36">
        <v>0.56599999999999995</v>
      </c>
      <c r="I8" s="36">
        <v>0.77600000000000002</v>
      </c>
    </row>
    <row r="9" spans="1:9" x14ac:dyDescent="0.3">
      <c r="A9" s="36">
        <v>2017</v>
      </c>
      <c r="B9" s="36">
        <v>0.58499999999999996</v>
      </c>
      <c r="C9" s="36">
        <v>0.71899999999999997</v>
      </c>
      <c r="D9" s="36">
        <v>0.53700000000000003</v>
      </c>
      <c r="E9" s="36">
        <v>0.65200000000000002</v>
      </c>
      <c r="F9" s="36">
        <v>0.51200000000000001</v>
      </c>
      <c r="G9" s="36">
        <v>0.45200000000000001</v>
      </c>
      <c r="H9" s="36">
        <v>0.57199999999999995</v>
      </c>
      <c r="I9" s="36">
        <v>0.76700000000000002</v>
      </c>
    </row>
    <row r="10" spans="1:9" x14ac:dyDescent="0.3">
      <c r="A10" s="36">
        <v>2018</v>
      </c>
      <c r="B10" s="36">
        <v>0.56899999999999995</v>
      </c>
      <c r="C10" s="36">
        <v>0.61599999999999999</v>
      </c>
      <c r="D10" s="36">
        <v>0.53100000000000003</v>
      </c>
      <c r="E10" s="36">
        <v>0.64800000000000002</v>
      </c>
      <c r="F10" s="36">
        <v>0.56100000000000005</v>
      </c>
      <c r="G10" s="36">
        <v>0.48799999999999999</v>
      </c>
      <c r="H10" s="36">
        <v>0.59399999999999997</v>
      </c>
      <c r="I10" s="36">
        <v>0.75900000000000001</v>
      </c>
    </row>
    <row r="11" spans="1:9" x14ac:dyDescent="0.3">
      <c r="A11" s="36">
        <v>2019</v>
      </c>
      <c r="B11" s="36">
        <v>0.57899999999999996</v>
      </c>
      <c r="C11" s="36">
        <v>0.59899999999999998</v>
      </c>
      <c r="D11" s="36">
        <v>0.54600000000000004</v>
      </c>
      <c r="E11" s="36">
        <v>0.65100000000000002</v>
      </c>
      <c r="F11" s="36">
        <v>0.53600000000000003</v>
      </c>
      <c r="G11" s="36">
        <v>0.48</v>
      </c>
      <c r="H11" s="36">
        <v>0.59299999999999997</v>
      </c>
      <c r="I11" s="36">
        <v>0.75900000000000001</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28AD-5165-4D2D-8BCD-74DC4AF2BF2A}">
  <dimension ref="A1:E36"/>
  <sheetViews>
    <sheetView workbookViewId="0">
      <selection activeCell="I18" sqref="I18"/>
    </sheetView>
  </sheetViews>
  <sheetFormatPr defaultRowHeight="13.5" x14ac:dyDescent="0.3"/>
  <cols>
    <col min="1" max="4" width="9.06640625" style="36"/>
    <col min="5" max="5" width="9.06640625" style="2"/>
  </cols>
  <sheetData>
    <row r="1" spans="1:5" x14ac:dyDescent="0.3">
      <c r="A1" s="36" t="s">
        <v>66</v>
      </c>
      <c r="B1" s="36" t="s">
        <v>23</v>
      </c>
      <c r="C1" s="36" t="s">
        <v>24</v>
      </c>
      <c r="D1" s="36" t="s">
        <v>5</v>
      </c>
      <c r="E1" s="2" t="s">
        <v>78</v>
      </c>
    </row>
    <row r="2" spans="1:5" x14ac:dyDescent="0.3">
      <c r="A2" s="36">
        <v>1981</v>
      </c>
      <c r="B2" s="39"/>
      <c r="C2" s="39">
        <v>0.5091</v>
      </c>
      <c r="D2" s="39">
        <v>0.53169999999999995</v>
      </c>
      <c r="E2" s="40">
        <v>0.6381</v>
      </c>
    </row>
    <row r="3" spans="1:5" x14ac:dyDescent="0.3">
      <c r="A3" s="36">
        <v>1982</v>
      </c>
      <c r="B3" s="39"/>
      <c r="C3" s="39">
        <v>0.50249999999999995</v>
      </c>
      <c r="D3" s="39">
        <v>0.51229999999999998</v>
      </c>
      <c r="E3" s="40">
        <v>0.62849999999999995</v>
      </c>
    </row>
    <row r="4" spans="1:5" x14ac:dyDescent="0.3">
      <c r="A4" s="36">
        <v>1983</v>
      </c>
      <c r="B4" s="39"/>
      <c r="C4" s="39">
        <v>0.50009999999999999</v>
      </c>
      <c r="D4" s="39">
        <v>0.50660000000000005</v>
      </c>
      <c r="E4" s="40">
        <v>0.62329999999999997</v>
      </c>
    </row>
    <row r="5" spans="1:5" x14ac:dyDescent="0.3">
      <c r="A5" s="36">
        <v>1984</v>
      </c>
      <c r="B5" s="39"/>
      <c r="C5" s="39">
        <v>0.49969999999999998</v>
      </c>
      <c r="D5" s="39">
        <v>0.46710000000000002</v>
      </c>
      <c r="E5" s="40">
        <v>0.625</v>
      </c>
    </row>
    <row r="6" spans="1:5" x14ac:dyDescent="0.3">
      <c r="A6" s="36">
        <v>1985</v>
      </c>
      <c r="B6" s="39"/>
      <c r="C6" s="39">
        <v>0.50139999999999996</v>
      </c>
      <c r="D6" s="39">
        <v>0.48680000000000001</v>
      </c>
      <c r="E6" s="40">
        <v>0.62109999999999999</v>
      </c>
    </row>
    <row r="7" spans="1:5" x14ac:dyDescent="0.3">
      <c r="A7" s="36">
        <v>1986</v>
      </c>
      <c r="B7" s="39"/>
      <c r="C7" s="39">
        <v>0.50570000000000004</v>
      </c>
      <c r="D7" s="39">
        <v>0.48820000000000002</v>
      </c>
      <c r="E7" s="40">
        <v>0.62270000000000003</v>
      </c>
    </row>
    <row r="8" spans="1:5" x14ac:dyDescent="0.3">
      <c r="A8" s="36">
        <v>1987</v>
      </c>
      <c r="B8" s="39"/>
      <c r="C8" s="39">
        <v>0.505</v>
      </c>
      <c r="D8" s="39">
        <v>0.50360000000000005</v>
      </c>
      <c r="E8" s="40">
        <v>0.62729999999999997</v>
      </c>
    </row>
    <row r="9" spans="1:5" x14ac:dyDescent="0.3">
      <c r="A9" s="36">
        <v>1988</v>
      </c>
      <c r="B9" s="39"/>
      <c r="C9" s="39">
        <v>0.50480000000000003</v>
      </c>
      <c r="D9" s="39">
        <v>0.4819</v>
      </c>
      <c r="E9" s="40">
        <v>0.63980000000000004</v>
      </c>
    </row>
    <row r="10" spans="1:5" x14ac:dyDescent="0.3">
      <c r="A10" s="36">
        <v>1989</v>
      </c>
      <c r="B10" s="39"/>
      <c r="C10" s="39">
        <v>0.50760000000000005</v>
      </c>
      <c r="D10" s="39">
        <v>0.48530000000000001</v>
      </c>
      <c r="E10" s="40">
        <v>0.64090000000000003</v>
      </c>
    </row>
    <row r="11" spans="1:5" x14ac:dyDescent="0.3">
      <c r="A11" s="36">
        <v>1990</v>
      </c>
      <c r="B11" s="39"/>
      <c r="C11" s="39">
        <v>0.50270000000000004</v>
      </c>
      <c r="D11" s="39">
        <v>0.45989999999999998</v>
      </c>
      <c r="E11" s="40">
        <v>0.64149999999999996</v>
      </c>
    </row>
    <row r="12" spans="1:5" x14ac:dyDescent="0.3">
      <c r="A12" s="36">
        <v>1991</v>
      </c>
      <c r="B12" s="39"/>
      <c r="C12" s="39">
        <v>0.50649999999999995</v>
      </c>
      <c r="D12" s="39">
        <v>0.45590000000000003</v>
      </c>
      <c r="E12" s="40">
        <v>0.64200000000000002</v>
      </c>
    </row>
    <row r="13" spans="1:5" x14ac:dyDescent="0.3">
      <c r="A13" s="36">
        <v>1992</v>
      </c>
      <c r="B13" s="39"/>
      <c r="C13" s="39">
        <v>0.51</v>
      </c>
      <c r="D13" s="39">
        <v>0.48</v>
      </c>
      <c r="E13" s="40">
        <v>0.65559999999999996</v>
      </c>
    </row>
    <row r="14" spans="1:5" x14ac:dyDescent="0.3">
      <c r="A14" s="36">
        <v>1993</v>
      </c>
      <c r="B14" s="39"/>
      <c r="C14" s="39">
        <v>0.5121</v>
      </c>
      <c r="D14" s="39">
        <v>0.49830000000000002</v>
      </c>
      <c r="E14" s="40">
        <v>0.65820000000000001</v>
      </c>
    </row>
    <row r="15" spans="1:5" x14ac:dyDescent="0.3">
      <c r="A15" s="36">
        <v>1994</v>
      </c>
      <c r="B15" s="39"/>
      <c r="C15" s="39">
        <v>0.51200000000000001</v>
      </c>
      <c r="D15" s="39">
        <v>0.4955</v>
      </c>
      <c r="E15" s="40">
        <v>0.65849999999999997</v>
      </c>
    </row>
    <row r="16" spans="1:5" x14ac:dyDescent="0.3">
      <c r="A16" s="36">
        <v>1995</v>
      </c>
      <c r="B16" s="39">
        <v>0.40810000000000002</v>
      </c>
      <c r="C16" s="39">
        <v>0.5111</v>
      </c>
      <c r="D16" s="39">
        <v>0.46920000000000001</v>
      </c>
      <c r="E16" s="40">
        <v>0.66120000000000001</v>
      </c>
    </row>
    <row r="17" spans="1:5" x14ac:dyDescent="0.3">
      <c r="A17" s="36">
        <v>1996</v>
      </c>
      <c r="B17" s="39">
        <v>0.43</v>
      </c>
      <c r="C17" s="39">
        <v>0.54</v>
      </c>
      <c r="D17" s="39">
        <v>0.48380000000000001</v>
      </c>
      <c r="E17" s="40">
        <v>0.66500000000000004</v>
      </c>
    </row>
    <row r="18" spans="1:5" x14ac:dyDescent="0.3">
      <c r="A18" s="36">
        <v>1997</v>
      </c>
      <c r="B18" s="39">
        <v>0.44640000000000002</v>
      </c>
      <c r="C18" s="39">
        <v>0.5524</v>
      </c>
      <c r="D18" s="39">
        <v>0.51570000000000005</v>
      </c>
      <c r="E18" s="40">
        <v>0.67179999999999995</v>
      </c>
    </row>
    <row r="19" spans="1:5" x14ac:dyDescent="0.3">
      <c r="A19" s="36">
        <v>1998</v>
      </c>
      <c r="B19" s="39">
        <v>0.45910000000000001</v>
      </c>
      <c r="C19" s="39">
        <v>0.56320000000000003</v>
      </c>
      <c r="D19" s="39">
        <v>0.51890000000000003</v>
      </c>
      <c r="E19" s="40">
        <v>0.67869999999999997</v>
      </c>
    </row>
    <row r="20" spans="1:5" x14ac:dyDescent="0.3">
      <c r="A20" s="36">
        <v>1999</v>
      </c>
      <c r="B20" s="39">
        <v>0.46920000000000001</v>
      </c>
      <c r="C20" s="39">
        <v>0.56879999999999997</v>
      </c>
      <c r="D20" s="39">
        <v>0.50070000000000003</v>
      </c>
      <c r="E20" s="40">
        <v>0.67869999999999997</v>
      </c>
    </row>
    <row r="21" spans="1:5" x14ac:dyDescent="0.3">
      <c r="A21" s="36">
        <v>2000</v>
      </c>
      <c r="B21" s="39">
        <v>0.47749999999999998</v>
      </c>
      <c r="C21" s="39">
        <v>0.57050000000000001</v>
      </c>
      <c r="D21" s="39">
        <v>0.50560000000000005</v>
      </c>
      <c r="E21" s="40">
        <v>0.67859999999999998</v>
      </c>
    </row>
    <row r="22" spans="1:5" x14ac:dyDescent="0.3">
      <c r="A22" s="36">
        <v>2001</v>
      </c>
      <c r="B22" s="39">
        <v>0.4844</v>
      </c>
      <c r="C22" s="39">
        <v>0.56110000000000004</v>
      </c>
      <c r="D22" s="39">
        <v>0.50239999999999996</v>
      </c>
      <c r="E22" s="40">
        <v>0.67200000000000004</v>
      </c>
    </row>
    <row r="23" spans="1:5" x14ac:dyDescent="0.3">
      <c r="A23" s="36">
        <v>2002</v>
      </c>
      <c r="B23" s="36">
        <v>0.49020000000000002</v>
      </c>
      <c r="C23" s="36">
        <v>0.54600000000000004</v>
      </c>
      <c r="D23" s="36">
        <v>0.50849999999999995</v>
      </c>
      <c r="E23" s="2">
        <v>0.67259999999999998</v>
      </c>
    </row>
    <row r="24" spans="1:5" x14ac:dyDescent="0.3">
      <c r="A24" s="36">
        <v>2003</v>
      </c>
      <c r="B24" s="36">
        <v>0.49030000000000001</v>
      </c>
      <c r="C24" s="36">
        <v>0.53839999999999999</v>
      </c>
      <c r="D24" s="36">
        <v>0.50260000000000005</v>
      </c>
      <c r="E24" s="2">
        <v>0.67400000000000004</v>
      </c>
    </row>
    <row r="25" spans="1:5" x14ac:dyDescent="0.3">
      <c r="A25" s="36">
        <v>2004</v>
      </c>
      <c r="B25" s="36">
        <v>0.50609999999999999</v>
      </c>
      <c r="C25" s="36">
        <v>0.52969999999999995</v>
      </c>
      <c r="E25" s="2">
        <v>0.67859999999999998</v>
      </c>
    </row>
    <row r="26" spans="1:5" x14ac:dyDescent="0.3">
      <c r="A26" s="36">
        <v>2005</v>
      </c>
      <c r="B26" s="36">
        <v>0.52290000000000003</v>
      </c>
      <c r="C26" s="36">
        <v>0.52370000000000005</v>
      </c>
      <c r="D26" s="36">
        <v>0.51190000000000002</v>
      </c>
      <c r="E26" s="2">
        <v>0.67920000000000003</v>
      </c>
    </row>
    <row r="27" spans="1:5" x14ac:dyDescent="0.3">
      <c r="A27" s="36">
        <v>2006</v>
      </c>
      <c r="B27" s="36">
        <v>0.53939999999999999</v>
      </c>
      <c r="C27" s="36">
        <v>0.52810000000000001</v>
      </c>
      <c r="D27" s="36">
        <v>0.51980000000000004</v>
      </c>
      <c r="E27" s="2">
        <v>0.68</v>
      </c>
    </row>
    <row r="28" spans="1:5" x14ac:dyDescent="0.3">
      <c r="A28" s="36">
        <v>2007</v>
      </c>
      <c r="B28" s="36">
        <v>0.55820000000000003</v>
      </c>
      <c r="C28" s="36">
        <v>0.53580000000000005</v>
      </c>
      <c r="E28" s="2">
        <v>0.68430000000000002</v>
      </c>
    </row>
    <row r="29" spans="1:5" x14ac:dyDescent="0.3">
      <c r="A29" s="36">
        <v>2008</v>
      </c>
      <c r="B29" s="36">
        <v>0.56920000000000004</v>
      </c>
      <c r="C29" s="36">
        <v>0.53200000000000003</v>
      </c>
      <c r="E29" s="2">
        <v>0.69440000000000002</v>
      </c>
    </row>
    <row r="30" spans="1:5" x14ac:dyDescent="0.3">
      <c r="A30" s="36">
        <v>2009</v>
      </c>
      <c r="B30" s="36">
        <v>0.58199999999999996</v>
      </c>
      <c r="C30" s="36">
        <v>0.5403</v>
      </c>
      <c r="D30" s="36">
        <v>0.54010000000000002</v>
      </c>
      <c r="E30" s="2">
        <v>0.69689999999999996</v>
      </c>
    </row>
    <row r="31" spans="1:5" x14ac:dyDescent="0.3">
      <c r="A31" s="36">
        <v>2010</v>
      </c>
      <c r="B31" s="36">
        <v>0.62760000000000005</v>
      </c>
      <c r="C31" s="36">
        <v>0.55900000000000005</v>
      </c>
      <c r="E31" s="2">
        <v>0.70879999999999999</v>
      </c>
    </row>
    <row r="32" spans="1:5" x14ac:dyDescent="0.3">
      <c r="A32" s="36">
        <v>2011</v>
      </c>
      <c r="B32" s="36">
        <v>0.66710000000000003</v>
      </c>
      <c r="C32" s="36">
        <v>0.55069999999999997</v>
      </c>
      <c r="E32" s="2">
        <v>0.71709999999999996</v>
      </c>
    </row>
    <row r="33" spans="1:5" x14ac:dyDescent="0.3">
      <c r="A33" s="36">
        <v>2012</v>
      </c>
      <c r="B33" s="36">
        <v>0.66520000000000001</v>
      </c>
      <c r="C33" s="36">
        <v>0.54500000000000004</v>
      </c>
      <c r="D33" s="36">
        <v>0.51919999999999999</v>
      </c>
      <c r="E33" s="2">
        <v>0.72560000000000002</v>
      </c>
    </row>
    <row r="34" spans="1:5" x14ac:dyDescent="0.3">
      <c r="A34" s="36">
        <v>2013</v>
      </c>
      <c r="B34" s="36">
        <v>0.66559999999999997</v>
      </c>
      <c r="C34" s="36">
        <v>0.54849999999999999</v>
      </c>
      <c r="E34" s="2">
        <v>0.7288</v>
      </c>
    </row>
    <row r="35" spans="1:5" x14ac:dyDescent="0.3">
      <c r="A35" s="36">
        <v>2014</v>
      </c>
      <c r="B35" s="36">
        <v>0.66739999999999999</v>
      </c>
      <c r="C35" s="36">
        <v>0.55279999999999996</v>
      </c>
      <c r="E35" s="2">
        <v>0.72850000000000004</v>
      </c>
    </row>
    <row r="36" spans="1:5" x14ac:dyDescent="0.3">
      <c r="A36" s="36">
        <v>2015</v>
      </c>
      <c r="B36" s="36">
        <v>0.67410000000000003</v>
      </c>
      <c r="E36" s="2">
        <v>0.72670000000000001</v>
      </c>
    </row>
  </sheetData>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546EF-FAB2-43E1-84E3-BD9042FCB87D}">
  <dimension ref="A1:E36"/>
  <sheetViews>
    <sheetView workbookViewId="0">
      <selection activeCell="D12" sqref="D12"/>
    </sheetView>
  </sheetViews>
  <sheetFormatPr defaultRowHeight="13.5" x14ac:dyDescent="0.3"/>
  <cols>
    <col min="1" max="5" width="9.06640625" style="2"/>
  </cols>
  <sheetData>
    <row r="1" spans="1:5" x14ac:dyDescent="0.3">
      <c r="A1" s="2" t="s">
        <v>69</v>
      </c>
      <c r="B1" s="2" t="s">
        <v>68</v>
      </c>
      <c r="C1" s="2" t="s">
        <v>70</v>
      </c>
      <c r="D1" s="2" t="s">
        <v>71</v>
      </c>
      <c r="E1" s="2" t="s">
        <v>67</v>
      </c>
    </row>
    <row r="2" spans="1:5" x14ac:dyDescent="0.3">
      <c r="A2" s="2">
        <v>1981</v>
      </c>
      <c r="C2" s="2">
        <v>0.65075143729999996</v>
      </c>
      <c r="D2" s="2">
        <v>0.65</v>
      </c>
      <c r="E2" s="2">
        <v>0.78369598949999997</v>
      </c>
    </row>
    <row r="3" spans="1:5" x14ac:dyDescent="0.3">
      <c r="A3" s="2">
        <v>1982</v>
      </c>
      <c r="C3" s="2">
        <v>0.64511411380000006</v>
      </c>
      <c r="E3" s="2">
        <v>0.77654326060000001</v>
      </c>
    </row>
    <row r="4" spans="1:5" x14ac:dyDescent="0.3">
      <c r="A4" s="2">
        <v>1983</v>
      </c>
      <c r="C4" s="2">
        <v>0.64271608469999997</v>
      </c>
      <c r="E4" s="2">
        <v>0.77235783440000005</v>
      </c>
    </row>
    <row r="5" spans="1:5" x14ac:dyDescent="0.3">
      <c r="A5" s="2">
        <v>1984</v>
      </c>
      <c r="C5" s="2">
        <v>0.64191340929999996</v>
      </c>
      <c r="E5" s="2">
        <v>0.77551027309999998</v>
      </c>
    </row>
    <row r="6" spans="1:5" x14ac:dyDescent="0.3">
      <c r="A6" s="2">
        <v>1985</v>
      </c>
      <c r="C6" s="2">
        <v>0.64109079260000001</v>
      </c>
      <c r="E6" s="2">
        <v>0.77229566589999998</v>
      </c>
    </row>
    <row r="7" spans="1:5" x14ac:dyDescent="0.3">
      <c r="A7" s="2">
        <v>1986</v>
      </c>
      <c r="C7" s="2">
        <v>0.64245849359999996</v>
      </c>
      <c r="E7" s="2">
        <v>0.77286624120000003</v>
      </c>
    </row>
    <row r="8" spans="1:5" x14ac:dyDescent="0.3">
      <c r="A8" s="2">
        <v>1987</v>
      </c>
      <c r="C8" s="2">
        <v>0.64039374900000001</v>
      </c>
      <c r="E8" s="2">
        <v>0.77333023889999997</v>
      </c>
    </row>
    <row r="9" spans="1:5" x14ac:dyDescent="0.3">
      <c r="A9" s="2">
        <v>1988</v>
      </c>
      <c r="C9" s="2">
        <v>0.63892301949999997</v>
      </c>
      <c r="E9" s="2">
        <v>0.78157443100000001</v>
      </c>
    </row>
    <row r="10" spans="1:5" x14ac:dyDescent="0.3">
      <c r="A10" s="2">
        <v>1989</v>
      </c>
      <c r="C10" s="2">
        <v>0.64481271230000003</v>
      </c>
      <c r="E10" s="2">
        <v>0.78221416030000002</v>
      </c>
    </row>
    <row r="11" spans="1:5" x14ac:dyDescent="0.3">
      <c r="A11" s="2">
        <v>1990</v>
      </c>
      <c r="C11" s="2">
        <v>0.64508187829999997</v>
      </c>
      <c r="E11" s="2">
        <v>0.78352405790000001</v>
      </c>
    </row>
    <row r="12" spans="1:5" x14ac:dyDescent="0.3">
      <c r="A12" s="2">
        <v>1991</v>
      </c>
      <c r="C12" s="2">
        <v>0.64866702700000001</v>
      </c>
      <c r="D12" s="2">
        <v>0.64</v>
      </c>
      <c r="E12" s="2">
        <v>0.78370611560000003</v>
      </c>
    </row>
    <row r="13" spans="1:5" x14ac:dyDescent="0.3">
      <c r="A13" s="2">
        <v>1992</v>
      </c>
      <c r="C13" s="2">
        <v>0.6596660151</v>
      </c>
      <c r="E13" s="2">
        <v>0.7926630482</v>
      </c>
    </row>
    <row r="14" spans="1:5" x14ac:dyDescent="0.3">
      <c r="A14" s="2">
        <v>1993</v>
      </c>
      <c r="C14" s="2">
        <v>0.66159147309999999</v>
      </c>
      <c r="E14" s="2">
        <v>0.79579960380000003</v>
      </c>
    </row>
    <row r="15" spans="1:5" x14ac:dyDescent="0.3">
      <c r="A15" s="2">
        <v>1994</v>
      </c>
      <c r="C15" s="2">
        <v>0.66191978809999996</v>
      </c>
      <c r="E15" s="2">
        <v>0.7967255298</v>
      </c>
    </row>
    <row r="16" spans="1:5" x14ac:dyDescent="0.3">
      <c r="A16" s="2">
        <v>1995</v>
      </c>
      <c r="B16" s="2">
        <v>0.5358047843</v>
      </c>
      <c r="C16" s="2">
        <v>0.65988742720000004</v>
      </c>
      <c r="E16" s="2">
        <v>0.79936293729999996</v>
      </c>
    </row>
    <row r="17" spans="1:5" x14ac:dyDescent="0.3">
      <c r="A17" s="2">
        <v>1996</v>
      </c>
      <c r="B17" s="2">
        <v>0.55177567260000004</v>
      </c>
      <c r="C17" s="2">
        <v>0.67825567070000004</v>
      </c>
      <c r="E17" s="2">
        <v>0.80253004670000005</v>
      </c>
    </row>
    <row r="18" spans="1:5" x14ac:dyDescent="0.3">
      <c r="A18" s="2">
        <v>1997</v>
      </c>
      <c r="B18" s="2">
        <v>0.56370039159999996</v>
      </c>
      <c r="C18" s="2">
        <v>0.6879648813</v>
      </c>
      <c r="E18" s="2">
        <v>0.80877757220000002</v>
      </c>
    </row>
    <row r="19" spans="1:5" x14ac:dyDescent="0.3">
      <c r="A19" s="2">
        <v>1998</v>
      </c>
      <c r="B19" s="2">
        <v>0.57294388240000005</v>
      </c>
      <c r="C19" s="2">
        <v>0.695537513</v>
      </c>
      <c r="E19" s="2">
        <v>0.81223192970000002</v>
      </c>
    </row>
    <row r="20" spans="1:5" x14ac:dyDescent="0.3">
      <c r="A20" s="2">
        <v>1999</v>
      </c>
      <c r="B20" s="2">
        <v>0.58031888549999999</v>
      </c>
      <c r="C20" s="2">
        <v>0.69862169019999998</v>
      </c>
      <c r="E20" s="2">
        <v>0.8113363052</v>
      </c>
    </row>
    <row r="21" spans="1:5" x14ac:dyDescent="0.3">
      <c r="A21" s="2">
        <v>2000</v>
      </c>
      <c r="B21" s="2">
        <v>0.58634003079999997</v>
      </c>
      <c r="C21" s="2">
        <v>0.70049455949999995</v>
      </c>
      <c r="E21" s="2">
        <v>0.81071362680000003</v>
      </c>
    </row>
    <row r="22" spans="1:5" x14ac:dyDescent="0.3">
      <c r="A22" s="2">
        <v>2001</v>
      </c>
      <c r="B22" s="2">
        <v>0.59134868380000005</v>
      </c>
      <c r="C22" s="2">
        <v>0.69368499660000005</v>
      </c>
      <c r="E22" s="2">
        <v>0.80608488519999999</v>
      </c>
    </row>
    <row r="23" spans="1:5" x14ac:dyDescent="0.3">
      <c r="A23" s="2">
        <v>2002</v>
      </c>
      <c r="B23" s="2">
        <v>0.59558055740000004</v>
      </c>
      <c r="C23" s="2">
        <v>0.68299527400000004</v>
      </c>
      <c r="E23" s="2">
        <v>0.80540603769999997</v>
      </c>
    </row>
    <row r="24" spans="1:5" x14ac:dyDescent="0.3">
      <c r="A24" s="2">
        <v>2003</v>
      </c>
      <c r="B24" s="2">
        <v>0.59574248340000002</v>
      </c>
      <c r="C24" s="2">
        <v>0.67927432239999996</v>
      </c>
      <c r="E24" s="2">
        <v>0.80764070480000005</v>
      </c>
    </row>
    <row r="25" spans="1:5" x14ac:dyDescent="0.3">
      <c r="A25" s="2">
        <v>2004</v>
      </c>
      <c r="B25" s="2">
        <v>0.6079649064</v>
      </c>
      <c r="C25" s="2">
        <v>0.67312041550000001</v>
      </c>
      <c r="E25" s="2">
        <v>0.80998994390000001</v>
      </c>
    </row>
    <row r="26" spans="1:5" x14ac:dyDescent="0.3">
      <c r="A26" s="2">
        <v>2005</v>
      </c>
      <c r="B26" s="2">
        <v>0.62042918170000005</v>
      </c>
      <c r="C26" s="2">
        <v>0.66902728919999999</v>
      </c>
      <c r="E26" s="2">
        <v>0.8098647296</v>
      </c>
    </row>
    <row r="27" spans="1:5" x14ac:dyDescent="0.3">
      <c r="A27" s="2">
        <v>2006</v>
      </c>
      <c r="B27" s="2">
        <v>0.63337457519999996</v>
      </c>
      <c r="C27" s="2">
        <v>0.6732081285</v>
      </c>
      <c r="D27" s="2">
        <v>0.61</v>
      </c>
      <c r="E27" s="2">
        <v>0.81137764479999996</v>
      </c>
    </row>
    <row r="28" spans="1:5" x14ac:dyDescent="0.3">
      <c r="A28" s="2">
        <v>2007</v>
      </c>
      <c r="B28" s="2">
        <v>0.64789341759999997</v>
      </c>
      <c r="C28" s="2">
        <v>0.67902462050000001</v>
      </c>
      <c r="D28" s="2">
        <v>0.61</v>
      </c>
      <c r="E28" s="2">
        <v>0.81608757220000006</v>
      </c>
    </row>
    <row r="29" spans="1:5" x14ac:dyDescent="0.3">
      <c r="A29" s="2">
        <v>2008</v>
      </c>
      <c r="B29" s="2">
        <v>0.65600565759999996</v>
      </c>
      <c r="C29" s="2">
        <v>0.67811031369999997</v>
      </c>
      <c r="D29" s="2">
        <v>0.61</v>
      </c>
      <c r="E29" s="2">
        <v>0.82429095080000003</v>
      </c>
    </row>
    <row r="30" spans="1:5" x14ac:dyDescent="0.3">
      <c r="A30" s="2">
        <v>2009</v>
      </c>
      <c r="B30" s="2">
        <v>0.66611197629999996</v>
      </c>
      <c r="C30" s="2">
        <v>0.68610694839999997</v>
      </c>
      <c r="D30" s="2">
        <v>0.61</v>
      </c>
      <c r="E30" s="2">
        <v>0.82757800749999999</v>
      </c>
    </row>
    <row r="31" spans="1:5" x14ac:dyDescent="0.3">
      <c r="A31" s="2">
        <v>2010</v>
      </c>
      <c r="B31" s="2">
        <v>0.7311974027</v>
      </c>
      <c r="C31" s="2">
        <v>0.70389117550000002</v>
      </c>
      <c r="D31" s="2">
        <v>0.64</v>
      </c>
      <c r="E31" s="2">
        <v>0.83383117139999996</v>
      </c>
    </row>
    <row r="32" spans="1:5" x14ac:dyDescent="0.3">
      <c r="A32" s="2">
        <v>2011</v>
      </c>
      <c r="B32" s="2">
        <v>0.74913238510000002</v>
      </c>
      <c r="C32" s="2">
        <v>0.69531644020000005</v>
      </c>
      <c r="D32" s="2">
        <v>0.67</v>
      </c>
      <c r="E32" s="2">
        <v>0.83812934429999997</v>
      </c>
    </row>
    <row r="33" spans="1:5" x14ac:dyDescent="0.3">
      <c r="A33" s="2">
        <v>2012</v>
      </c>
      <c r="B33" s="2">
        <v>0.74754443940000004</v>
      </c>
      <c r="C33" s="2">
        <v>0.68989462209999997</v>
      </c>
      <c r="D33" s="2">
        <v>0.67500000000000004</v>
      </c>
      <c r="E33" s="2">
        <v>0.84193327149999997</v>
      </c>
    </row>
    <row r="34" spans="1:5" x14ac:dyDescent="0.3">
      <c r="A34" s="2">
        <v>2013</v>
      </c>
      <c r="B34" s="2">
        <v>0.74777983189999997</v>
      </c>
      <c r="C34" s="2">
        <v>0.69161915620000003</v>
      </c>
      <c r="D34" s="2">
        <v>0.67700000000000005</v>
      </c>
      <c r="E34" s="2">
        <v>0.84351731630000004</v>
      </c>
    </row>
    <row r="35" spans="1:5" x14ac:dyDescent="0.3">
      <c r="A35" s="2">
        <v>2014</v>
      </c>
      <c r="B35" s="2">
        <v>0.74923695990000005</v>
      </c>
      <c r="C35" s="2">
        <v>0.69440159840000004</v>
      </c>
      <c r="D35" s="2">
        <v>0.68200000000000005</v>
      </c>
      <c r="E35" s="2">
        <v>0.84262073479999999</v>
      </c>
    </row>
    <row r="36" spans="1:5" x14ac:dyDescent="0.3">
      <c r="A36" s="2">
        <v>2015</v>
      </c>
      <c r="B36" s="2">
        <v>0.75449868090000005</v>
      </c>
      <c r="D36" s="2">
        <v>0.67799999999999994</v>
      </c>
      <c r="E36" s="2">
        <v>0.84130670129999996</v>
      </c>
    </row>
  </sheetData>
  <phoneticPr fontId="8"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24C5D-CAF8-4F9A-A178-8B7B49F29494}">
  <dimension ref="A1:G18"/>
  <sheetViews>
    <sheetView tabSelected="1" workbookViewId="0">
      <selection activeCell="D8" sqref="D8"/>
    </sheetView>
  </sheetViews>
  <sheetFormatPr defaultRowHeight="13.5" x14ac:dyDescent="0.3"/>
  <cols>
    <col min="1" max="1" width="15.46484375" customWidth="1"/>
    <col min="2" max="2" width="14" customWidth="1"/>
    <col min="6" max="6" width="18.3984375" customWidth="1"/>
    <col min="7" max="7" width="10.796875" customWidth="1"/>
  </cols>
  <sheetData>
    <row r="1" spans="1:7" ht="13.9" x14ac:dyDescent="0.35">
      <c r="A1" s="44" t="s">
        <v>82</v>
      </c>
      <c r="B1" s="45"/>
      <c r="E1" s="45" t="s">
        <v>88</v>
      </c>
      <c r="F1" s="44" t="s">
        <v>82</v>
      </c>
      <c r="G1" s="45"/>
    </row>
    <row r="2" spans="1:7" ht="14.25" x14ac:dyDescent="0.4">
      <c r="A2" s="46" t="s">
        <v>83</v>
      </c>
      <c r="B2" s="47">
        <v>0.32676091623922882</v>
      </c>
      <c r="F2" s="46" t="s">
        <v>83</v>
      </c>
      <c r="G2" s="47">
        <v>0.32676091623922882</v>
      </c>
    </row>
    <row r="3" spans="1:7" ht="14.25" x14ac:dyDescent="0.4">
      <c r="A3" s="46" t="s">
        <v>84</v>
      </c>
      <c r="B3" s="47">
        <v>0.17605051722219889</v>
      </c>
      <c r="F3" s="46" t="s">
        <v>84</v>
      </c>
      <c r="G3" s="47">
        <v>0.17605051722219889</v>
      </c>
    </row>
    <row r="4" spans="1:7" ht="14.25" x14ac:dyDescent="0.4">
      <c r="A4" s="46" t="s">
        <v>85</v>
      </c>
      <c r="B4" s="47">
        <v>7.1948244865497182E-2</v>
      </c>
      <c r="F4" s="46" t="s">
        <v>85</v>
      </c>
      <c r="G4" s="47">
        <v>7.1948244865497182E-2</v>
      </c>
    </row>
    <row r="5" spans="1:7" ht="14.25" x14ac:dyDescent="0.4">
      <c r="A5" s="46" t="s">
        <v>86</v>
      </c>
      <c r="B5" s="47">
        <v>2.1552002192644141E-2</v>
      </c>
      <c r="F5" s="46" t="s">
        <v>86</v>
      </c>
      <c r="G5" s="47">
        <v>2.1552002192644141E-2</v>
      </c>
    </row>
    <row r="6" spans="1:7" ht="14.25" x14ac:dyDescent="0.4">
      <c r="A6" s="46" t="s">
        <v>87</v>
      </c>
      <c r="B6" s="47">
        <v>5.9569714682218347E-2</v>
      </c>
      <c r="F6" s="46" t="s">
        <v>87</v>
      </c>
      <c r="G6" s="47">
        <v>5.9569714682218347E-2</v>
      </c>
    </row>
    <row r="7" spans="1:7" x14ac:dyDescent="0.3">
      <c r="A7" s="36"/>
      <c r="B7" s="43"/>
      <c r="F7" s="36"/>
      <c r="G7" s="43"/>
    </row>
    <row r="8" spans="1:7" x14ac:dyDescent="0.3">
      <c r="A8" s="36"/>
      <c r="B8" s="43"/>
      <c r="F8" s="36"/>
      <c r="G8" s="43"/>
    </row>
    <row r="9" spans="1:7" ht="13.9" x14ac:dyDescent="0.35">
      <c r="A9" s="46"/>
      <c r="B9" s="48"/>
      <c r="F9" s="46" t="s">
        <v>89</v>
      </c>
      <c r="G9" s="48">
        <f>AVERAGE(G2:G5)</f>
        <v>0.14907792012989229</v>
      </c>
    </row>
    <row r="18" spans="5:6" ht="14.25" x14ac:dyDescent="0.4">
      <c r="E18" s="49"/>
      <c r="F18" s="50"/>
    </row>
  </sheetData>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Estimate C0 &amp; C1</vt:lpstr>
      <vt:lpstr>Estimate tax allowance &amp; rate</vt:lpstr>
      <vt:lpstr>Illustration on others</vt:lpstr>
      <vt:lpstr>load_data</vt:lpstr>
      <vt:lpstr>G8 Ginis</vt:lpstr>
      <vt:lpstr>G8 Top10s</vt:lpstr>
      <vt:lpstr>WID_top</vt:lpstr>
      <vt:lpstr>WID_gini</vt:lpstr>
      <vt:lpstr>Diff_Assets_Extension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2021-09-28T06:36:41Z</dcterms:modified>
</cp:coreProperties>
</file>