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9A6457-E6C6-4B09-9804-58B4B0A2448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arca" sheetId="8" r:id="rId1"/>
    <sheet name="Proveedores" sheetId="12" r:id="rId2"/>
    <sheet name="Libro Compra SII" sheetId="10" r:id="rId3"/>
    <sheet name="Registro Compras" sheetId="1" r:id="rId4"/>
    <sheet name="Libro Venta SII" sheetId="11" r:id="rId5"/>
    <sheet name="Registro Ventas" sheetId="2" r:id="rId6"/>
    <sheet name="Honorarios" sheetId="3" r:id="rId7"/>
    <sheet name="Remuneraciones" sheetId="4" r:id="rId8"/>
    <sheet name="Reajuste Remanete" sheetId="6" r:id="rId9"/>
    <sheet name="F.29" sheetId="5" r:id="rId10"/>
  </sheets>
  <definedNames>
    <definedName name="anscount" hidden="1">2</definedName>
    <definedName name="Cantidad_Soli">#REF!</definedName>
    <definedName name="COssto">#REF!</definedName>
    <definedName name="Costo">#REF!</definedName>
    <definedName name="Costo_total">#REF!</definedName>
    <definedName name="Ingreso_Total">#REF!</definedName>
    <definedName name="LibroCompra">'Registro Compras'!$A$5:$K$255</definedName>
    <definedName name="LibroCompraSII">'Libro Compra SII'!$2:$252</definedName>
    <definedName name="LibroVenta">'Libro Venta SII'!$A$2:$K$15</definedName>
    <definedName name="platos">#REF!</definedName>
    <definedName name="Precio">#REF!</definedName>
    <definedName name="Precioss">#REF!</definedName>
    <definedName name="Propina">#REF!</definedName>
    <definedName name="Proveedores">Proveedores!$B$2:$C$251</definedName>
    <definedName name="RutProveedores">Proveedores!$B$3:$B$251</definedName>
    <definedName name="sencount" hidden="1">1</definedName>
    <definedName name="Utilida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5" l="1"/>
  <c r="S23" i="5"/>
  <c r="B7" i="6"/>
  <c r="G21" i="3"/>
  <c r="L6" i="3"/>
  <c r="K6" i="3"/>
  <c r="K21" i="3" s="1"/>
  <c r="F25" i="3" s="1"/>
  <c r="S104" i="5" s="1"/>
  <c r="H9" i="3"/>
  <c r="I9" i="3" s="1"/>
  <c r="H8" i="3"/>
  <c r="I8" i="3" s="1"/>
  <c r="H7" i="3"/>
  <c r="I7" i="3" s="1"/>
  <c r="H6" i="3"/>
  <c r="S29" i="5"/>
  <c r="N28" i="5"/>
  <c r="N26" i="5"/>
  <c r="C10" i="2"/>
  <c r="D10" i="2"/>
  <c r="E10" i="2"/>
  <c r="S28" i="5" s="1"/>
  <c r="E7" i="11"/>
  <c r="F7" i="11" s="1"/>
  <c r="F10" i="2" s="1"/>
  <c r="B10" i="2"/>
  <c r="A10" i="2"/>
  <c r="C7" i="2"/>
  <c r="D7" i="2"/>
  <c r="E7" i="2"/>
  <c r="E11" i="2" s="1"/>
  <c r="F7" i="2"/>
  <c r="C8" i="2"/>
  <c r="D8" i="2"/>
  <c r="E8" i="2"/>
  <c r="S27" i="5" s="1"/>
  <c r="F8" i="2"/>
  <c r="C9" i="2"/>
  <c r="D9" i="2"/>
  <c r="E9" i="2"/>
  <c r="F9" i="2"/>
  <c r="D6" i="2"/>
  <c r="E6" i="2"/>
  <c r="F6" i="2"/>
  <c r="C6" i="2"/>
  <c r="B7" i="2"/>
  <c r="B8" i="2"/>
  <c r="B9" i="2"/>
  <c r="B6" i="2"/>
  <c r="A9" i="2"/>
  <c r="N29" i="5" s="1"/>
  <c r="A7" i="2"/>
  <c r="A8" i="2"/>
  <c r="N27" i="5" s="1"/>
  <c r="A6" i="2"/>
  <c r="C11" i="2" l="1"/>
  <c r="J111" i="5" s="1"/>
  <c r="D11" i="2"/>
  <c r="F11" i="2"/>
  <c r="H21" i="3"/>
  <c r="F24" i="3" s="1"/>
  <c r="S101" i="5" s="1"/>
  <c r="S26" i="5"/>
  <c r="I6" i="3"/>
  <c r="I21" i="3" s="1"/>
  <c r="C23" i="4"/>
  <c r="C26" i="4" s="1"/>
  <c r="C11" i="4" s="1"/>
  <c r="C37" i="4"/>
  <c r="D6" i="1"/>
  <c r="F8" i="1"/>
  <c r="F7" i="1"/>
  <c r="B18" i="1"/>
  <c r="S111" i="5"/>
  <c r="J6" i="1"/>
  <c r="F31" i="4" l="1"/>
  <c r="F35" i="4"/>
  <c r="S103" i="5" s="1"/>
  <c r="F30" i="4"/>
  <c r="F32" i="4"/>
  <c r="E11" i="4" s="1"/>
  <c r="F33" i="4" s="1"/>
  <c r="S99" i="5" s="1"/>
  <c r="C39" i="4"/>
  <c r="B255" i="1"/>
  <c r="C255" i="1"/>
  <c r="D255" i="1"/>
  <c r="E255" i="1"/>
  <c r="F255" i="1"/>
  <c r="G255" i="1"/>
  <c r="H255" i="1"/>
  <c r="I255" i="1"/>
  <c r="J255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J19" i="1"/>
  <c r="J20" i="1"/>
  <c r="J21" i="1"/>
  <c r="B19" i="1"/>
  <c r="C19" i="1"/>
  <c r="K19" i="1" s="1"/>
  <c r="D19" i="1"/>
  <c r="E19" i="1"/>
  <c r="F19" i="1"/>
  <c r="G19" i="1"/>
  <c r="H19" i="1"/>
  <c r="I19" i="1"/>
  <c r="B20" i="1"/>
  <c r="C20" i="1"/>
  <c r="K20" i="1" s="1"/>
  <c r="D20" i="1"/>
  <c r="E20" i="1"/>
  <c r="F20" i="1"/>
  <c r="G20" i="1"/>
  <c r="H20" i="1"/>
  <c r="I20" i="1"/>
  <c r="B21" i="1"/>
  <c r="C21" i="1"/>
  <c r="K21" i="1" s="1"/>
  <c r="D21" i="1"/>
  <c r="E21" i="1"/>
  <c r="F21" i="1"/>
  <c r="G21" i="1"/>
  <c r="H21" i="1"/>
  <c r="I21" i="1"/>
  <c r="C18" i="1"/>
  <c r="K18" i="1" s="1"/>
  <c r="D18" i="1"/>
  <c r="E18" i="1"/>
  <c r="F18" i="1"/>
  <c r="G18" i="1"/>
  <c r="H18" i="1"/>
  <c r="I18" i="1"/>
  <c r="J18" i="1"/>
  <c r="B16" i="1"/>
  <c r="C16" i="1"/>
  <c r="K16" i="1" s="1"/>
  <c r="D16" i="1"/>
  <c r="E16" i="1"/>
  <c r="F16" i="1"/>
  <c r="G16" i="1"/>
  <c r="H16" i="1"/>
  <c r="I16" i="1"/>
  <c r="J16" i="1"/>
  <c r="B17" i="1"/>
  <c r="C17" i="1"/>
  <c r="K17" i="1" s="1"/>
  <c r="D17" i="1"/>
  <c r="E17" i="1"/>
  <c r="F17" i="1"/>
  <c r="G17" i="1"/>
  <c r="H17" i="1"/>
  <c r="I17" i="1"/>
  <c r="J17" i="1"/>
  <c r="B7" i="1"/>
  <c r="C7" i="1"/>
  <c r="K7" i="1" s="1"/>
  <c r="D7" i="1"/>
  <c r="E7" i="1"/>
  <c r="G7" i="1"/>
  <c r="H7" i="1"/>
  <c r="I7" i="1"/>
  <c r="J7" i="1"/>
  <c r="B8" i="1"/>
  <c r="C8" i="1"/>
  <c r="K8" i="1" s="1"/>
  <c r="D8" i="1"/>
  <c r="E8" i="1"/>
  <c r="G8" i="1"/>
  <c r="H8" i="1"/>
  <c r="I8" i="1"/>
  <c r="J8" i="1"/>
  <c r="B9" i="1"/>
  <c r="C9" i="1"/>
  <c r="K9" i="1" s="1"/>
  <c r="D9" i="1"/>
  <c r="E9" i="1"/>
  <c r="F9" i="1"/>
  <c r="G9" i="1"/>
  <c r="H9" i="1"/>
  <c r="I9" i="1"/>
  <c r="J9" i="1"/>
  <c r="B10" i="1"/>
  <c r="C10" i="1"/>
  <c r="K10" i="1" s="1"/>
  <c r="D10" i="1"/>
  <c r="E10" i="1"/>
  <c r="F10" i="1"/>
  <c r="G10" i="1"/>
  <c r="H10" i="1"/>
  <c r="I10" i="1"/>
  <c r="J10" i="1"/>
  <c r="B11" i="1"/>
  <c r="C11" i="1"/>
  <c r="K11" i="1" s="1"/>
  <c r="D11" i="1"/>
  <c r="E11" i="1"/>
  <c r="F11" i="1"/>
  <c r="G11" i="1"/>
  <c r="H11" i="1"/>
  <c r="I11" i="1"/>
  <c r="J11" i="1"/>
  <c r="B12" i="1"/>
  <c r="C12" i="1"/>
  <c r="K12" i="1" s="1"/>
  <c r="D12" i="1"/>
  <c r="E12" i="1"/>
  <c r="F12" i="1"/>
  <c r="G12" i="1"/>
  <c r="H12" i="1"/>
  <c r="I12" i="1"/>
  <c r="J12" i="1"/>
  <c r="B13" i="1"/>
  <c r="C13" i="1"/>
  <c r="K13" i="1" s="1"/>
  <c r="D13" i="1"/>
  <c r="E13" i="1"/>
  <c r="F13" i="1"/>
  <c r="G13" i="1"/>
  <c r="H13" i="1"/>
  <c r="I13" i="1"/>
  <c r="J13" i="1"/>
  <c r="B14" i="1"/>
  <c r="C14" i="1"/>
  <c r="K14" i="1" s="1"/>
  <c r="D14" i="1"/>
  <c r="E14" i="1"/>
  <c r="F14" i="1"/>
  <c r="G14" i="1"/>
  <c r="H14" i="1"/>
  <c r="I14" i="1"/>
  <c r="J14" i="1"/>
  <c r="B15" i="1"/>
  <c r="C15" i="1"/>
  <c r="K15" i="1" s="1"/>
  <c r="D15" i="1"/>
  <c r="E15" i="1"/>
  <c r="F15" i="1"/>
  <c r="G15" i="1"/>
  <c r="H15" i="1"/>
  <c r="I15" i="1"/>
  <c r="J15" i="1"/>
  <c r="I6" i="1"/>
  <c r="H6" i="1"/>
  <c r="G6" i="1"/>
  <c r="F6" i="1"/>
  <c r="E6" i="1"/>
  <c r="C6" i="1"/>
  <c r="K6" i="1" s="1"/>
  <c r="B6" i="1"/>
  <c r="O12" i="1" l="1"/>
  <c r="N12" i="1"/>
  <c r="N57" i="5" s="1"/>
  <c r="N6" i="1"/>
  <c r="N56" i="5" s="1"/>
  <c r="N9" i="1"/>
  <c r="N49" i="5" s="1"/>
  <c r="F39" i="4"/>
  <c r="C42" i="4" s="1"/>
  <c r="C44" i="4" s="1"/>
  <c r="R12" i="1"/>
  <c r="O9" i="1"/>
  <c r="R6" i="1"/>
  <c r="P6" i="1"/>
  <c r="Q12" i="1"/>
  <c r="S57" i="5" s="1"/>
  <c r="P9" i="1"/>
  <c r="P12" i="1"/>
  <c r="Q9" i="1"/>
  <c r="R9" i="1"/>
  <c r="S49" i="5" s="1"/>
  <c r="O6" i="1"/>
  <c r="Q6" i="1"/>
  <c r="S56" i="5" s="1"/>
  <c r="D6" i="6"/>
  <c r="H6" i="6" l="1"/>
  <c r="S212" i="5" l="1"/>
  <c r="S194" i="5"/>
  <c r="S193" i="5"/>
  <c r="S192" i="5"/>
  <c r="S191" i="5"/>
  <c r="S190" i="5"/>
  <c r="S189" i="5"/>
  <c r="S187" i="5"/>
  <c r="S186" i="5"/>
  <c r="S185" i="5"/>
  <c r="S184" i="5"/>
  <c r="S183" i="5"/>
  <c r="S180" i="5"/>
  <c r="S172" i="5"/>
  <c r="S163" i="5"/>
  <c r="S151" i="5"/>
  <c r="S139" i="5"/>
  <c r="J139" i="5"/>
  <c r="S79" i="5"/>
  <c r="S39" i="5"/>
  <c r="S82" i="5" l="1"/>
  <c r="J173" i="5" s="1"/>
  <c r="J165" i="5"/>
  <c r="N82" i="5"/>
  <c r="G82" i="5"/>
  <c r="S165" i="5"/>
  <c r="S173" i="5"/>
  <c r="S195" i="5" s="1"/>
  <c r="S123" i="5"/>
  <c r="S207" i="5" l="1"/>
  <c r="S19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601</author>
  </authors>
  <commentList>
    <comment ref="E1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ImpaccAcount: Mensualmente este valor de debe modificar según Indicadores previsionales.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601</author>
  </authors>
  <commentList>
    <comment ref="B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ImpaccAcount: Insertar remanente del  periodo anterior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601</author>
  </authors>
  <commentList>
    <comment ref="L8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ImpaccAcount: Insertar "X" si se postergara el pago del IVA.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<sst xmlns="http://schemas.openxmlformats.org/spreadsheetml/2006/main" count="652" uniqueCount="412">
  <si>
    <t>FECHA</t>
  </si>
  <si>
    <t>RUT</t>
  </si>
  <si>
    <t>TOTAL</t>
  </si>
  <si>
    <t>LIBRO VENTAS</t>
  </si>
  <si>
    <t>BOLETA HONORARIO</t>
  </si>
  <si>
    <t>LIQUIDACION DE SUELDOS</t>
  </si>
  <si>
    <t>TRABAJADOR :</t>
  </si>
  <si>
    <t>DESCUENTOS</t>
  </si>
  <si>
    <t>SUELDO BASE</t>
  </si>
  <si>
    <t>GRATIFICACION LEGAL</t>
  </si>
  <si>
    <t>TOTAL IMPONIBLE</t>
  </si>
  <si>
    <t>ASIG.FAMILIAR</t>
  </si>
  <si>
    <t>LOCOMOCION</t>
  </si>
  <si>
    <t>COLACION</t>
  </si>
  <si>
    <t>TOTAL DESCUENTOS</t>
  </si>
  <si>
    <t>SUELDO LIQUIDO</t>
  </si>
  <si>
    <t>ANTICIPOS</t>
  </si>
  <si>
    <t>LIQUIDO A PAGAR</t>
  </si>
  <si>
    <t>PERIODO TRIBUTARIO</t>
  </si>
  <si>
    <t>ROL UNICO TRIBUTARIO</t>
  </si>
  <si>
    <t>FOLIO</t>
  </si>
  <si>
    <t>MES</t>
  </si>
  <si>
    <t>Año</t>
  </si>
  <si>
    <t>Apellido Paterno o Razón Social</t>
  </si>
  <si>
    <t>Apellido Materno</t>
  </si>
  <si>
    <t>Nombres</t>
  </si>
  <si>
    <t>DÉBITOS y VENTAS</t>
  </si>
  <si>
    <t>VENTAS Y/O SERVICIOS PRESTADOS</t>
  </si>
  <si>
    <t>INFORMACIÓN DE INGRESOS</t>
  </si>
  <si>
    <t>IMPUESTO AL VALOR AGREGADO D.L.825/74</t>
  </si>
  <si>
    <t>Cantidad de Documentos</t>
  </si>
  <si>
    <t>Monto Neto</t>
  </si>
  <si>
    <t>Exportaciones</t>
  </si>
  <si>
    <t>Ventas y/o Servicios prestados Exentos, o No Gravados del giro</t>
  </si>
  <si>
    <t>Ventas con retención sobre el margen de comercialización (contribuyentes retenidos)</t>
  </si>
  <si>
    <t>Ventas y/o Servicios prestados exentos o No Gravados que no son del giro</t>
  </si>
  <si>
    <t>Facturas de Compra recibidas con retención total (contribuyentes retenidos) y Factura de Inicio emitida</t>
  </si>
  <si>
    <t>Facturas de compras recibidas con retención parcial (Total neto según línea Nº16)</t>
  </si>
  <si>
    <t>GENERA DÉBITO</t>
  </si>
  <si>
    <t>Débito</t>
  </si>
  <si>
    <t>Facturas emitidas por ventas y servicios del giro, o por cuenta de terceros</t>
  </si>
  <si>
    <t>+</t>
  </si>
  <si>
    <t>Facturas emitidas por la venta de bienes inmuebles afectas a IVA</t>
  </si>
  <si>
    <t>Facturas y Notas de Débitos por ventas y servicios que no son del giro (activo fijo y otros)</t>
  </si>
  <si>
    <t>Boletas</t>
  </si>
  <si>
    <t>Comprobantes o Recibos de Pago generados en transacciones pagadas a través de medios electrónicos</t>
  </si>
  <si>
    <t>Notas de Débito emitidas asociadas al giro</t>
  </si>
  <si>
    <t>Notas de Crédito emitidas por Facturas asociadas al giro</t>
  </si>
  <si>
    <t>-</t>
  </si>
  <si>
    <t>Notas de Crédito emitidas por Vales de máquinas autorizadas por el Servicio</t>
  </si>
  <si>
    <t>Notas de Crédito emitidas por ventas y servicios que no son del giro (activo fijo y otros)</t>
  </si>
  <si>
    <t>Facturas de Compra recibidas con retención parcial (contribuyentes retenidos)</t>
  </si>
  <si>
    <t>Liquidación y Liquidación Factura</t>
  </si>
  <si>
    <t>Adiciones al Débito Fiscal del mes, originadas en devoluciones excesivas registradas en otros períodos por Art.27 bis</t>
  </si>
  <si>
    <t>Restitución Adicional por proporción de operaciones exentas y/o no gravadas por concepto Art.27 bis, inc.2º (Ley 19.738/01)</t>
  </si>
  <si>
    <t>Reintegro del Impuesto de Timbres y Estampillas, Art. 3º Ley N° 20.259 e IVA determinado en el Arrendamiento esporádico de BBRR amoblados</t>
  </si>
  <si>
    <t>Adiciones al Débito por IEPD. Ley 20.765</t>
  </si>
  <si>
    <t>M3</t>
  </si>
  <si>
    <t>Base</t>
  </si>
  <si>
    <t>Variable</t>
  </si>
  <si>
    <t>Restitución Adicional por proporción de operaciones exentas y/o no gravadas por concepto Reembolso Remanente CF IVA (Ley 21,256)</t>
  </si>
  <si>
    <t>TOTAL DEBITOS</t>
  </si>
  <si>
    <t>=</t>
  </si>
  <si>
    <t>COMPRAS Y/O SERVICIOS UTILIZADOS</t>
  </si>
  <si>
    <t>IMPUESTO AL VALOR AGREGADO D.L. 825/74</t>
  </si>
  <si>
    <t>CON DERECHO A CRÉDITO</t>
  </si>
  <si>
    <t>SIN DERECHO A CRÉDITO</t>
  </si>
  <si>
    <t>IVA por documentos electrónicos recibidos</t>
  </si>
  <si>
    <t>SIN DERECHO A CRÉDITO FISCAL</t>
  </si>
  <si>
    <t>Internas afectas</t>
  </si>
  <si>
    <t>Importaciones</t>
  </si>
  <si>
    <t>Internas exentas, o no gravadas</t>
  </si>
  <si>
    <t>CON DERECHO A CRÉDITO FISCAL</t>
  </si>
  <si>
    <t>INTERNAS</t>
  </si>
  <si>
    <t>Crédito, Recuperación y Reintegro</t>
  </si>
  <si>
    <t>Facturas recibidas del giro y Facturas de compra emitidas</t>
  </si>
  <si>
    <t>Facturas recibidas de Proveedores: Supermercados y Comercios similares, Art.23 Nº4 D.L.825, de 1974 (Ley Nº20.780)</t>
  </si>
  <si>
    <t>Facturas recibidas por Adquisición o Construcción de Bienes Inmuebles, Art.8º transitorio (Ley Nº20.780)</t>
  </si>
  <si>
    <t>Facturas activo fijo</t>
  </si>
  <si>
    <t>Notas de Crédito recibidas y Notas de credito emitidas por retencion de cambio de sujeto</t>
  </si>
  <si>
    <t>Notas de Débito recibidas y Notas de Debito emitidas por retencion de cambio de sujeto</t>
  </si>
  <si>
    <t>IMPORTACIONES</t>
  </si>
  <si>
    <t>Declaraciones de Ingreso (DIN) importaciones del giro</t>
  </si>
  <si>
    <t>Declaraciones de Ingreso (DIN) importaciones de activo fijo</t>
  </si>
  <si>
    <t>Remanente Crédito Fiscal mes anterior</t>
  </si>
  <si>
    <t>Devolución Solicitud Art. 36 (Exportadores)</t>
  </si>
  <si>
    <t>Devolución Solicitud Art. 27 bis (Activo fijo)</t>
  </si>
  <si>
    <t>Certificado Imputación Art. 27 bis (Activo fijo)</t>
  </si>
  <si>
    <t>Devolución Solicitud Art. 3º (Cambio de Sujeto)</t>
  </si>
  <si>
    <t>Devolución Solicitud Ley Nº 20.258, por remanente CF IVA, originado en Impuesto específico Petroleo Diesel (Generadoras Eléctricas)</t>
  </si>
  <si>
    <t>Devolución Solicitud Reembolso Remanente de Credito Fiscal IVA</t>
  </si>
  <si>
    <t>Monto Reintegrado por Devolución Indebida de Crédito Fiscal D.S. 348 (Exportadores)</t>
  </si>
  <si>
    <t>LEY 20.765</t>
  </si>
  <si>
    <t>M3 COMPRADOS CON DERECHO A CRÉDITO</t>
  </si>
  <si>
    <t>COMPONENTES DEL IMPUESTO</t>
  </si>
  <si>
    <t>Recuperación de Impuesto Específico al Petróleo Diesel (Art. 7º Ley 18.502, Arts.1º y 3º D.S. Nº 311/86)</t>
  </si>
  <si>
    <t>Recuperación Impuesto Específico Petróleo Diesel soportado por Transportistas de Carga (Art. 2º Ley Nº19.764)</t>
  </si>
  <si>
    <t>Crédito del Art.11º Ley 18.211 (correspondiente a Zona Franca de Extensión)</t>
  </si>
  <si>
    <t>Crédito por Impuesto de Timbres y Estampillas, Art. 3º Ley Nº 20.259</t>
  </si>
  <si>
    <t>Crédito por IVA restituido a aportantes sin domicilio ni residencia en Chile (Art. 83, del artículo primero Ley 20.712)</t>
  </si>
  <si>
    <t>TOTAL CRÉDITOS</t>
  </si>
  <si>
    <t>POSTERGACION DE IVA (LEY 20.780)</t>
  </si>
  <si>
    <t>IMPUESTO DETERMINADO</t>
  </si>
  <si>
    <t>Remanente de crédito fiscal para el período siguiente</t>
  </si>
  <si>
    <t>Postergación pago del IVA</t>
  </si>
  <si>
    <t>X</t>
  </si>
  <si>
    <t>IVA determinado</t>
  </si>
  <si>
    <t>POSTERGACION DE IVA EN 12 CUOTAS (LEY 21.207)</t>
  </si>
  <si>
    <t>Saldo de IVA postergado en 12 cuotas</t>
  </si>
  <si>
    <t>Monto de IVA postergado en 12 cuotas.</t>
  </si>
  <si>
    <t>Monto cuota a pagar por IVA postergado.</t>
  </si>
  <si>
    <t>POSTERGACION DE IVA EN 6 o 12 CUOTAS (D.S. 420 MH y D.S 997 MH)</t>
  </si>
  <si>
    <t>MONTO TOTAL DE IVA POSTERGADO EN COBRO, (6 o 12) CUOTAS</t>
  </si>
  <si>
    <t>Monto total IVA postergado en (6 o 12) cuotas</t>
  </si>
  <si>
    <t>Cuota postergada cod (780)</t>
  </si>
  <si>
    <t>Postergar cuota cod. (780)</t>
  </si>
  <si>
    <t>Monto total IVA postergado (Ley 20.780) en (6 o 12) cuotas</t>
  </si>
  <si>
    <t>Monto postergado pendiente de cobro (Ley 21.210)</t>
  </si>
  <si>
    <t>Cuota postergada cod (783)</t>
  </si>
  <si>
    <t>Postergar cuota cod. (783)</t>
  </si>
  <si>
    <t>Monto total IVA postergado (Ley 21.207) en (6 o 12) cuotas</t>
  </si>
  <si>
    <t>Cuota postergada cod (785)</t>
  </si>
  <si>
    <t>Postergar cuota cod. (785)</t>
  </si>
  <si>
    <t>Monto total IVA postergado (DIN) en (6 o 12) cuotas</t>
  </si>
  <si>
    <t>Monto postergado pendiente de cobro (DIN)</t>
  </si>
  <si>
    <t>Cuota postergada cod (787)</t>
  </si>
  <si>
    <t>Postergar cuota cod. (787)</t>
  </si>
  <si>
    <t>Monto total IVA postergado (Tributacion simplificada) en (6 o 12) cuotas</t>
  </si>
  <si>
    <t>Monto postergado pendiente de cobro (Trib. Simpli)</t>
  </si>
  <si>
    <t>Cuota postergada cod (789)</t>
  </si>
  <si>
    <t>Postergar cuota cod. (789)</t>
  </si>
  <si>
    <t>Restitución de devolución por concepto de Art. 27 ter D.L. 825, de 1974, inc. 2º (Ley Nº 20.720)</t>
  </si>
  <si>
    <t>Certificado Imputacion Art. 27 ter D.L. 825 de 1974, inc. 1 ° (Ley N° 20.720)</t>
  </si>
  <si>
    <t>IMPUESTO A LA RENTA D.L. 824/74</t>
  </si>
  <si>
    <t>RETENCIONES</t>
  </si>
  <si>
    <t>Retención Impuesto Primera Categoría por rentas de capitales mobiliarios del Art.20 Nº2, según Art.73 LIR</t>
  </si>
  <si>
    <t>Retención Impuesto Único a los Trabajadores, según Art. 74 Nº 1 LIR</t>
  </si>
  <si>
    <t>Créditos</t>
  </si>
  <si>
    <t>Donación Art. 8º Ley 18.985/2013</t>
  </si>
  <si>
    <t>Donación Ley 20.444/2010</t>
  </si>
  <si>
    <t>Impuesto Único 2da. Categoría a Pagar</t>
  </si>
  <si>
    <t>Retención de Impuesto con tasa del 10% sobre las rentas del Art. 42 Nº2, según Art. 74 Nº2 LIR</t>
  </si>
  <si>
    <t>Retención de Impuesto con tasa del 10% sobre las rentas del Art. 48, según Art. 74 N° 3 LIR</t>
  </si>
  <si>
    <t>Retención sobre rentas del Art. 42 Nº1 LIR con tasa del 3%, por reintegro del préstamo tasa 0%, según art. 9º letra a) Ley Nº 21.252</t>
  </si>
  <si>
    <t>Retención sobre rentas del Art. 42 Nº2 LIR con tasa del 3%, por reintegro del préstamo tasa 0%, según art. 7º Ley Nº 21.242 y art. 9º letra b) Ley Nº 21.252</t>
  </si>
  <si>
    <t>Retención a Suplementos, según Art. 74 Nº 5 (tasa 0,5%) LIR</t>
  </si>
  <si>
    <t>Retención por compra de productos mineros, según Art. 74 Nº 6 LIR</t>
  </si>
  <si>
    <t>Retención sobre rescates y otras cantidades pagadas en cumplimiento de seguros dotales y seguros de vida con ahorro del Nº 3 del artículo 17 de la LIR (tasa 15%)</t>
  </si>
  <si>
    <t>Retención sobre retiros de Ahorro Previsional Voluntario del Art. 42 bis LIR (tasa 15%)</t>
  </si>
  <si>
    <t>PPM</t>
  </si>
  <si>
    <t>Acogido a suspensión PPM (Art 1ºbis Ley 19.420 y 1ºbis Ley 19.606)</t>
  </si>
  <si>
    <t>Monto Pérdida Art. 90</t>
  </si>
  <si>
    <t>Base Imponible</t>
  </si>
  <si>
    <t>Tasa</t>
  </si>
  <si>
    <t>Crédito / Tope Suspensión PPM (Arts. 1°bis Leyes 19.420 y 19.606)</t>
  </si>
  <si>
    <t>PPM Neto Determinado</t>
  </si>
  <si>
    <t>1ra. Categoría Art. 84 a)</t>
  </si>
  <si>
    <t>1ra Categoría. Art. 84 letra a) y 14 letra D) Nº 3 letra (k) y Nº 8 letra (a) numeral (viii) LIR, con tasa 3%, por reitegro de préstamo tasa 0%, segun art. 9º letra c) Ley Nº 21.252</t>
  </si>
  <si>
    <t>Mineros, Art.84 a)</t>
  </si>
  <si>
    <t>Explotador Minero Art. 84 h)</t>
  </si>
  <si>
    <t>Transportistas acogidos a Renta Presunta, Art 84, e) y f) (tasa de 0,3%)</t>
  </si>
  <si>
    <t>Crédito Capacitación, Ley 19.518/97</t>
  </si>
  <si>
    <t>Crédito del Mes</t>
  </si>
  <si>
    <t>Remanente Mes Anterior</t>
  </si>
  <si>
    <t>Remanente Período Siguiente</t>
  </si>
  <si>
    <t>Crédito a Imputar</t>
  </si>
  <si>
    <t>2da. Categoría. Art. 84 letra b) LIR con tasa 3%, por reintegro de préstamo tasa 0%, según art. 7º Ley Nº 21.242 y art. 9º letra b) Ley Nº 21.252</t>
  </si>
  <si>
    <t>Taller artesanal Art.84, c) (tasa de 1,5% o 3%)</t>
  </si>
  <si>
    <t>Renta Liquida Provisional inciso final de la letra a) del art. 84 de la LIR, Ley N° 21.210</t>
  </si>
  <si>
    <t>Sub total impuesto determinado anverso. (Suma de las líneas 49 a 64, columna Impuesto y/o PPM determinado)</t>
  </si>
  <si>
    <t>SISTEMA DE TRIBUTACIÓN SIMPLIFICADA DEL IVA, ART. 29 D.L. 825</t>
  </si>
  <si>
    <t>Ventas del período</t>
  </si>
  <si>
    <t>Crédito del período</t>
  </si>
  <si>
    <t>IVA determinado por concepto de Tributación Simplificada</t>
  </si>
  <si>
    <t>IMPUESTO ADICIONAL ART. 37 D.L. 825</t>
  </si>
  <si>
    <t>Letras e), h), i), l) (tasa 15%)</t>
  </si>
  <si>
    <t>Letra j) (tasa 50%)</t>
  </si>
  <si>
    <t>Débito de Impuesto Adicional Ventas Art. 37 letras a), b) y c) y Art. 40 D.L.825 (tasa 15%)</t>
  </si>
  <si>
    <t>Crédito de Impuesto Adicional Art.37 letras a), b) y c) D.L. 825</t>
  </si>
  <si>
    <t>Monto reintegrado por devolución indebida de crédito por exportadores D.L. 825</t>
  </si>
  <si>
    <t>Remanente crédito Art. 37 mes anterior D.L.825</t>
  </si>
  <si>
    <t>Devolución Solicitud Art.36 relativa al Impuesto Adicional Art.37 letras a), b) y c) D.L. 825</t>
  </si>
  <si>
    <t>Remanente crédito impuesto Art.37 para período siguiente</t>
  </si>
  <si>
    <t>Impuesto Adicional Art. 37 y Art. 40 determinado</t>
  </si>
  <si>
    <t>IMPUESTO ADICIONAL ART. 42 D.L. 825</t>
  </si>
  <si>
    <t>DÉBITOS</t>
  </si>
  <si>
    <t>Pisco, Licores, Whisky y Aguardiente (tasa 31,5%)</t>
  </si>
  <si>
    <t>Vinos, Champaña, Chichas (tasa 20,5%)</t>
  </si>
  <si>
    <t>Cervezas (tasa 20,5%)</t>
  </si>
  <si>
    <t>Bebidas analcohólicas (tasa 10%)</t>
  </si>
  <si>
    <t>Bebidas analcohólicas elevado contenido azúcares (tasa 18%)</t>
  </si>
  <si>
    <t>Notas de Débito emitidas</t>
  </si>
  <si>
    <t>Notas de Crédito emitidas por Facturas</t>
  </si>
  <si>
    <t>Total Débitos Art. 42 DL 825</t>
  </si>
  <si>
    <t>TOTAL CRÉDITO RECARGADO EN FACTURAS RECIBIDAS</t>
  </si>
  <si>
    <t>CRÉDITO IMPUTABLE DEL PERIODO</t>
  </si>
  <si>
    <t>Notas de Débito recibidas</t>
  </si>
  <si>
    <t>Notas de Crédito recibidas</t>
  </si>
  <si>
    <t>Remanente crédito Art.42 mes anterior</t>
  </si>
  <si>
    <t>Devolución Art. 36 D.L.825 relativas impuesto Art.42</t>
  </si>
  <si>
    <t>Monto reintegrado devoluciones indebidas de crédito por exportaciones</t>
  </si>
  <si>
    <t>Total créditos Art.42 DL 825</t>
  </si>
  <si>
    <t>Remanente crédito Imp. Adic. Art.42 para período siguiente</t>
  </si>
  <si>
    <t>Impuesto Adicional Art.42 determinado</t>
  </si>
  <si>
    <t>CAMBIO DE SUJETO D.L. 825</t>
  </si>
  <si>
    <t>ANTICIPO CAMBIO DE SUJETO (CONTRIBUYENTES RETENIDOS)</t>
  </si>
  <si>
    <t>IVA anticipado del período</t>
  </si>
  <si>
    <t>Remanente del mes anterior</t>
  </si>
  <si>
    <t>Devolución del mes anterior</t>
  </si>
  <si>
    <t>Total de Anticipo</t>
  </si>
  <si>
    <t>Remanente Anticipos Cambio Sujeto para período siguiente.</t>
  </si>
  <si>
    <t>Anticipo a imputar</t>
  </si>
  <si>
    <t>CAMBIO DE SUJETO (AGENTE RETENEDOR)</t>
  </si>
  <si>
    <t>IVA total retenido a terceros (tasa Art. 14 DL 825)</t>
  </si>
  <si>
    <t>IVA parcial retenido a terceros (según tasa)</t>
  </si>
  <si>
    <t>IVA Retenido por notas de crédito emitidas</t>
  </si>
  <si>
    <t>Retención de margen de comercialización</t>
  </si>
  <si>
    <t>Retención Anticipo de Cambio de Sujeto</t>
  </si>
  <si>
    <t>Retención Cambio de Sujeto</t>
  </si>
  <si>
    <t>CAMBIO ESPECIAL DE SUJETO (Inciso 7°, Art. 3° D.L. 825)</t>
  </si>
  <si>
    <t>IVA retenido a terceros con retención total en el período (inciso 7° del Art. 3° del D.L. 825)</t>
  </si>
  <si>
    <t>Ajustes por concepto de IVA asociado a reversiones y contracargos (disputas) solucionadas en el período.</t>
  </si>
  <si>
    <t>Valor nominal del remanente de ajuste (código 104 del período anterior).</t>
  </si>
  <si>
    <t>Monto neto de IVA retenido en el período.</t>
  </si>
  <si>
    <t>Remanente de ajuste para el próximo período.</t>
  </si>
  <si>
    <t>CRÉDITOS ESPECIALES</t>
  </si>
  <si>
    <t>Crédito por Sistemas Solares Térmicos, Ley 20.365</t>
  </si>
  <si>
    <t>Remanente mes anterior</t>
  </si>
  <si>
    <t>Total Crédito</t>
  </si>
  <si>
    <t>Imputación del Pago Patente Aguas Ley 20.017</t>
  </si>
  <si>
    <t>Cotización Adicional Ley 18.566</t>
  </si>
  <si>
    <t>Crédito Especial Empresas Constructoras</t>
  </si>
  <si>
    <t>Recup. Peajes Transportistas Pasajeros, Ley 19.763</t>
  </si>
  <si>
    <t>Credito por desembolsos directores trazabilidad</t>
  </si>
  <si>
    <t>TOTAL DETERMINADO</t>
  </si>
  <si>
    <t>REMANENTE CRÉDITOS ESPECIALES</t>
  </si>
  <si>
    <t>Remanente Crédito por Sistemas Solares Térmicos, Ley 20.365</t>
  </si>
  <si>
    <t>Remanente periodo siguiente Patente Aguas, Ley 20.017</t>
  </si>
  <si>
    <t>Remanente Cotización Adicional Ley 18.566/86(tasa Art.14 DL 825/74)</t>
  </si>
  <si>
    <t>Remanente Crédito Especial Empresas Constructoras</t>
  </si>
  <si>
    <t>Remanente Recuperación de Peajes Transportistas Pasajeros Ley 19.764/01</t>
  </si>
  <si>
    <t>Remanente Credito por desembolsos directos trazabilidad</t>
  </si>
  <si>
    <t>TOTAL A PAGAR DENTRO DEL PLAZO LEGAL (Suma lineas 1 a la 65)</t>
  </si>
  <si>
    <t>Más IPC</t>
  </si>
  <si>
    <t>Más Intereses y multas</t>
  </si>
  <si>
    <t>Condonacion</t>
  </si>
  <si>
    <t>N° Resolucion</t>
  </si>
  <si>
    <t>Vigencia</t>
  </si>
  <si>
    <t>Porcentaje</t>
  </si>
  <si>
    <t>Monto Condonacion</t>
  </si>
  <si>
    <t>TOTAL A PAGAR CON RECARGO</t>
  </si>
  <si>
    <t>REAJUSTE REMANENTE</t>
  </si>
  <si>
    <t>N°</t>
  </si>
  <si>
    <t>TIPO DE DOCUMENTO</t>
  </si>
  <si>
    <t xml:space="preserve">RUT PROVEEDOR </t>
  </si>
  <si>
    <t>RAZON SOCIAL</t>
  </si>
  <si>
    <t xml:space="preserve">FOLIO </t>
  </si>
  <si>
    <t>FECHA DE DOCUMENTO</t>
  </si>
  <si>
    <t xml:space="preserve">NETO </t>
  </si>
  <si>
    <t xml:space="preserve">IVA </t>
  </si>
  <si>
    <t>MONTO EXENTO</t>
  </si>
  <si>
    <t>ESTADO</t>
  </si>
  <si>
    <t>NOMBRE O RAZON SOCIAL</t>
  </si>
  <si>
    <t>BRUTOS</t>
  </si>
  <si>
    <t>RETENIDOS</t>
  </si>
  <si>
    <t>PAGADOS</t>
  </si>
  <si>
    <t>TOTAL RETENIDO 13%</t>
  </si>
  <si>
    <t>TOTAL RETENIDO 3%</t>
  </si>
  <si>
    <t>3% PRESTAMO</t>
  </si>
  <si>
    <t>ACTUALIZACION REMANENTE</t>
  </si>
  <si>
    <t xml:space="preserve">REMANENTE MES ANTERIOR </t>
  </si>
  <si>
    <t>REMANENTE ACTUALIZADO</t>
  </si>
  <si>
    <t>UTM DEL MES DE IMPUESTO</t>
  </si>
  <si>
    <t>UTM DEL MES ACTUAL</t>
  </si>
  <si>
    <t>VIATICO</t>
  </si>
  <si>
    <t>BONOS</t>
  </si>
  <si>
    <t>HORAS EXTRAS</t>
  </si>
  <si>
    <t xml:space="preserve">HORAS FESTIVAS </t>
  </si>
  <si>
    <t>DESCUENTOS HORAS</t>
  </si>
  <si>
    <t>FONASA 7%</t>
  </si>
  <si>
    <t>PRESTAMO EMPRESA</t>
  </si>
  <si>
    <t>RETENCIÓN 3%</t>
  </si>
  <si>
    <t>IMPUESTO UNICO</t>
  </si>
  <si>
    <t>HABERES IMPONIBLES</t>
  </si>
  <si>
    <t>HABERES NO IMPONIBLES</t>
  </si>
  <si>
    <t>TOTAL NO IMPONIBLES</t>
  </si>
  <si>
    <t xml:space="preserve">TOTAL HABERES </t>
  </si>
  <si>
    <t>MES:</t>
  </si>
  <si>
    <t>CARGO:</t>
  </si>
  <si>
    <t>RUT:</t>
  </si>
  <si>
    <t>BASE IMPONIBLE:</t>
  </si>
  <si>
    <t>N°DE DIAS TRABAJADO:</t>
  </si>
  <si>
    <t>VALOR UF:</t>
  </si>
  <si>
    <t>BASE TRIBUTABLE:</t>
  </si>
  <si>
    <t>TOPE IMPONIBLE:</t>
  </si>
  <si>
    <t>VALOR UTM:</t>
  </si>
  <si>
    <t>COTIZACION PACTADA:</t>
  </si>
  <si>
    <t>REGIMEN PREVISIONAL:</t>
  </si>
  <si>
    <t>FECHA DE CONTRATO:</t>
  </si>
  <si>
    <t>Monto de Cálculo del Impuesto Único de Segunda Categoría</t>
  </si>
  <si>
    <t>Períodos</t>
  </si>
  <si>
    <t>Monto de la renta líquida imponible</t>
  </si>
  <si>
    <t>Factor</t>
  </si>
  <si>
    <t>Cantidad a rebajar</t>
  </si>
  <si>
    <t>Tasa de Impuesto Efectiva, máxima por cada tramo de Renta</t>
  </si>
  <si>
    <t>Desde</t>
  </si>
  <si>
    <t>Hasta</t>
  </si>
  <si>
    <t>MENSUAL</t>
  </si>
  <si>
    <t>-.-</t>
  </si>
  <si>
    <t>Exento</t>
  </si>
  <si>
    <t>Y MÁS</t>
  </si>
  <si>
    <t>MÁS DE 27,48%</t>
  </si>
  <si>
    <t>GRATIFICACION VOLUNTARIA</t>
  </si>
  <si>
    <t>Tipo Doc</t>
  </si>
  <si>
    <t>Tipo Compra</t>
  </si>
  <si>
    <t>RUT Proveedor</t>
  </si>
  <si>
    <t>Razon Social</t>
  </si>
  <si>
    <t>Folio</t>
  </si>
  <si>
    <t>Fecha Docto</t>
  </si>
  <si>
    <t>Monto Exento</t>
  </si>
  <si>
    <t>Monto IVA Recuperable</t>
  </si>
  <si>
    <t>Monto Iva No Recuperable</t>
  </si>
  <si>
    <t>Codigo IVA No Rec.</t>
  </si>
  <si>
    <t>Monto Total</t>
  </si>
  <si>
    <t>Monto Neto Activo Fijo</t>
  </si>
  <si>
    <t>IVA Activo Fijo</t>
  </si>
  <si>
    <t>IVA uso Comun</t>
  </si>
  <si>
    <t>Impto. Sin Derecho a Credito</t>
  </si>
  <si>
    <t>IVA No Retenido</t>
  </si>
  <si>
    <t>Tabacos Puros</t>
  </si>
  <si>
    <t>Tabacos Cigarrillos</t>
  </si>
  <si>
    <t>Tabacos Elaborados</t>
  </si>
  <si>
    <t>NCE o NDE sobre Fact. de Compra</t>
  </si>
  <si>
    <t>Codigo Otro Impuesto</t>
  </si>
  <si>
    <t>Valor Otro Impuesto</t>
  </si>
  <si>
    <t>Tasa Otro Impuesto</t>
  </si>
  <si>
    <t>Del Giro</t>
  </si>
  <si>
    <t>11111111-1</t>
  </si>
  <si>
    <t>Lobos Gallardo Pedro</t>
  </si>
  <si>
    <t>22222222-2</t>
  </si>
  <si>
    <t>Inmportadora SuperLas SPA</t>
  </si>
  <si>
    <t>33333333-3</t>
  </si>
  <si>
    <t>Quimicos para Perros LTDA</t>
  </si>
  <si>
    <t>44444444-4</t>
  </si>
  <si>
    <t>Gonzalez SPA</t>
  </si>
  <si>
    <t>11111111-2</t>
  </si>
  <si>
    <t>Comilon SPA</t>
  </si>
  <si>
    <t>22222222-3</t>
  </si>
  <si>
    <t>Hermanos bros SPA</t>
  </si>
  <si>
    <t>33333333-4</t>
  </si>
  <si>
    <t>Chichasihay Ltda</t>
  </si>
  <si>
    <t>44444444-5</t>
  </si>
  <si>
    <t>Perrera Canina Spa</t>
  </si>
  <si>
    <t>Nro</t>
  </si>
  <si>
    <t>LIBRO COMRAS GENERAL</t>
  </si>
  <si>
    <t>12121212-5</t>
  </si>
  <si>
    <t>Don Osos Polares SPA</t>
  </si>
  <si>
    <t>Tipo de Documento</t>
  </si>
  <si>
    <t>NETO</t>
  </si>
  <si>
    <t>IVA</t>
  </si>
  <si>
    <t>RESUMEN</t>
  </si>
  <si>
    <t>Rut</t>
  </si>
  <si>
    <t>TIPO DE CUENTA</t>
  </si>
  <si>
    <t>Catidad</t>
  </si>
  <si>
    <t>Cantidad</t>
  </si>
  <si>
    <t>AFP Uno</t>
  </si>
  <si>
    <t>Lobos Donoso Juanito Perez</t>
  </si>
  <si>
    <t>19.000.425-8</t>
  </si>
  <si>
    <t>Diciembre</t>
  </si>
  <si>
    <t>Aseo</t>
  </si>
  <si>
    <t>AFP-Fonasa</t>
  </si>
  <si>
    <t>Tipo Documento</t>
  </si>
  <si>
    <t>Total Documentos</t>
  </si>
  <si>
    <t>Monto IVA</t>
  </si>
  <si>
    <t>Factura ElectrÃ³nica(33)</t>
  </si>
  <si>
    <t>Total Oper. del mes Boleta Electr.(39)</t>
  </si>
  <si>
    <t>Total mes Comprobantes Pago ElectrÃ³nico(48)</t>
  </si>
  <si>
    <t>Nota de CrÃ©dito ElectrÃ³nica(61)</t>
  </si>
  <si>
    <t>s</t>
  </si>
  <si>
    <t>Totales</t>
  </si>
  <si>
    <t>N° de Documentos</t>
  </si>
  <si>
    <t>Nota de Debito ElectrÃ³nica(61)</t>
  </si>
  <si>
    <t>Soc.Prof.</t>
  </si>
  <si>
    <t>Vigente</t>
  </si>
  <si>
    <t>Anulada</t>
  </si>
  <si>
    <t>1111111-1</t>
  </si>
  <si>
    <t>5555555-5</t>
  </si>
  <si>
    <t>19191919-1</t>
  </si>
  <si>
    <t>GOMEZ SAUL</t>
  </si>
  <si>
    <t>DI CAPRIO MICHAEL</t>
  </si>
  <si>
    <t>DR. TOM</t>
  </si>
  <si>
    <t>NO</t>
  </si>
  <si>
    <t>80.009.122-3</t>
  </si>
  <si>
    <t>IMPACCACOUNT SPA</t>
  </si>
  <si>
    <t>RAZON SOCIAL: ImpaccAcount SPA</t>
  </si>
  <si>
    <t>RUT: 80.009.122-3</t>
  </si>
  <si>
    <t>Insertar Resumen Libro Venta de la pagina del SII aquí</t>
  </si>
  <si>
    <t>Insertar Detalle libro de compra de la pagina del SII aquí</t>
  </si>
  <si>
    <t>S.CESANTIA 0,6%</t>
  </si>
  <si>
    <t>ImpaccAcount es una planilla que te ayudara de manera automatica a realizar el formulario 29 con datos que entraga el SII y los contribuyentes.</t>
  </si>
  <si>
    <t>Viaje rapido</t>
  </si>
  <si>
    <t>1.-Proveedores</t>
  </si>
  <si>
    <t>2.-Libro Compra SII</t>
  </si>
  <si>
    <t>3.-Registo de compra</t>
  </si>
  <si>
    <t>4.-Libro Venta SII</t>
  </si>
  <si>
    <t>5.-Registro Ventas</t>
  </si>
  <si>
    <t>6.-Horarios</t>
  </si>
  <si>
    <t>7.-Remuneraciones</t>
  </si>
  <si>
    <t>Volver al inicio</t>
  </si>
  <si>
    <t>Aquí se deben insertar los proveedores que usted tenga.</t>
  </si>
  <si>
    <t>9.- Formulario 29</t>
  </si>
  <si>
    <t>8.- Remanente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</si>
</sst>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&quot;$&quot;\-#,##0.00"/>
    <numFmt numFmtId="165" formatCode="_ &quot;$&quot;* #,##0_ ;_ &quot;$&quot;* \-#,##0_ ;_ &quot;$&quot;* &quot;-&quot;_ ;_ @_ "/>
    <numFmt numFmtId="166" formatCode="_ * #,##0_ ;_ * \-#,##0_ ;_ * &quot;-&quot;_ ;_ @_ "/>
    <numFmt numFmtId="167" formatCode="##&quot;.&quot;###&quot;.&quot;###&quot;-&quot;#"/>
    <numFmt numFmtId="168" formatCode="_-* #,##0_-;\-* #,##0_-;_-* &quot;-&quot;??_-;_-@"/>
    <numFmt numFmtId="169" formatCode="_ &quot;$&quot;* #,##0.00_ ;_ &quot;$&quot;* \-#,##0.00_ ;_ &quot;$&quot;* &quot;-&quot;_ ;_ @_ 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0"/>
      <color rgb="FF000000"/>
      <name val="Calibri"/>
    </font>
    <font>
      <sz val="16"/>
      <color theme="1"/>
      <name val="Calibri"/>
    </font>
    <font>
      <b/>
      <sz val="16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6"/>
      <color theme="10"/>
      <name val="Calibri"/>
    </font>
    <font>
      <b/>
      <sz val="14"/>
      <color theme="1"/>
      <name val="Calibri"/>
    </font>
    <font>
      <sz val="11"/>
      <color theme="10"/>
      <name val="Calibri"/>
    </font>
    <font>
      <b/>
      <sz val="12"/>
      <color theme="1"/>
      <name val="Calibri"/>
    </font>
    <font>
      <sz val="14"/>
      <color theme="1"/>
      <name val="Calibri"/>
    </font>
    <font>
      <sz val="10"/>
      <color theme="0"/>
      <name val="Calibr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rgb="FFEEEEEE"/>
        <bgColor rgb="FFEEEEEE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11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0" fontId="3" fillId="0" borderId="0"/>
    <xf numFmtId="0" fontId="3" fillId="0" borderId="0"/>
    <xf numFmtId="0" fontId="40" fillId="0" borderId="0" applyNumberFormat="0" applyFill="0" applyBorder="0" applyAlignment="0" applyProtection="0"/>
  </cellStyleXfs>
  <cellXfs count="37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3" fontId="0" fillId="0" borderId="0" xfId="0" applyNumberFormat="1"/>
    <xf numFmtId="3" fontId="26" fillId="0" borderId="0" xfId="0" applyNumberFormat="1" applyFont="1"/>
    <xf numFmtId="0" fontId="26" fillId="0" borderId="0" xfId="0" applyFont="1"/>
    <xf numFmtId="3" fontId="26" fillId="7" borderId="0" xfId="0" applyNumberFormat="1" applyFont="1" applyFill="1"/>
    <xf numFmtId="2" fontId="26" fillId="0" borderId="0" xfId="0" applyNumberFormat="1" applyFont="1"/>
    <xf numFmtId="3" fontId="26" fillId="0" borderId="61" xfId="0" applyNumberFormat="1" applyFont="1" applyBorder="1"/>
    <xf numFmtId="0" fontId="0" fillId="0" borderId="0" xfId="0" applyAlignment="1">
      <alignment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25" fillId="0" borderId="70" xfId="0" applyFont="1" applyBorder="1" applyAlignment="1">
      <alignment wrapText="1"/>
    </xf>
    <xf numFmtId="0" fontId="25" fillId="0" borderId="71" xfId="0" applyFont="1" applyBorder="1" applyAlignment="1">
      <alignment horizontal="center"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5" fillId="0" borderId="0" xfId="0" applyFont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3" fontId="27" fillId="0" borderId="0" xfId="0" applyNumberFormat="1" applyFont="1"/>
    <xf numFmtId="0" fontId="4" fillId="0" borderId="0" xfId="0" applyFont="1"/>
    <xf numFmtId="3" fontId="26" fillId="8" borderId="89" xfId="0" applyNumberFormat="1" applyFont="1" applyFill="1" applyBorder="1"/>
    <xf numFmtId="3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5" fillId="7" borderId="0" xfId="0" applyFont="1" applyFill="1"/>
    <xf numFmtId="0" fontId="25" fillId="0" borderId="0" xfId="0" applyFont="1"/>
    <xf numFmtId="0" fontId="25" fillId="7" borderId="73" xfId="0" applyFont="1" applyFill="1" applyBorder="1"/>
    <xf numFmtId="0" fontId="8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0" borderId="82" xfId="0" applyFont="1" applyBorder="1"/>
    <xf numFmtId="0" fontId="8" fillId="0" borderId="83" xfId="0" applyFont="1" applyBorder="1"/>
    <xf numFmtId="0" fontId="28" fillId="0" borderId="82" xfId="0" applyFont="1" applyBorder="1"/>
    <xf numFmtId="0" fontId="10" fillId="0" borderId="82" xfId="0" applyFont="1" applyBorder="1"/>
    <xf numFmtId="0" fontId="10" fillId="0" borderId="83" xfId="0" applyFont="1" applyBorder="1"/>
    <xf numFmtId="0" fontId="8" fillId="0" borderId="83" xfId="0" applyFont="1" applyBorder="1" applyAlignment="1">
      <alignment horizontal="right"/>
    </xf>
    <xf numFmtId="0" fontId="10" fillId="0" borderId="93" xfId="0" applyFont="1" applyBorder="1"/>
    <xf numFmtId="0" fontId="29" fillId="0" borderId="82" xfId="0" applyFont="1" applyBorder="1"/>
    <xf numFmtId="0" fontId="8" fillId="0" borderId="83" xfId="0" applyFont="1" applyBorder="1" applyAlignment="1">
      <alignment horizontal="left"/>
    </xf>
    <xf numFmtId="0" fontId="10" fillId="0" borderId="83" xfId="0" applyFont="1" applyBorder="1" applyAlignment="1">
      <alignment horizontal="right"/>
    </xf>
    <xf numFmtId="0" fontId="10" fillId="0" borderId="94" xfId="0" applyFont="1" applyBorder="1" applyAlignment="1">
      <alignment horizontal="right"/>
    </xf>
    <xf numFmtId="0" fontId="10" fillId="0" borderId="78" xfId="0" applyFont="1" applyBorder="1"/>
    <xf numFmtId="0" fontId="28" fillId="0" borderId="76" xfId="0" applyFont="1" applyBorder="1"/>
    <xf numFmtId="0" fontId="28" fillId="0" borderId="78" xfId="0" applyFont="1" applyBorder="1"/>
    <xf numFmtId="0" fontId="10" fillId="0" borderId="78" xfId="0" applyFont="1" applyBorder="1" applyAlignment="1">
      <alignment horizontal="right"/>
    </xf>
    <xf numFmtId="0" fontId="28" fillId="0" borderId="80" xfId="0" applyFont="1" applyBorder="1"/>
    <xf numFmtId="0" fontId="30" fillId="10" borderId="70" xfId="0" applyFont="1" applyFill="1" applyBorder="1" applyAlignment="1">
      <alignment horizontal="left" vertical="center" wrapText="1"/>
    </xf>
    <xf numFmtId="0" fontId="30" fillId="10" borderId="71" xfId="0" applyFont="1" applyFill="1" applyBorder="1" applyAlignment="1">
      <alignment horizontal="left" vertical="center" wrapText="1"/>
    </xf>
    <xf numFmtId="0" fontId="30" fillId="10" borderId="72" xfId="0" applyFont="1" applyFill="1" applyBorder="1" applyAlignment="1">
      <alignment horizontal="left" vertical="center" wrapText="1"/>
    </xf>
    <xf numFmtId="0" fontId="30" fillId="9" borderId="86" xfId="0" applyFont="1" applyFill="1" applyBorder="1" applyAlignment="1">
      <alignment vertical="top" wrapText="1"/>
    </xf>
    <xf numFmtId="0" fontId="30" fillId="9" borderId="62" xfId="0" applyFont="1" applyFill="1" applyBorder="1" applyAlignment="1">
      <alignment vertical="top" wrapText="1"/>
    </xf>
    <xf numFmtId="0" fontId="30" fillId="9" borderId="64" xfId="0" applyFont="1" applyFill="1" applyBorder="1" applyAlignment="1">
      <alignment vertical="top" wrapText="1"/>
    </xf>
    <xf numFmtId="0" fontId="30" fillId="10" borderId="95" xfId="0" applyFont="1" applyFill="1" applyBorder="1" applyAlignment="1">
      <alignment horizontal="left" vertical="center" wrapText="1"/>
    </xf>
    <xf numFmtId="0" fontId="30" fillId="9" borderId="96" xfId="0" applyFont="1" applyFill="1" applyBorder="1" applyAlignment="1">
      <alignment horizontal="right" vertical="top"/>
    </xf>
    <xf numFmtId="164" fontId="30" fillId="9" borderId="97" xfId="0" applyNumberFormat="1" applyFont="1" applyFill="1" applyBorder="1" applyAlignment="1">
      <alignment vertical="top"/>
    </xf>
    <xf numFmtId="164" fontId="30" fillId="9" borderId="98" xfId="0" applyNumberFormat="1" applyFont="1" applyFill="1" applyBorder="1" applyAlignment="1">
      <alignment vertical="top"/>
    </xf>
    <xf numFmtId="0" fontId="30" fillId="10" borderId="99" xfId="0" applyFont="1" applyFill="1" applyBorder="1" applyAlignment="1">
      <alignment horizontal="left" vertical="center" wrapText="1"/>
    </xf>
    <xf numFmtId="0" fontId="30" fillId="10" borderId="73" xfId="0" applyFont="1" applyFill="1" applyBorder="1" applyAlignment="1">
      <alignment horizontal="left" vertical="center" wrapText="1"/>
    </xf>
    <xf numFmtId="164" fontId="30" fillId="9" borderId="100" xfId="0" applyNumberFormat="1" applyFont="1" applyFill="1" applyBorder="1" applyAlignment="1">
      <alignment vertical="top"/>
    </xf>
    <xf numFmtId="164" fontId="30" fillId="9" borderId="101" xfId="0" applyNumberFormat="1" applyFont="1" applyFill="1" applyBorder="1" applyAlignment="1">
      <alignment vertical="top"/>
    </xf>
    <xf numFmtId="0" fontId="30" fillId="9" borderId="102" xfId="0" applyFont="1" applyFill="1" applyBorder="1" applyAlignment="1">
      <alignment vertical="top"/>
    </xf>
    <xf numFmtId="0" fontId="30" fillId="9" borderId="103" xfId="0" applyFont="1" applyFill="1" applyBorder="1" applyAlignment="1">
      <alignment vertical="top" wrapText="1"/>
    </xf>
    <xf numFmtId="0" fontId="30" fillId="9" borderId="88" xfId="0" applyFont="1" applyFill="1" applyBorder="1" applyAlignment="1">
      <alignment vertical="top" wrapText="1"/>
    </xf>
    <xf numFmtId="0" fontId="30" fillId="9" borderId="104" xfId="0" applyFont="1" applyFill="1" applyBorder="1" applyAlignment="1">
      <alignment vertical="top" wrapText="1"/>
    </xf>
    <xf numFmtId="0" fontId="30" fillId="9" borderId="105" xfId="0" applyFont="1" applyFill="1" applyBorder="1" applyAlignment="1">
      <alignment vertical="top" wrapText="1"/>
    </xf>
    <xf numFmtId="10" fontId="30" fillId="9" borderId="106" xfId="0" applyNumberFormat="1" applyFont="1" applyFill="1" applyBorder="1" applyAlignment="1">
      <alignment vertical="top" wrapText="1"/>
    </xf>
    <xf numFmtId="0" fontId="30" fillId="9" borderId="107" xfId="0" applyFont="1" applyFill="1" applyBorder="1" applyAlignment="1">
      <alignment vertical="top" wrapText="1"/>
    </xf>
    <xf numFmtId="0" fontId="30" fillId="9" borderId="100" xfId="0" applyFont="1" applyFill="1" applyBorder="1" applyAlignment="1">
      <alignment horizontal="right" vertical="top"/>
    </xf>
    <xf numFmtId="164" fontId="30" fillId="9" borderId="102" xfId="0" applyNumberFormat="1" applyFont="1" applyFill="1" applyBorder="1" applyAlignment="1">
      <alignment vertical="top"/>
    </xf>
    <xf numFmtId="0" fontId="3" fillId="0" borderId="0" xfId="0" applyFont="1"/>
    <xf numFmtId="165" fontId="0" fillId="0" borderId="61" xfId="0" applyNumberFormat="1" applyBorder="1"/>
    <xf numFmtId="165" fontId="0" fillId="0" borderId="63" xfId="0" applyNumberFormat="1" applyBorder="1"/>
    <xf numFmtId="165" fontId="0" fillId="0" borderId="65" xfId="0" applyNumberFormat="1" applyBorder="1"/>
    <xf numFmtId="165" fontId="0" fillId="0" borderId="66" xfId="0" applyNumberFormat="1" applyBorder="1"/>
    <xf numFmtId="165" fontId="0" fillId="0" borderId="0" xfId="0" applyNumberFormat="1"/>
    <xf numFmtId="0" fontId="3" fillId="0" borderId="0" xfId="2"/>
    <xf numFmtId="0" fontId="3" fillId="0" borderId="91" xfId="2" applyBorder="1"/>
    <xf numFmtId="0" fontId="3" fillId="0" borderId="84" xfId="2" applyBorder="1"/>
    <xf numFmtId="0" fontId="3" fillId="0" borderId="82" xfId="2" applyBorder="1"/>
    <xf numFmtId="0" fontId="33" fillId="0" borderId="0" xfId="3" applyFont="1"/>
    <xf numFmtId="14" fontId="33" fillId="0" borderId="0" xfId="3" applyNumberFormat="1" applyFont="1"/>
    <xf numFmtId="0" fontId="3" fillId="0" borderId="0" xfId="3"/>
    <xf numFmtId="0" fontId="3" fillId="0" borderId="90" xfId="2" applyBorder="1"/>
    <xf numFmtId="0" fontId="33" fillId="0" borderId="90" xfId="3" applyFont="1" applyBorder="1"/>
    <xf numFmtId="0" fontId="3" fillId="0" borderId="80" xfId="2" applyBorder="1"/>
    <xf numFmtId="0" fontId="31" fillId="0" borderId="0" xfId="2" applyFont="1"/>
    <xf numFmtId="14" fontId="0" fillId="0" borderId="61" xfId="0" applyNumberFormat="1" applyBorder="1"/>
    <xf numFmtId="14" fontId="3" fillId="0" borderId="0" xfId="2" applyNumberFormat="1"/>
    <xf numFmtId="14" fontId="0" fillId="0" borderId="65" xfId="0" applyNumberFormat="1" applyBorder="1"/>
    <xf numFmtId="0" fontId="3" fillId="0" borderId="61" xfId="0" applyFont="1" applyBorder="1"/>
    <xf numFmtId="0" fontId="3" fillId="0" borderId="61" xfId="0" applyFont="1" applyBorder="1" applyAlignment="1">
      <alignment wrapText="1"/>
    </xf>
    <xf numFmtId="165" fontId="0" fillId="0" borderId="61" xfId="1" applyFont="1" applyBorder="1" applyAlignment="1"/>
    <xf numFmtId="0" fontId="25" fillId="0" borderId="86" xfId="0" applyFont="1" applyBorder="1" applyAlignment="1">
      <alignment wrapText="1"/>
    </xf>
    <xf numFmtId="0" fontId="25" fillId="0" borderId="108" xfId="0" applyFont="1" applyBorder="1" applyAlignment="1">
      <alignment horizontal="center" wrapText="1"/>
    </xf>
    <xf numFmtId="0" fontId="25" fillId="0" borderId="108" xfId="0" applyFont="1" applyBorder="1" applyAlignment="1">
      <alignment wrapText="1"/>
    </xf>
    <xf numFmtId="0" fontId="25" fillId="0" borderId="87" xfId="0" applyFont="1" applyBorder="1" applyAlignment="1">
      <alignment wrapText="1"/>
    </xf>
    <xf numFmtId="0" fontId="2" fillId="0" borderId="61" xfId="0" applyFont="1" applyBorder="1"/>
    <xf numFmtId="165" fontId="8" fillId="0" borderId="0" xfId="1" applyFont="1" applyBorder="1" applyAlignment="1">
      <alignment horizontal="right"/>
    </xf>
    <xf numFmtId="165" fontId="28" fillId="0" borderId="0" xfId="1" applyFont="1" applyFill="1" applyBorder="1" applyAlignment="1">
      <alignment horizontal="right"/>
    </xf>
    <xf numFmtId="165" fontId="8" fillId="0" borderId="0" xfId="1" applyFont="1" applyBorder="1" applyAlignment="1"/>
    <xf numFmtId="165" fontId="10" fillId="0" borderId="0" xfId="1" applyFont="1" applyBorder="1" applyAlignment="1"/>
    <xf numFmtId="165" fontId="0" fillId="0" borderId="0" xfId="1" applyFont="1" applyAlignment="1"/>
    <xf numFmtId="165" fontId="0" fillId="0" borderId="90" xfId="1" applyFont="1" applyBorder="1" applyAlignment="1"/>
    <xf numFmtId="165" fontId="0" fillId="0" borderId="0" xfId="1" applyFont="1" applyBorder="1" applyAlignment="1"/>
    <xf numFmtId="165" fontId="9" fillId="0" borderId="0" xfId="1" applyFont="1" applyBorder="1" applyAlignment="1"/>
    <xf numFmtId="165" fontId="28" fillId="0" borderId="0" xfId="1" applyFont="1" applyBorder="1" applyAlignment="1"/>
    <xf numFmtId="165" fontId="28" fillId="0" borderId="77" xfId="1" applyFont="1" applyBorder="1" applyAlignment="1"/>
    <xf numFmtId="165" fontId="29" fillId="0" borderId="0" xfId="1" applyFont="1" applyBorder="1" applyAlignment="1"/>
    <xf numFmtId="165" fontId="10" fillId="0" borderId="0" xfId="1" applyFont="1" applyBorder="1" applyAlignment="1">
      <alignment horizontal="right"/>
    </xf>
    <xf numFmtId="165" fontId="10" fillId="0" borderId="77" xfId="1" applyFont="1" applyBorder="1" applyAlignment="1"/>
    <xf numFmtId="165" fontId="10" fillId="0" borderId="77" xfId="1" applyFont="1" applyBorder="1" applyAlignment="1">
      <alignment horizontal="right"/>
    </xf>
    <xf numFmtId="165" fontId="29" fillId="0" borderId="77" xfId="1" applyFont="1" applyBorder="1" applyAlignment="1">
      <alignment horizontal="right"/>
    </xf>
    <xf numFmtId="165" fontId="10" fillId="0" borderId="77" xfId="1" applyFont="1" applyBorder="1" applyAlignment="1">
      <alignment horizontal="left"/>
    </xf>
    <xf numFmtId="165" fontId="10" fillId="0" borderId="0" xfId="1" applyFont="1" applyBorder="1" applyAlignment="1">
      <alignment horizontal="left"/>
    </xf>
    <xf numFmtId="165" fontId="29" fillId="0" borderId="0" xfId="1" applyFont="1" applyBorder="1" applyAlignment="1">
      <alignment horizontal="right"/>
    </xf>
    <xf numFmtId="165" fontId="10" fillId="0" borderId="92" xfId="1" applyFont="1" applyBorder="1" applyAlignment="1"/>
    <xf numFmtId="165" fontId="0" fillId="0" borderId="91" xfId="1" applyFont="1" applyBorder="1" applyAlignment="1"/>
    <xf numFmtId="10" fontId="8" fillId="0" borderId="83" xfId="0" applyNumberFormat="1" applyFont="1" applyBorder="1" applyAlignment="1">
      <alignment horizontal="right"/>
    </xf>
    <xf numFmtId="9" fontId="8" fillId="0" borderId="83" xfId="0" applyNumberFormat="1" applyFont="1" applyBorder="1"/>
    <xf numFmtId="1" fontId="8" fillId="0" borderId="0" xfId="1" applyNumberFormat="1" applyFont="1" applyBorder="1" applyAlignment="1"/>
    <xf numFmtId="169" fontId="8" fillId="0" borderId="0" xfId="1" applyNumberFormat="1" applyFont="1" applyBorder="1" applyAlignment="1"/>
    <xf numFmtId="14" fontId="8" fillId="0" borderId="83" xfId="0" applyNumberFormat="1" applyFont="1" applyBorder="1"/>
    <xf numFmtId="3" fontId="0" fillId="0" borderId="68" xfId="0" applyNumberFormat="1" applyBorder="1"/>
    <xf numFmtId="3" fontId="0" fillId="0" borderId="69" xfId="0" applyNumberFormat="1" applyBorder="1"/>
    <xf numFmtId="3" fontId="25" fillId="7" borderId="74" xfId="0" applyNumberFormat="1" applyFont="1" applyFill="1" applyBorder="1"/>
    <xf numFmtId="3" fontId="25" fillId="7" borderId="73" xfId="0" applyNumberFormat="1" applyFont="1" applyFill="1" applyBorder="1"/>
    <xf numFmtId="3" fontId="25" fillId="0" borderId="65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0" xfId="0" applyBorder="1"/>
    <xf numFmtId="0" fontId="0" fillId="0" borderId="90" xfId="0" applyBorder="1"/>
    <xf numFmtId="0" fontId="1" fillId="0" borderId="82" xfId="0" applyFont="1" applyBorder="1"/>
    <xf numFmtId="0" fontId="0" fillId="0" borderId="91" xfId="0" applyBorder="1"/>
    <xf numFmtId="0" fontId="25" fillId="7" borderId="75" xfId="0" applyFont="1" applyFill="1" applyBorder="1"/>
    <xf numFmtId="0" fontId="39" fillId="0" borderId="0" xfId="0" applyFont="1"/>
    <xf numFmtId="0" fontId="40" fillId="0" borderId="0" xfId="4" applyAlignment="1"/>
    <xf numFmtId="0" fontId="41" fillId="0" borderId="0" xfId="0" applyFont="1"/>
    <xf numFmtId="0" fontId="42" fillId="0" borderId="0" xfId="0" applyFont="1"/>
    <xf numFmtId="0" fontId="43" fillId="0" borderId="0" xfId="4" applyFont="1" applyAlignment="1"/>
    <xf numFmtId="0" fontId="44" fillId="0" borderId="0" xfId="0" applyFont="1"/>
    <xf numFmtId="0" fontId="39" fillId="0" borderId="80" xfId="0" applyFont="1" applyBorder="1"/>
    <xf numFmtId="0" fontId="39" fillId="0" borderId="81" xfId="0" applyFont="1" applyBorder="1"/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168" fontId="11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2" borderId="28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11" fillId="4" borderId="34" xfId="0" applyFont="1" applyFill="1" applyBorder="1" applyAlignment="1" applyProtection="1">
      <alignment horizontal="center" vertical="center" wrapText="1"/>
      <protection locked="0"/>
    </xf>
    <xf numFmtId="166" fontId="17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5" borderId="3" xfId="0" applyFont="1" applyFill="1" applyBorder="1" applyAlignment="1" applyProtection="1">
      <alignment horizontal="left" vertical="center" wrapText="1"/>
      <protection locked="0"/>
    </xf>
    <xf numFmtId="0" fontId="17" fillId="5" borderId="3" xfId="0" applyFont="1" applyFill="1" applyBorder="1" applyAlignment="1" applyProtection="1">
      <alignment horizontal="center" vertical="center" wrapText="1"/>
      <protection locked="0"/>
    </xf>
    <xf numFmtId="0" fontId="11" fillId="4" borderId="35" xfId="0" applyFont="1" applyFill="1" applyBorder="1" applyAlignment="1" applyProtection="1">
      <alignment horizontal="center" vertical="center" wrapText="1"/>
      <protection locked="0"/>
    </xf>
    <xf numFmtId="0" fontId="11" fillId="2" borderId="36" xfId="0" applyFont="1" applyFill="1" applyBorder="1" applyAlignment="1" applyProtection="1">
      <alignment horizontal="center" vertical="center" wrapText="1"/>
      <protection locked="0"/>
    </xf>
    <xf numFmtId="168" fontId="11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37" xfId="0" applyFont="1" applyFill="1" applyBorder="1" applyAlignment="1" applyProtection="1">
      <alignment horizontal="center" vertical="center" wrapText="1"/>
      <protection locked="0"/>
    </xf>
    <xf numFmtId="0" fontId="18" fillId="2" borderId="14" xfId="0" applyFont="1" applyFill="1" applyBorder="1" applyAlignment="1" applyProtection="1">
      <alignment horizontal="center" vertical="center" wrapText="1"/>
      <protection locked="0"/>
    </xf>
    <xf numFmtId="0" fontId="11" fillId="4" borderId="15" xfId="0" applyFont="1" applyFill="1" applyBorder="1" applyAlignment="1" applyProtection="1">
      <alignment horizontal="center" vertical="center" wrapText="1"/>
      <protection locked="0"/>
    </xf>
    <xf numFmtId="166" fontId="11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37" xfId="0" applyFont="1" applyFill="1" applyBorder="1" applyAlignment="1" applyProtection="1">
      <alignment horizontal="center" vertical="center" wrapText="1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7" fillId="6" borderId="14" xfId="0" applyFont="1" applyFill="1" applyBorder="1" applyAlignment="1" applyProtection="1">
      <alignment horizontal="center" vertical="center" wrapText="1"/>
      <protection locked="0"/>
    </xf>
    <xf numFmtId="168" fontId="17" fillId="3" borderId="14" xfId="0" applyNumberFormat="1" applyFont="1" applyFill="1" applyBorder="1" applyAlignment="1" applyProtection="1">
      <alignment horizontal="right" vertical="center" wrapText="1"/>
      <protection locked="0"/>
    </xf>
    <xf numFmtId="0" fontId="17" fillId="6" borderId="3" xfId="0" applyFont="1" applyFill="1" applyBorder="1" applyAlignment="1" applyProtection="1">
      <alignment horizontal="center" vertical="center" wrapText="1"/>
      <protection locked="0"/>
    </xf>
    <xf numFmtId="168" fontId="17" fillId="3" borderId="3" xfId="0" applyNumberFormat="1" applyFont="1" applyFill="1" applyBorder="1" applyAlignment="1" applyProtection="1">
      <alignment horizontal="right" vertical="center" wrapText="1"/>
      <protection locked="0"/>
    </xf>
    <xf numFmtId="0" fontId="17" fillId="2" borderId="45" xfId="0" applyFont="1" applyFill="1" applyBorder="1" applyAlignment="1" applyProtection="1">
      <alignment horizontal="center" vertical="center" wrapText="1"/>
      <protection locked="0"/>
    </xf>
    <xf numFmtId="0" fontId="17" fillId="2" borderId="46" xfId="0" applyFont="1" applyFill="1" applyBorder="1" applyAlignment="1" applyProtection="1">
      <alignment horizontal="center" vertical="center" wrapText="1"/>
      <protection locked="0"/>
    </xf>
    <xf numFmtId="0" fontId="11" fillId="5" borderId="3" xfId="0" applyFont="1" applyFill="1" applyBorder="1" applyAlignment="1" applyProtection="1">
      <alignment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  <protection locked="0"/>
    </xf>
    <xf numFmtId="168" fontId="11" fillId="6" borderId="3" xfId="0" applyNumberFormat="1" applyFont="1" applyFill="1" applyBorder="1" applyAlignment="1" applyProtection="1">
      <alignment vertical="center" wrapText="1"/>
      <protection locked="0"/>
    </xf>
    <xf numFmtId="166" fontId="17" fillId="3" borderId="3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47" xfId="0" applyFont="1" applyFill="1" applyBorder="1" applyAlignment="1" applyProtection="1">
      <alignment horizontal="center" vertical="center" wrapText="1"/>
      <protection locked="0"/>
    </xf>
    <xf numFmtId="166" fontId="17" fillId="3" borderId="47" xfId="0" applyNumberFormat="1" applyFont="1" applyFill="1" applyBorder="1" applyAlignment="1" applyProtection="1">
      <alignment horizontal="right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4" borderId="19" xfId="0" applyFont="1" applyFill="1" applyBorder="1" applyAlignment="1" applyProtection="1">
      <alignment horizontal="center" vertical="center" wrapText="1"/>
      <protection locked="0"/>
    </xf>
    <xf numFmtId="166" fontId="17" fillId="5" borderId="22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8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  <protection locked="0"/>
    </xf>
    <xf numFmtId="166" fontId="17" fillId="5" borderId="47" xfId="0" applyNumberFormat="1" applyFont="1" applyFill="1" applyBorder="1" applyAlignment="1" applyProtection="1">
      <alignment horizontal="center" vertical="center" wrapText="1"/>
      <protection locked="0"/>
    </xf>
    <xf numFmtId="0" fontId="17" fillId="6" borderId="3" xfId="0" applyFont="1" applyFill="1" applyBorder="1" applyAlignment="1" applyProtection="1">
      <alignment horizontal="center" vertical="center"/>
      <protection locked="0"/>
    </xf>
    <xf numFmtId="0" fontId="11" fillId="5" borderId="3" xfId="0" applyFont="1" applyFill="1" applyBorder="1" applyAlignment="1" applyProtection="1">
      <alignment horizontal="center" vertical="center" wrapText="1"/>
      <protection locked="0"/>
    </xf>
    <xf numFmtId="166" fontId="11" fillId="3" borderId="3" xfId="0" applyNumberFormat="1" applyFont="1" applyFill="1" applyBorder="1" applyAlignment="1" applyProtection="1">
      <alignment horizontal="right" vertical="center" wrapText="1"/>
      <protection locked="0"/>
    </xf>
    <xf numFmtId="0" fontId="11" fillId="4" borderId="53" xfId="0" applyFont="1" applyFill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1" fillId="4" borderId="5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0" fillId="2" borderId="28" xfId="0" applyFont="1" applyFill="1" applyBorder="1" applyAlignment="1" applyProtection="1">
      <alignment horizontal="center" vertical="center" wrapText="1"/>
      <protection locked="0"/>
    </xf>
    <xf numFmtId="166" fontId="17" fillId="5" borderId="14" xfId="0" applyNumberFormat="1" applyFont="1" applyFill="1" applyBorder="1" applyAlignment="1" applyProtection="1">
      <alignment horizontal="center" vertical="center" wrapText="1"/>
      <protection locked="0"/>
    </xf>
    <xf numFmtId="166" fontId="11" fillId="3" borderId="14" xfId="0" applyNumberFormat="1" applyFont="1" applyFill="1" applyBorder="1" applyAlignment="1" applyProtection="1">
      <alignment horizontal="right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166" fontId="11" fillId="3" borderId="56" xfId="0" applyNumberFormat="1" applyFont="1" applyFill="1" applyBorder="1" applyAlignment="1" applyProtection="1">
      <alignment horizontal="right" vertical="center" wrapText="1"/>
      <protection locked="0"/>
    </xf>
    <xf numFmtId="166" fontId="11" fillId="3" borderId="47" xfId="0" applyNumberFormat="1" applyFont="1" applyFill="1" applyBorder="1" applyAlignment="1" applyProtection="1">
      <alignment horizontal="right" vertical="center" wrapText="1"/>
      <protection locked="0"/>
    </xf>
    <xf numFmtId="166" fontId="11" fillId="5" borderId="3" xfId="0" applyNumberFormat="1" applyFont="1" applyFill="1" applyBorder="1" applyAlignment="1" applyProtection="1">
      <alignment vertical="center" wrapText="1"/>
      <protection locked="0"/>
    </xf>
    <xf numFmtId="0" fontId="11" fillId="4" borderId="14" xfId="0" applyFont="1" applyFill="1" applyBorder="1" applyAlignment="1" applyProtection="1">
      <alignment horizontal="center" vertical="center" wrapText="1"/>
      <protection locked="0"/>
    </xf>
    <xf numFmtId="166" fontId="17" fillId="3" borderId="14" xfId="0" applyNumberFormat="1" applyFont="1" applyFill="1" applyBorder="1" applyAlignment="1" applyProtection="1">
      <alignment horizontal="right" vertical="center" wrapText="1"/>
      <protection locked="0"/>
    </xf>
    <xf numFmtId="168" fontId="11" fillId="5" borderId="4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168" fontId="11" fillId="0" borderId="0" xfId="0" applyNumberFormat="1" applyFont="1" applyAlignment="1" applyProtection="1">
      <alignment horizontal="center" vertical="center" wrapText="1"/>
      <protection locked="0"/>
    </xf>
    <xf numFmtId="168" fontId="24" fillId="0" borderId="0" xfId="0" applyNumberFormat="1" applyFont="1" applyAlignment="1" applyProtection="1">
      <alignment horizontal="right" vertical="center" wrapText="1"/>
      <protection locked="0"/>
    </xf>
    <xf numFmtId="168" fontId="17" fillId="3" borderId="56" xfId="0" applyNumberFormat="1" applyFont="1" applyFill="1" applyBorder="1" applyAlignment="1" applyProtection="1">
      <alignment horizontal="right" vertical="center" wrapText="1"/>
      <protection locked="0"/>
    </xf>
    <xf numFmtId="0" fontId="11" fillId="5" borderId="36" xfId="0" applyFont="1" applyFill="1" applyBorder="1" applyAlignment="1" applyProtection="1">
      <alignment horizontal="left" vertical="center" wrapText="1"/>
      <protection locked="0"/>
    </xf>
    <xf numFmtId="166" fontId="11" fillId="0" borderId="3" xfId="0" applyNumberFormat="1" applyFont="1" applyBorder="1" applyAlignment="1">
      <alignment horizontal="right" vertical="center" wrapText="1"/>
    </xf>
    <xf numFmtId="3" fontId="17" fillId="0" borderId="56" xfId="0" applyNumberFormat="1" applyFont="1" applyBorder="1" applyAlignment="1">
      <alignment horizontal="right" vertical="center" wrapText="1"/>
    </xf>
    <xf numFmtId="166" fontId="17" fillId="0" borderId="22" xfId="0" applyNumberFormat="1" applyFont="1" applyBorder="1" applyAlignment="1">
      <alignment horizontal="righ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0" applyNumberFormat="1" applyFont="1" applyBorder="1" applyAlignment="1" applyProtection="1">
      <alignment horizontal="center" vertical="center" wrapText="1"/>
      <protection locked="0"/>
    </xf>
    <xf numFmtId="166" fontId="22" fillId="0" borderId="14" xfId="0" applyNumberFormat="1" applyFont="1" applyBorder="1" applyAlignment="1">
      <alignment horizontal="right" vertical="center" wrapText="1"/>
    </xf>
    <xf numFmtId="166" fontId="17" fillId="0" borderId="3" xfId="0" applyNumberFormat="1" applyFont="1" applyBorder="1" applyAlignment="1">
      <alignment horizontal="center" vertical="center" wrapText="1"/>
    </xf>
    <xf numFmtId="168" fontId="22" fillId="0" borderId="14" xfId="0" applyNumberFormat="1" applyFont="1" applyBorder="1" applyAlignment="1">
      <alignment horizontal="right" vertical="center" wrapText="1"/>
    </xf>
    <xf numFmtId="168" fontId="11" fillId="0" borderId="3" xfId="0" applyNumberFormat="1" applyFont="1" applyBorder="1" applyAlignment="1">
      <alignment horizontal="center" vertical="center" wrapText="1"/>
    </xf>
    <xf numFmtId="168" fontId="11" fillId="0" borderId="3" xfId="0" applyNumberFormat="1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25" fillId="0" borderId="109" xfId="0" applyFont="1" applyBorder="1" applyAlignment="1">
      <alignment horizontal="center"/>
    </xf>
    <xf numFmtId="0" fontId="25" fillId="0" borderId="110" xfId="0" applyFont="1" applyBorder="1" applyAlignment="1">
      <alignment horizontal="center"/>
    </xf>
    <xf numFmtId="0" fontId="30" fillId="10" borderId="70" xfId="0" applyFont="1" applyFill="1" applyBorder="1" applyAlignment="1">
      <alignment horizontal="center" vertical="center" wrapText="1"/>
    </xf>
    <xf numFmtId="0" fontId="30" fillId="10" borderId="71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30" fillId="10" borderId="71" xfId="0" applyFont="1" applyFill="1" applyBorder="1" applyAlignment="1">
      <alignment horizontal="left" vertical="center" wrapText="1"/>
    </xf>
    <xf numFmtId="165" fontId="9" fillId="0" borderId="76" xfId="1" applyFont="1" applyBorder="1" applyAlignment="1">
      <alignment horizontal="center"/>
    </xf>
    <xf numFmtId="165" fontId="9" fillId="0" borderId="77" xfId="1" applyFont="1" applyBorder="1" applyAlignment="1">
      <alignment horizontal="center"/>
    </xf>
    <xf numFmtId="165" fontId="9" fillId="0" borderId="78" xfId="1" applyFont="1" applyBorder="1" applyAlignment="1">
      <alignment horizontal="center"/>
    </xf>
    <xf numFmtId="0" fontId="11" fillId="5" borderId="32" xfId="0" applyFont="1" applyFill="1" applyBorder="1" applyAlignment="1" applyProtection="1">
      <alignment horizontal="left" vertical="center" wrapText="1"/>
      <protection locked="0"/>
    </xf>
    <xf numFmtId="0" fontId="13" fillId="0" borderId="30" xfId="0" applyFont="1" applyBorder="1" applyProtection="1">
      <protection locked="0"/>
    </xf>
    <xf numFmtId="0" fontId="13" fillId="0" borderId="31" xfId="0" applyFont="1" applyBorder="1" applyProtection="1">
      <protection locked="0"/>
    </xf>
    <xf numFmtId="0" fontId="17" fillId="5" borderId="32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Border="1" applyProtection="1">
      <protection locked="0"/>
    </xf>
    <xf numFmtId="0" fontId="13" fillId="0" borderId="21" xfId="0" applyFont="1" applyBorder="1" applyProtection="1">
      <protection locked="0"/>
    </xf>
    <xf numFmtId="0" fontId="20" fillId="2" borderId="29" xfId="0" applyFont="1" applyFill="1" applyBorder="1" applyAlignment="1" applyProtection="1">
      <alignment horizontal="center" vertical="center" wrapText="1"/>
      <protection locked="0"/>
    </xf>
    <xf numFmtId="0" fontId="13" fillId="0" borderId="33" xfId="0" applyFont="1" applyBorder="1" applyProtection="1">
      <protection locked="0"/>
    </xf>
    <xf numFmtId="0" fontId="11" fillId="5" borderId="50" xfId="0" applyFont="1" applyFill="1" applyBorder="1" applyAlignment="1" applyProtection="1">
      <alignment horizontal="left" vertical="center" wrapText="1"/>
      <protection locked="0"/>
    </xf>
    <xf numFmtId="0" fontId="13" fillId="0" borderId="51" xfId="0" applyFont="1" applyBorder="1" applyProtection="1">
      <protection locked="0"/>
    </xf>
    <xf numFmtId="0" fontId="13" fillId="0" borderId="52" xfId="0" applyFont="1" applyBorder="1" applyProtection="1">
      <protection locked="0"/>
    </xf>
    <xf numFmtId="166" fontId="11" fillId="3" borderId="50" xfId="0" applyNumberFormat="1" applyFont="1" applyFill="1" applyBorder="1" applyAlignment="1" applyProtection="1">
      <alignment horizontal="right" vertical="center" wrapText="1"/>
      <protection locked="0"/>
    </xf>
    <xf numFmtId="0" fontId="13" fillId="0" borderId="8" xfId="0" applyFont="1" applyBorder="1" applyProtection="1">
      <protection locked="0"/>
    </xf>
    <xf numFmtId="168" fontId="11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4" xfId="0" applyFont="1" applyBorder="1" applyProtection="1">
      <protection locked="0"/>
    </xf>
    <xf numFmtId="0" fontId="13" fillId="0" borderId="25" xfId="0" applyFont="1" applyBorder="1" applyProtection="1">
      <protection locked="0"/>
    </xf>
    <xf numFmtId="0" fontId="11" fillId="2" borderId="26" xfId="0" applyFont="1" applyFill="1" applyBorder="1" applyAlignment="1" applyProtection="1">
      <alignment horizontal="center" vertical="center" wrapText="1"/>
      <protection locked="0"/>
    </xf>
    <xf numFmtId="0" fontId="11" fillId="5" borderId="26" xfId="0" applyFont="1" applyFill="1" applyBorder="1" applyAlignment="1" applyProtection="1">
      <alignment horizontal="left" vertical="center" wrapText="1"/>
      <protection locked="0"/>
    </xf>
    <xf numFmtId="0" fontId="11" fillId="5" borderId="54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Border="1" applyProtection="1">
      <protection locked="0"/>
    </xf>
    <xf numFmtId="0" fontId="13" fillId="0" borderId="55" xfId="0" applyFont="1" applyBorder="1" applyProtection="1">
      <protection locked="0"/>
    </xf>
    <xf numFmtId="0" fontId="11" fillId="3" borderId="54" xfId="0" applyFont="1" applyFill="1" applyBorder="1" applyAlignment="1" applyProtection="1">
      <alignment horizontal="right" vertical="center" wrapText="1"/>
      <protection locked="0"/>
    </xf>
    <xf numFmtId="0" fontId="34" fillId="5" borderId="32" xfId="0" applyFont="1" applyFill="1" applyBorder="1" applyAlignment="1" applyProtection="1">
      <alignment horizontal="left" vertical="center" wrapText="1"/>
      <protection locked="0"/>
    </xf>
    <xf numFmtId="0" fontId="17" fillId="2" borderId="32" xfId="0" applyFont="1" applyFill="1" applyBorder="1" applyAlignment="1" applyProtection="1">
      <alignment horizontal="center" vertical="center" wrapText="1"/>
      <protection locked="0"/>
    </xf>
    <xf numFmtId="0" fontId="17" fillId="2" borderId="29" xfId="0" applyFont="1" applyFill="1" applyBorder="1" applyAlignment="1" applyProtection="1">
      <alignment horizontal="center" vertical="center" wrapText="1"/>
      <protection locked="0"/>
    </xf>
    <xf numFmtId="166" fontId="17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32" xfId="0" applyFont="1" applyFill="1" applyBorder="1" applyAlignment="1" applyProtection="1">
      <alignment horizontal="center" vertical="center" wrapText="1"/>
      <protection locked="0"/>
    </xf>
    <xf numFmtId="0" fontId="11" fillId="5" borderId="20" xfId="0" applyFont="1" applyFill="1" applyBorder="1" applyAlignment="1" applyProtection="1">
      <alignment horizontal="left" vertical="center" wrapText="1"/>
      <protection locked="0"/>
    </xf>
    <xf numFmtId="0" fontId="11" fillId="6" borderId="58" xfId="0" applyFont="1" applyFill="1" applyBorder="1" applyAlignment="1" applyProtection="1">
      <alignment horizontal="center" vertical="center" wrapText="1"/>
      <protection locked="0"/>
    </xf>
    <xf numFmtId="0" fontId="13" fillId="0" borderId="59" xfId="0" applyFont="1" applyBorder="1" applyProtection="1">
      <protection locked="0"/>
    </xf>
    <xf numFmtId="0" fontId="13" fillId="0" borderId="60" xfId="0" applyFont="1" applyBorder="1" applyProtection="1"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3" fillId="0" borderId="41" xfId="0" applyFont="1" applyBorder="1" applyProtection="1">
      <protection locked="0"/>
    </xf>
    <xf numFmtId="0" fontId="11" fillId="5" borderId="39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Border="1" applyProtection="1">
      <protection locked="0"/>
    </xf>
    <xf numFmtId="168" fontId="11" fillId="5" borderId="32" xfId="0" applyNumberFormat="1" applyFont="1" applyFill="1" applyBorder="1" applyAlignment="1" applyProtection="1">
      <alignment horizontal="right" vertical="center" wrapText="1"/>
      <protection locked="0"/>
    </xf>
    <xf numFmtId="168" fontId="11" fillId="5" borderId="50" xfId="0" applyNumberFormat="1" applyFont="1" applyFill="1" applyBorder="1" applyAlignment="1" applyProtection="1">
      <alignment horizontal="center" vertical="center" wrapText="1"/>
      <protection locked="0"/>
    </xf>
    <xf numFmtId="168" fontId="34" fillId="5" borderId="32" xfId="0" applyNumberFormat="1" applyFont="1" applyFill="1" applyBorder="1" applyAlignment="1" applyProtection="1">
      <alignment horizontal="right" vertical="center" wrapText="1"/>
      <protection locked="0"/>
    </xf>
    <xf numFmtId="168" fontId="11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Border="1" applyAlignment="1" applyProtection="1">
      <alignment horizontal="center" vertical="center" wrapText="1"/>
      <protection locked="0"/>
    </xf>
    <xf numFmtId="0" fontId="17" fillId="0" borderId="32" xfId="0" applyFont="1" applyBorder="1" applyAlignment="1">
      <alignment horizontal="center" vertical="center" wrapText="1"/>
    </xf>
    <xf numFmtId="0" fontId="13" fillId="0" borderId="30" xfId="0" applyFont="1" applyBorder="1"/>
    <xf numFmtId="0" fontId="13" fillId="0" borderId="31" xfId="0" applyFont="1" applyBorder="1"/>
    <xf numFmtId="0" fontId="11" fillId="3" borderId="26" xfId="0" applyFont="1" applyFill="1" applyBorder="1" applyAlignment="1" applyProtection="1">
      <alignment horizontal="right" vertical="center" wrapText="1"/>
      <protection locked="0"/>
    </xf>
    <xf numFmtId="0" fontId="15" fillId="3" borderId="11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Border="1" applyProtection="1">
      <protection locked="0"/>
    </xf>
    <xf numFmtId="0" fontId="13" fillId="0" borderId="16" xfId="0" applyFont="1" applyBorder="1" applyProtection="1">
      <protection locked="0"/>
    </xf>
    <xf numFmtId="0" fontId="13" fillId="0" borderId="18" xfId="0" applyFont="1" applyBorder="1" applyProtection="1">
      <protection locked="0"/>
    </xf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Border="1" applyProtection="1">
      <protection locked="0"/>
    </xf>
    <xf numFmtId="167" fontId="37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Border="1" applyProtection="1">
      <protection locked="0"/>
    </xf>
    <xf numFmtId="0" fontId="13" fillId="0" borderId="17" xfId="0" applyFont="1" applyBorder="1" applyProtection="1">
      <protection locked="0"/>
    </xf>
    <xf numFmtId="0" fontId="17" fillId="2" borderId="20" xfId="0" applyFont="1" applyFill="1" applyBorder="1" applyAlignment="1" applyProtection="1">
      <alignment horizontal="center" vertical="center" wrapText="1"/>
      <protection locked="0"/>
    </xf>
    <xf numFmtId="0" fontId="38" fillId="3" borderId="23" xfId="0" applyFont="1" applyFill="1" applyBorder="1" applyAlignment="1" applyProtection="1">
      <alignment horizontal="center" vertical="center" wrapText="1"/>
      <protection locked="0"/>
    </xf>
    <xf numFmtId="0" fontId="18" fillId="3" borderId="26" xfId="0" applyFont="1" applyFill="1" applyBorder="1" applyAlignment="1" applyProtection="1">
      <alignment horizontal="left" vertical="center" wrapText="1"/>
      <protection locked="0"/>
    </xf>
    <xf numFmtId="0" fontId="13" fillId="0" borderId="27" xfId="0" applyFont="1" applyBorder="1" applyProtection="1">
      <protection locked="0"/>
    </xf>
    <xf numFmtId="0" fontId="20" fillId="2" borderId="29" xfId="0" applyFont="1" applyFill="1" applyBorder="1" applyAlignment="1" applyProtection="1">
      <alignment horizontal="left" vertical="center" wrapText="1"/>
      <protection locked="0"/>
    </xf>
    <xf numFmtId="0" fontId="18" fillId="5" borderId="26" xfId="0" applyFont="1" applyFill="1" applyBorder="1" applyAlignment="1" applyProtection="1">
      <alignment horizontal="left" vertical="center" wrapText="1"/>
      <protection locked="0"/>
    </xf>
    <xf numFmtId="0" fontId="11" fillId="2" borderId="39" xfId="0" applyFont="1" applyFill="1" applyBorder="1" applyAlignment="1" applyProtection="1">
      <alignment horizontal="center" vertical="center" wrapText="1"/>
      <protection locked="0"/>
    </xf>
    <xf numFmtId="166" fontId="11" fillId="3" borderId="39" xfId="0" applyNumberFormat="1" applyFont="1" applyFill="1" applyBorder="1" applyAlignment="1" applyProtection="1">
      <alignment horizontal="right" vertical="center" wrapText="1"/>
      <protection locked="0"/>
    </xf>
    <xf numFmtId="0" fontId="11" fillId="5" borderId="11" xfId="0" applyFont="1" applyFill="1" applyBorder="1" applyAlignment="1" applyProtection="1">
      <alignment horizontal="left" vertical="center" wrapText="1"/>
      <protection locked="0"/>
    </xf>
    <xf numFmtId="0" fontId="13" fillId="0" borderId="38" xfId="0" applyFont="1" applyBorder="1" applyProtection="1">
      <protection locked="0"/>
    </xf>
    <xf numFmtId="0" fontId="13" fillId="0" borderId="42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3" fillId="0" borderId="43" xfId="0" applyFont="1" applyBorder="1" applyProtection="1">
      <protection locked="0"/>
    </xf>
    <xf numFmtId="0" fontId="17" fillId="5" borderId="11" xfId="0" applyFont="1" applyFill="1" applyBorder="1" applyAlignment="1" applyProtection="1">
      <alignment horizontal="center" vertical="center" wrapText="1"/>
      <protection locked="0"/>
    </xf>
    <xf numFmtId="0" fontId="11" fillId="4" borderId="40" xfId="0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Protection="1"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168" fontId="17" fillId="3" borderId="26" xfId="0" applyNumberFormat="1" applyFont="1" applyFill="1" applyBorder="1" applyAlignment="1" applyProtection="1">
      <alignment horizontal="right" vertical="center" wrapText="1"/>
      <protection locked="0"/>
    </xf>
    <xf numFmtId="168" fontId="17" fillId="3" borderId="32" xfId="0" applyNumberFormat="1" applyFont="1" applyFill="1" applyBorder="1" applyAlignment="1" applyProtection="1">
      <alignment horizontal="right" vertical="center" wrapText="1"/>
      <protection locked="0"/>
    </xf>
    <xf numFmtId="166" fontId="11" fillId="5" borderId="39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32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34" fillId="2" borderId="32" xfId="0" applyFont="1" applyFill="1" applyBorder="1" applyAlignment="1" applyProtection="1">
      <alignment horizontal="center" vertical="center" wrapText="1"/>
      <protection locked="0"/>
    </xf>
    <xf numFmtId="168" fontId="11" fillId="0" borderId="32" xfId="0" applyNumberFormat="1" applyFont="1" applyBorder="1" applyAlignment="1">
      <alignment horizontal="center" vertical="center" wrapText="1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11" fillId="6" borderId="32" xfId="0" applyFont="1" applyFill="1" applyBorder="1" applyAlignment="1" applyProtection="1">
      <alignment horizontal="right" vertical="center" wrapText="1"/>
      <protection locked="0"/>
    </xf>
    <xf numFmtId="0" fontId="25" fillId="0" borderId="80" xfId="0" applyFont="1" applyBorder="1" applyAlignment="1">
      <alignment horizontal="center"/>
    </xf>
    <xf numFmtId="0" fontId="25" fillId="0" borderId="90" xfId="0" applyFont="1" applyBorder="1" applyAlignment="1">
      <alignment horizontal="center"/>
    </xf>
    <xf numFmtId="0" fontId="25" fillId="0" borderId="81" xfId="0" applyFont="1" applyBorder="1" applyAlignment="1">
      <alignment horizontal="center"/>
    </xf>
    <xf numFmtId="3" fontId="25" fillId="0" borderId="84" xfId="0" applyNumberFormat="1" applyFont="1" applyBorder="1" applyAlignment="1">
      <alignment horizontal="center"/>
    </xf>
    <xf numFmtId="3" fontId="25" fillId="0" borderId="91" xfId="0" applyNumberFormat="1" applyFont="1" applyBorder="1" applyAlignment="1">
      <alignment horizontal="center"/>
    </xf>
    <xf numFmtId="3" fontId="25" fillId="0" borderId="85" xfId="0" applyNumberFormat="1" applyFont="1" applyBorder="1" applyAlignment="1">
      <alignment horizontal="center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0" fillId="0" borderId="0" xfId="4" applyAlignment="1" applyProtection="1"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70" xfId="0" applyFont="1" applyBorder="1" applyProtection="1">
      <protection locked="0"/>
    </xf>
    <xf numFmtId="0" fontId="1" fillId="0" borderId="71" xfId="0" applyFont="1" applyBorder="1" applyProtection="1">
      <protection locked="0"/>
    </xf>
    <xf numFmtId="0" fontId="5" fillId="0" borderId="71" xfId="0" applyFont="1" applyBorder="1" applyProtection="1">
      <protection locked="0"/>
    </xf>
    <xf numFmtId="3" fontId="5" fillId="0" borderId="71" xfId="0" applyNumberFormat="1" applyFont="1" applyBorder="1" applyProtection="1">
      <protection locked="0"/>
    </xf>
    <xf numFmtId="3" fontId="5" fillId="0" borderId="72" xfId="0" applyNumberFormat="1" applyFont="1" applyBorder="1" applyProtection="1">
      <protection locked="0"/>
    </xf>
    <xf numFmtId="0" fontId="0" fillId="0" borderId="73" xfId="0" applyBorder="1" applyProtection="1">
      <protection locked="0"/>
    </xf>
    <xf numFmtId="0" fontId="1" fillId="0" borderId="73" xfId="0" applyFont="1" applyBorder="1" applyProtection="1">
      <protection locked="0"/>
    </xf>
    <xf numFmtId="0" fontId="0" fillId="0" borderId="67" xfId="0" applyBorder="1" applyProtection="1">
      <protection locked="0"/>
    </xf>
    <xf numFmtId="0" fontId="1" fillId="0" borderId="68" xfId="0" applyFont="1" applyBorder="1" applyProtection="1">
      <protection locked="0"/>
    </xf>
    <xf numFmtId="14" fontId="0" fillId="0" borderId="68" xfId="0" applyNumberFormat="1" applyBorder="1" applyProtection="1">
      <protection locked="0"/>
    </xf>
    <xf numFmtId="3" fontId="0" fillId="0" borderId="68" xfId="0" applyNumberFormat="1" applyBorder="1" applyProtection="1">
      <protection locked="0"/>
    </xf>
    <xf numFmtId="3" fontId="0" fillId="0" borderId="69" xfId="0" applyNumberFormat="1" applyBorder="1" applyProtection="1">
      <protection locked="0"/>
    </xf>
    <xf numFmtId="3" fontId="0" fillId="0" borderId="79" xfId="0" applyNumberFormat="1" applyBorder="1" applyProtection="1">
      <protection locked="0"/>
    </xf>
    <xf numFmtId="0" fontId="0" fillId="0" borderId="79" xfId="0" applyBorder="1" applyProtection="1">
      <protection locked="0"/>
    </xf>
    <xf numFmtId="0" fontId="0" fillId="0" borderId="62" xfId="0" applyBorder="1" applyProtection="1">
      <protection locked="0"/>
    </xf>
    <xf numFmtId="0" fontId="1" fillId="0" borderId="61" xfId="0" applyFont="1" applyBorder="1" applyProtection="1">
      <protection locked="0"/>
    </xf>
    <xf numFmtId="14" fontId="0" fillId="0" borderId="61" xfId="0" applyNumberFormat="1" applyBorder="1" applyProtection="1">
      <protection locked="0"/>
    </xf>
    <xf numFmtId="3" fontId="0" fillId="0" borderId="61" xfId="0" applyNumberFormat="1" applyBorder="1" applyProtection="1">
      <protection locked="0"/>
    </xf>
    <xf numFmtId="0" fontId="0" fillId="0" borderId="61" xfId="0" applyBorder="1" applyProtection="1">
      <protection locked="0"/>
    </xf>
    <xf numFmtId="3" fontId="0" fillId="0" borderId="63" xfId="0" applyNumberFormat="1" applyBorder="1" applyProtection="1">
      <protection locked="0"/>
    </xf>
    <xf numFmtId="0" fontId="0" fillId="0" borderId="64" xfId="0" applyBorder="1" applyProtection="1">
      <protection locked="0"/>
    </xf>
    <xf numFmtId="0" fontId="0" fillId="0" borderId="65" xfId="0" applyBorder="1" applyProtection="1">
      <protection locked="0"/>
    </xf>
    <xf numFmtId="3" fontId="0" fillId="0" borderId="65" xfId="0" applyNumberFormat="1" applyBorder="1" applyProtection="1">
      <protection locked="0"/>
    </xf>
    <xf numFmtId="3" fontId="0" fillId="0" borderId="66" xfId="0" applyNumberFormat="1" applyBorder="1" applyProtection="1">
      <protection locked="0"/>
    </xf>
    <xf numFmtId="0" fontId="0" fillId="0" borderId="75" xfId="0" applyBorder="1" applyProtection="1">
      <protection locked="0"/>
    </xf>
    <xf numFmtId="0" fontId="25" fillId="0" borderId="76" xfId="0" applyFont="1" applyBorder="1" applyProtection="1">
      <protection locked="0"/>
    </xf>
    <xf numFmtId="0" fontId="25" fillId="0" borderId="77" xfId="0" applyFont="1" applyBorder="1" applyProtection="1">
      <protection locked="0"/>
    </xf>
    <xf numFmtId="3" fontId="25" fillId="0" borderId="77" xfId="0" applyNumberFormat="1" applyFont="1" applyBorder="1" applyProtection="1">
      <protection locked="0"/>
    </xf>
    <xf numFmtId="3" fontId="25" fillId="0" borderId="78" xfId="0" applyNumberFormat="1" applyFont="1" applyBorder="1" applyProtection="1">
      <protection locked="0"/>
    </xf>
    <xf numFmtId="3" fontId="25" fillId="0" borderId="76" xfId="0" applyNumberFormat="1" applyFont="1" applyBorder="1" applyProtection="1">
      <protection locked="0"/>
    </xf>
    <xf numFmtId="0" fontId="25" fillId="0" borderId="78" xfId="0" applyFont="1" applyBorder="1" applyProtection="1">
      <protection locked="0"/>
    </xf>
  </cellXfs>
  <cellStyles count="5">
    <cellStyle name="Hipervínculo" xfId="4" builtinId="8"/>
    <cellStyle name="Moneda [0]" xfId="1" builtinId="7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752476</xdr:colOff>
      <xdr:row>0</xdr:row>
      <xdr:rowOff>238126</xdr:rowOff>
    </xdr:from>
    <xdr:to>
      <xdr:col>11</xdr:col>
      <xdr:colOff>47626</xdr:colOff>
      <xdr:row>18</xdr:row>
      <xdr:rowOff>66676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03A845C-22B7-7486-8D75-696BC7D27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6" y="238126"/>
          <a:ext cx="3867150" cy="3867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123825</xdr:rowOff>
    </xdr:from>
    <xdr:to>
      <xdr:col>3</xdr:col>
      <xdr:colOff>733425</xdr:colOff>
      <xdr:row>4</xdr:row>
      <xdr:rowOff>104775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1F5176D-0FA4-5A71-3FF2-06637E495BDD}"/>
            </a:ext>
          </a:extLst>
        </xdr:cNvPr>
        <xdr:cNvSpPr/>
      </xdr:nvSpPr>
      <xdr:spPr>
        <a:xfrm>
          <a:off x="3000375" y="533400"/>
          <a:ext cx="704850" cy="37147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11</xdr:row>
      <xdr:rowOff>0</xdr:rowOff>
    </xdr:from>
    <xdr:ext cx="190500" cy="180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</xdr:row>
      <xdr:rowOff>0</xdr:rowOff>
    </xdr:from>
    <xdr:ext cx="190500" cy="1809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</xdr:row>
      <xdr:rowOff>0</xdr:rowOff>
    </xdr:from>
    <xdr:ext cx="190500" cy="1809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190500" cy="18097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40</xdr:row>
      <xdr:rowOff>0</xdr:rowOff>
    </xdr:from>
    <xdr:ext cx="190500" cy="1809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41</xdr:row>
      <xdr:rowOff>0</xdr:rowOff>
    </xdr:from>
    <xdr:ext cx="190500" cy="18097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44</xdr:row>
      <xdr:rowOff>0</xdr:rowOff>
    </xdr:from>
    <xdr:ext cx="190500" cy="18097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49</xdr:row>
      <xdr:rowOff>0</xdr:rowOff>
    </xdr:from>
    <xdr:ext cx="190500" cy="1809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50</xdr:row>
      <xdr:rowOff>0</xdr:rowOff>
    </xdr:from>
    <xdr:ext cx="190500" cy="180975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58</xdr:row>
      <xdr:rowOff>0</xdr:rowOff>
    </xdr:from>
    <xdr:ext cx="190500" cy="1809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69</xdr:row>
      <xdr:rowOff>0</xdr:rowOff>
    </xdr:from>
    <xdr:ext cx="190500" cy="18097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108</xdr:row>
      <xdr:rowOff>0</xdr:rowOff>
    </xdr:from>
    <xdr:ext cx="190500" cy="1809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124</xdr:row>
      <xdr:rowOff>0</xdr:rowOff>
    </xdr:from>
    <xdr:ext cx="238125" cy="22860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140</xdr:row>
      <xdr:rowOff>0</xdr:rowOff>
    </xdr:from>
    <xdr:ext cx="190500" cy="180975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166</xdr:row>
      <xdr:rowOff>0</xdr:rowOff>
    </xdr:from>
    <xdr:ext cx="190500" cy="18097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showGridLines="0" tabSelected="1" workbookViewId="0"/>
  </sheetViews>
  <sheetFormatPr baseColWidth="10" defaultRowHeight="15"/>
  <cols>
    <col min="1" max="1" width="2.140625" customWidth="1"/>
  </cols>
  <sheetData>
    <row r="1" spans="2:4" ht="21">
      <c r="B1" s="154" t="s">
        <v>399</v>
      </c>
    </row>
    <row r="3" spans="2:4" ht="23.25">
      <c r="B3" s="151" t="s">
        <v>400</v>
      </c>
    </row>
    <row r="4" spans="2:4" ht="18.75">
      <c r="B4" s="153" t="s">
        <v>401</v>
      </c>
    </row>
    <row r="5" spans="2:4" ht="18.75">
      <c r="B5" s="153" t="s">
        <v>402</v>
      </c>
    </row>
    <row r="6" spans="2:4" ht="18.75">
      <c r="B6" s="153" t="s">
        <v>403</v>
      </c>
      <c r="D6" s="152"/>
    </row>
    <row r="7" spans="2:4" ht="18.75">
      <c r="B7" s="153" t="s">
        <v>404</v>
      </c>
    </row>
    <row r="8" spans="2:4" ht="18.75">
      <c r="B8" s="153" t="s">
        <v>405</v>
      </c>
    </row>
    <row r="9" spans="2:4" ht="18.75">
      <c r="B9" s="153" t="s">
        <v>406</v>
      </c>
    </row>
    <row r="10" spans="2:4" ht="18.75">
      <c r="B10" s="153" t="s">
        <v>407</v>
      </c>
    </row>
    <row r="11" spans="2:4" ht="18.75">
      <c r="B11" s="153" t="s">
        <v>411</v>
      </c>
    </row>
    <row r="12" spans="2:4" ht="18.75">
      <c r="B12" s="153" t="s">
        <v>410</v>
      </c>
    </row>
  </sheetData>
  <sheetProtection algorithmName="SHA-512" hashValue="Czq+Gc1Jo57nKLfaL4QFmn3lp23eolgUyKWf0jSUfyCxFLnYELqLcxJdMJkEnYwAtYhJJafZccjA4g4nPyXvjA==" saltValue="3uJOeOWsHarFszCQTJLYGg==" spinCount="100000" sheet="1" objects="1" scenarios="1"/>
  <hyperlinks>
    <hyperlink ref="B4" location="Proveedores!A1" display="1.-Proveedores" xr:uid="{4E3CA7F4-5A92-4547-B53F-FE31AC9957E3}"/>
    <hyperlink ref="B5" location="'Libro Compra SII'!A1" display="2.-Libro Compra SII" xr:uid="{59D1860B-0198-48FF-B2AB-3233C8957766}"/>
    <hyperlink ref="B6" location="'Registro Compras'!A1" display="3.-Registo de compra" xr:uid="{2A5C01E5-EBD7-4625-A4D2-F771033FBEFD}"/>
    <hyperlink ref="B7" location="'Libro Venta SII'!A1" display="4.-Libro Venta SII" xr:uid="{BE08C93F-3124-4DA7-A8F5-D7B3C4B9FFD7}"/>
    <hyperlink ref="B8" location="'Registro Ventas'!A1" display="5.-Registro Ventas" xr:uid="{BE2AC8A2-2526-4301-AEC1-70A1C1C8C51A}"/>
    <hyperlink ref="B9" location="Honorarios!A1" display="6.-Horarios" xr:uid="{44EF4B54-00FB-4186-9A72-DDF7E7190D2A}"/>
    <hyperlink ref="B10" location="Remuneraciones!A1" display="7.-Remuneraciones" xr:uid="{C0FB3608-2011-4927-A78B-2D9744AACCEC}"/>
    <hyperlink ref="B12" location="F.29!A1" display="8.- Formulario 29" xr:uid="{1298EC3D-2446-4D50-9EE0-B2A120E6DF5F}"/>
    <hyperlink ref="B11" location="'Reajuste Remanete'!A1" display="9.- Remanente Iva" xr:uid="{726DFDBA-691E-4012-ACF2-76230FB0A32D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showGridLines="0" zoomScale="70" zoomScaleNormal="70" workbookViewId="0">
      <selection activeCell="N25" sqref="N25:Q25"/>
    </sheetView>
  </sheetViews>
  <sheetFormatPr baseColWidth="10" defaultColWidth="14.42578125" defaultRowHeight="15" customHeight="1"/>
  <cols>
    <col min="1" max="1" width="4.42578125" customWidth="1"/>
    <col min="2" max="2" width="5.7109375" customWidth="1"/>
    <col min="3" max="3" width="14.42578125" customWidth="1"/>
    <col min="4" max="5" width="9.42578125" customWidth="1"/>
    <col min="6" max="6" width="10.85546875" customWidth="1"/>
    <col min="7" max="7" width="11.85546875" customWidth="1"/>
    <col min="8" max="8" width="14.7109375" customWidth="1"/>
    <col min="9" max="9" width="11.5703125" customWidth="1"/>
    <col min="10" max="10" width="15.42578125" customWidth="1"/>
    <col min="11" max="11" width="11.42578125" customWidth="1"/>
    <col min="12" max="12" width="12.7109375" customWidth="1"/>
    <col min="13" max="13" width="12.5703125" customWidth="1"/>
    <col min="14" max="14" width="15" customWidth="1"/>
    <col min="15" max="15" width="11.28515625" customWidth="1"/>
    <col min="16" max="16" width="9.5703125" customWidth="1"/>
    <col min="17" max="17" width="12.5703125" customWidth="1"/>
    <col min="18" max="18" width="5.7109375" customWidth="1"/>
    <col min="19" max="19" width="26.42578125" customWidth="1"/>
    <col min="20" max="20" width="5.7109375" customWidth="1"/>
    <col min="21" max="21" width="2.7109375" customWidth="1"/>
    <col min="22" max="22" width="56.42578125" customWidth="1"/>
    <col min="23" max="26" width="11.42578125" customWidth="1"/>
  </cols>
  <sheetData>
    <row r="1" spans="1:26" ht="14.25" customHeight="1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3"/>
      <c r="V1" s="3"/>
      <c r="W1" s="3"/>
      <c r="X1" s="3"/>
      <c r="Y1" s="3"/>
      <c r="Z1" s="3"/>
    </row>
    <row r="2" spans="1:26" ht="13.5" customHeight="1">
      <c r="A2" s="160"/>
      <c r="B2" s="160"/>
      <c r="C2" s="298" t="s">
        <v>18</v>
      </c>
      <c r="D2" s="251"/>
      <c r="E2" s="259"/>
      <c r="F2" s="160"/>
      <c r="G2" s="160"/>
      <c r="H2" s="160"/>
      <c r="I2" s="298" t="s">
        <v>19</v>
      </c>
      <c r="J2" s="251"/>
      <c r="K2" s="251"/>
      <c r="L2" s="251"/>
      <c r="M2" s="259"/>
      <c r="N2" s="160"/>
      <c r="O2" s="160"/>
      <c r="P2" s="160"/>
      <c r="Q2" s="298" t="s">
        <v>20</v>
      </c>
      <c r="R2" s="251"/>
      <c r="S2" s="259"/>
      <c r="T2" s="160"/>
      <c r="U2" s="4"/>
      <c r="V2" s="4"/>
      <c r="W2" s="4"/>
      <c r="X2" s="4"/>
      <c r="Y2" s="4"/>
      <c r="Z2" s="4"/>
    </row>
    <row r="3" spans="1:26" ht="15.75" customHeight="1">
      <c r="A3" s="159"/>
      <c r="B3" s="159"/>
      <c r="C3" s="299">
        <v>15</v>
      </c>
      <c r="D3" s="161" t="s">
        <v>21</v>
      </c>
      <c r="E3" s="162" t="s">
        <v>22</v>
      </c>
      <c r="F3" s="159"/>
      <c r="G3" s="159"/>
      <c r="H3" s="159"/>
      <c r="I3" s="299">
        <v>3</v>
      </c>
      <c r="J3" s="301" t="s">
        <v>392</v>
      </c>
      <c r="K3" s="302"/>
      <c r="L3" s="302"/>
      <c r="M3" s="292"/>
      <c r="N3" s="159"/>
      <c r="O3" s="159"/>
      <c r="P3" s="159"/>
      <c r="Q3" s="299">
        <v>7</v>
      </c>
      <c r="R3" s="291"/>
      <c r="S3" s="292"/>
      <c r="T3" s="159"/>
      <c r="U3" s="3"/>
      <c r="V3" s="150" t="s">
        <v>408</v>
      </c>
      <c r="W3" s="3"/>
      <c r="X3" s="3"/>
      <c r="Y3" s="3"/>
      <c r="Z3" s="3"/>
    </row>
    <row r="4" spans="1:26" ht="15.75" customHeight="1">
      <c r="A4" s="159"/>
      <c r="B4" s="159"/>
      <c r="C4" s="300"/>
      <c r="D4" s="163">
        <v>12</v>
      </c>
      <c r="E4" s="164">
        <v>2023</v>
      </c>
      <c r="F4" s="159"/>
      <c r="G4" s="159"/>
      <c r="H4" s="159"/>
      <c r="I4" s="300"/>
      <c r="J4" s="293"/>
      <c r="K4" s="303"/>
      <c r="L4" s="303"/>
      <c r="M4" s="294"/>
      <c r="N4" s="159"/>
      <c r="O4" s="159"/>
      <c r="P4" s="159"/>
      <c r="Q4" s="300"/>
      <c r="R4" s="293"/>
      <c r="S4" s="294"/>
      <c r="T4" s="159"/>
      <c r="U4" s="3"/>
      <c r="V4" s="3"/>
      <c r="W4" s="3"/>
      <c r="X4" s="3"/>
      <c r="Y4" s="3"/>
      <c r="Z4" s="3"/>
    </row>
    <row r="5" spans="1:26" ht="14.25" customHeight="1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3"/>
      <c r="V5" s="3"/>
      <c r="W5" s="3"/>
      <c r="X5" s="3"/>
      <c r="Y5" s="3"/>
      <c r="Z5" s="3"/>
    </row>
    <row r="6" spans="1:26" ht="9" customHeigh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3"/>
      <c r="W6" s="3"/>
      <c r="X6" s="3"/>
      <c r="Y6" s="3"/>
      <c r="Z6" s="3"/>
    </row>
    <row r="7" spans="1:26" ht="22.5" customHeight="1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3"/>
      <c r="V7" s="295"/>
      <c r="W7" s="3"/>
      <c r="X7" s="3"/>
      <c r="Y7" s="3"/>
      <c r="Z7" s="3"/>
    </row>
    <row r="8" spans="1:26" ht="24" customHeight="1">
      <c r="A8" s="159"/>
      <c r="B8" s="165">
        <v>1</v>
      </c>
      <c r="C8" s="304" t="s">
        <v>23</v>
      </c>
      <c r="D8" s="251"/>
      <c r="E8" s="251"/>
      <c r="F8" s="251"/>
      <c r="G8" s="251"/>
      <c r="H8" s="252"/>
      <c r="I8" s="166">
        <v>2</v>
      </c>
      <c r="J8" s="304" t="s">
        <v>24</v>
      </c>
      <c r="K8" s="251"/>
      <c r="L8" s="251"/>
      <c r="M8" s="251"/>
      <c r="N8" s="252"/>
      <c r="O8" s="166">
        <v>5</v>
      </c>
      <c r="P8" s="304" t="s">
        <v>25</v>
      </c>
      <c r="Q8" s="251"/>
      <c r="R8" s="251"/>
      <c r="S8" s="251"/>
      <c r="T8" s="259"/>
      <c r="U8" s="3"/>
      <c r="V8" s="235"/>
      <c r="W8" s="3"/>
      <c r="X8" s="3"/>
      <c r="Y8" s="3"/>
      <c r="Z8" s="3"/>
    </row>
    <row r="9" spans="1:26" ht="28.5" customHeight="1">
      <c r="A9" s="159"/>
      <c r="B9" s="305" t="s">
        <v>393</v>
      </c>
      <c r="C9" s="261"/>
      <c r="D9" s="261"/>
      <c r="E9" s="261"/>
      <c r="F9" s="261"/>
      <c r="G9" s="261"/>
      <c r="H9" s="262"/>
      <c r="I9" s="306"/>
      <c r="J9" s="261"/>
      <c r="K9" s="261"/>
      <c r="L9" s="261"/>
      <c r="M9" s="261"/>
      <c r="N9" s="262"/>
      <c r="O9" s="306"/>
      <c r="P9" s="261"/>
      <c r="Q9" s="261"/>
      <c r="R9" s="261"/>
      <c r="S9" s="261"/>
      <c r="T9" s="307"/>
      <c r="U9" s="3"/>
      <c r="V9" s="235"/>
      <c r="W9" s="3"/>
      <c r="X9" s="3"/>
      <c r="Y9" s="3"/>
      <c r="Z9" s="3"/>
    </row>
    <row r="10" spans="1:26" ht="10.5" customHeight="1">
      <c r="A10" s="159"/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3"/>
      <c r="V10" s="235"/>
      <c r="W10" s="3"/>
      <c r="X10" s="3"/>
      <c r="Y10" s="3"/>
      <c r="Z10" s="3"/>
    </row>
    <row r="11" spans="1:26" ht="14.25" customHeight="1">
      <c r="A11" s="159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3"/>
      <c r="V11" s="296"/>
      <c r="W11" s="3"/>
      <c r="X11" s="3"/>
      <c r="Y11" s="3"/>
      <c r="Z11" s="3"/>
    </row>
    <row r="12" spans="1:26" ht="14.25" customHeight="1">
      <c r="A12" s="159"/>
      <c r="B12" s="250" t="s">
        <v>26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168"/>
      <c r="U12" s="3"/>
      <c r="V12" s="235"/>
      <c r="W12" s="3"/>
      <c r="X12" s="3"/>
      <c r="Y12" s="3"/>
      <c r="Z12" s="3"/>
    </row>
    <row r="13" spans="1:26" ht="14.25" customHeight="1">
      <c r="A13" s="159"/>
      <c r="B13" s="308" t="s">
        <v>27</v>
      </c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8"/>
      <c r="T13" s="169"/>
      <c r="U13" s="3"/>
      <c r="V13" s="297"/>
      <c r="W13" s="3"/>
      <c r="X13" s="3"/>
      <c r="Y13" s="3"/>
      <c r="Z13" s="3"/>
    </row>
    <row r="14" spans="1:26" ht="14.25" customHeight="1">
      <c r="A14" s="159"/>
      <c r="B14" s="308" t="s">
        <v>28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8"/>
      <c r="T14" s="169"/>
      <c r="U14" s="3"/>
      <c r="V14" s="235"/>
      <c r="W14" s="3"/>
      <c r="X14" s="3"/>
      <c r="Y14" s="3"/>
      <c r="Z14" s="3"/>
    </row>
    <row r="15" spans="1:26" ht="14.25" customHeight="1">
      <c r="A15" s="159"/>
      <c r="B15" s="271" t="s">
        <v>29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70" t="s">
        <v>30</v>
      </c>
      <c r="N15" s="247"/>
      <c r="O15" s="247"/>
      <c r="P15" s="247"/>
      <c r="Q15" s="248"/>
      <c r="R15" s="270" t="s">
        <v>31</v>
      </c>
      <c r="S15" s="247"/>
      <c r="T15" s="254"/>
      <c r="U15" s="3"/>
      <c r="V15" s="5"/>
      <c r="W15" s="3"/>
      <c r="X15" s="3"/>
      <c r="Y15" s="3"/>
      <c r="Z15" s="3"/>
    </row>
    <row r="16" spans="1:26" ht="14.25" customHeight="1">
      <c r="A16" s="159"/>
      <c r="B16" s="170">
        <v>1</v>
      </c>
      <c r="C16" s="246" t="s">
        <v>32</v>
      </c>
      <c r="D16" s="247"/>
      <c r="E16" s="247"/>
      <c r="F16" s="247"/>
      <c r="G16" s="247"/>
      <c r="H16" s="247"/>
      <c r="I16" s="247"/>
      <c r="J16" s="247"/>
      <c r="K16" s="247"/>
      <c r="L16" s="248"/>
      <c r="M16" s="157">
        <v>585</v>
      </c>
      <c r="N16" s="249"/>
      <c r="O16" s="247"/>
      <c r="P16" s="247"/>
      <c r="Q16" s="248"/>
      <c r="R16" s="157">
        <v>20</v>
      </c>
      <c r="S16" s="171"/>
      <c r="T16" s="172"/>
      <c r="U16" s="3"/>
      <c r="V16" s="3"/>
      <c r="W16" s="3"/>
      <c r="X16" s="3"/>
      <c r="Y16" s="3"/>
      <c r="Z16" s="3"/>
    </row>
    <row r="17" spans="1:26" ht="14.25" customHeight="1">
      <c r="A17" s="159"/>
      <c r="B17" s="170">
        <v>2</v>
      </c>
      <c r="C17" s="246" t="s">
        <v>33</v>
      </c>
      <c r="D17" s="247"/>
      <c r="E17" s="247"/>
      <c r="F17" s="247"/>
      <c r="G17" s="247"/>
      <c r="H17" s="247"/>
      <c r="I17" s="247"/>
      <c r="J17" s="247"/>
      <c r="K17" s="247"/>
      <c r="L17" s="248"/>
      <c r="M17" s="157">
        <v>586</v>
      </c>
      <c r="N17" s="249"/>
      <c r="O17" s="247"/>
      <c r="P17" s="247"/>
      <c r="Q17" s="248"/>
      <c r="R17" s="157">
        <v>142</v>
      </c>
      <c r="S17" s="171"/>
      <c r="T17" s="172"/>
      <c r="U17" s="3"/>
      <c r="V17" s="3"/>
      <c r="W17" s="3"/>
      <c r="X17" s="3"/>
      <c r="Y17" s="3"/>
      <c r="Z17" s="3"/>
    </row>
    <row r="18" spans="1:26" ht="14.25" customHeight="1">
      <c r="A18" s="159"/>
      <c r="B18" s="170">
        <v>3</v>
      </c>
      <c r="C18" s="246" t="s">
        <v>34</v>
      </c>
      <c r="D18" s="247"/>
      <c r="E18" s="247"/>
      <c r="F18" s="247"/>
      <c r="G18" s="247"/>
      <c r="H18" s="247"/>
      <c r="I18" s="247"/>
      <c r="J18" s="247"/>
      <c r="K18" s="247"/>
      <c r="L18" s="248"/>
      <c r="M18" s="157">
        <v>731</v>
      </c>
      <c r="N18" s="249"/>
      <c r="O18" s="247"/>
      <c r="P18" s="247"/>
      <c r="Q18" s="248"/>
      <c r="R18" s="157">
        <v>732</v>
      </c>
      <c r="S18" s="171"/>
      <c r="T18" s="172"/>
      <c r="U18" s="3"/>
      <c r="V18" s="3"/>
      <c r="W18" s="3"/>
      <c r="X18" s="3"/>
      <c r="Y18" s="3"/>
      <c r="Z18" s="3"/>
    </row>
    <row r="19" spans="1:26" ht="14.25" customHeight="1">
      <c r="A19" s="159"/>
      <c r="B19" s="170">
        <v>4</v>
      </c>
      <c r="C19" s="246" t="s">
        <v>35</v>
      </c>
      <c r="D19" s="247"/>
      <c r="E19" s="247"/>
      <c r="F19" s="247"/>
      <c r="G19" s="247"/>
      <c r="H19" s="247"/>
      <c r="I19" s="247"/>
      <c r="J19" s="247"/>
      <c r="K19" s="247"/>
      <c r="L19" s="248"/>
      <c r="M19" s="157">
        <v>714</v>
      </c>
      <c r="N19" s="249"/>
      <c r="O19" s="247"/>
      <c r="P19" s="247"/>
      <c r="Q19" s="248"/>
      <c r="R19" s="157">
        <v>715</v>
      </c>
      <c r="S19" s="171"/>
      <c r="T19" s="172"/>
      <c r="U19" s="3"/>
      <c r="V19" s="3"/>
      <c r="W19" s="3"/>
      <c r="X19" s="3"/>
      <c r="Y19" s="3"/>
      <c r="Z19" s="3"/>
    </row>
    <row r="20" spans="1:26" ht="14.25" customHeight="1">
      <c r="A20" s="159"/>
      <c r="B20" s="170">
        <v>5</v>
      </c>
      <c r="C20" s="246" t="s">
        <v>36</v>
      </c>
      <c r="D20" s="247"/>
      <c r="E20" s="247"/>
      <c r="F20" s="247"/>
      <c r="G20" s="247"/>
      <c r="H20" s="247"/>
      <c r="I20" s="247"/>
      <c r="J20" s="247"/>
      <c r="K20" s="247"/>
      <c r="L20" s="248"/>
      <c r="M20" s="157">
        <v>515</v>
      </c>
      <c r="N20" s="249"/>
      <c r="O20" s="247"/>
      <c r="P20" s="247"/>
      <c r="Q20" s="248"/>
      <c r="R20" s="157">
        <v>587</v>
      </c>
      <c r="S20" s="171"/>
      <c r="T20" s="172"/>
      <c r="U20" s="3"/>
      <c r="V20" s="3"/>
      <c r="W20" s="3"/>
      <c r="X20" s="3"/>
      <c r="Y20" s="3"/>
      <c r="Z20" s="3"/>
    </row>
    <row r="21" spans="1:26" ht="14.25" customHeight="1">
      <c r="A21" s="159"/>
      <c r="B21" s="170">
        <v>6</v>
      </c>
      <c r="C21" s="246" t="s">
        <v>37</v>
      </c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8"/>
      <c r="R21" s="157">
        <v>720</v>
      </c>
      <c r="S21" s="171"/>
      <c r="T21" s="172"/>
      <c r="U21" s="3"/>
      <c r="V21" s="3"/>
      <c r="W21" s="3"/>
      <c r="X21" s="3"/>
      <c r="Y21" s="3"/>
      <c r="Z21" s="3"/>
    </row>
    <row r="22" spans="1:26" ht="14.25" customHeight="1">
      <c r="A22" s="159"/>
      <c r="B22" s="271" t="s">
        <v>38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8"/>
      <c r="M22" s="270" t="s">
        <v>30</v>
      </c>
      <c r="N22" s="247"/>
      <c r="O22" s="247"/>
      <c r="P22" s="247"/>
      <c r="Q22" s="248"/>
      <c r="R22" s="270" t="s">
        <v>39</v>
      </c>
      <c r="S22" s="248"/>
      <c r="T22" s="169"/>
      <c r="U22" s="3"/>
      <c r="V22" s="3"/>
      <c r="W22" s="3"/>
      <c r="X22" s="3"/>
      <c r="Y22" s="3"/>
      <c r="Z22" s="3"/>
    </row>
    <row r="23" spans="1:26" ht="14.25" customHeight="1">
      <c r="A23" s="159"/>
      <c r="B23" s="170">
        <v>7</v>
      </c>
      <c r="C23" s="246" t="s">
        <v>40</v>
      </c>
      <c r="D23" s="247"/>
      <c r="E23" s="247"/>
      <c r="F23" s="247"/>
      <c r="G23" s="247"/>
      <c r="H23" s="247"/>
      <c r="I23" s="247"/>
      <c r="J23" s="247"/>
      <c r="K23" s="247"/>
      <c r="L23" s="248"/>
      <c r="M23" s="157">
        <v>503</v>
      </c>
      <c r="N23" s="287">
        <f>'Registro Ventas'!A6</f>
        <v>17</v>
      </c>
      <c r="O23" s="288"/>
      <c r="P23" s="288"/>
      <c r="Q23" s="289"/>
      <c r="R23" s="157">
        <v>502</v>
      </c>
      <c r="S23" s="232">
        <f>'Registro Ventas'!E6</f>
        <v>1401273</v>
      </c>
      <c r="T23" s="172" t="s">
        <v>41</v>
      </c>
      <c r="U23" s="3"/>
      <c r="V23" s="3"/>
      <c r="W23" s="3"/>
      <c r="X23" s="3"/>
      <c r="Y23" s="3"/>
      <c r="Z23" s="3"/>
    </row>
    <row r="24" spans="1:26" ht="14.25" customHeight="1">
      <c r="A24" s="159"/>
      <c r="B24" s="170">
        <v>8</v>
      </c>
      <c r="C24" s="246" t="s">
        <v>42</v>
      </c>
      <c r="D24" s="247"/>
      <c r="E24" s="247"/>
      <c r="F24" s="247"/>
      <c r="G24" s="247"/>
      <c r="H24" s="247"/>
      <c r="I24" s="247"/>
      <c r="J24" s="247"/>
      <c r="K24" s="247"/>
      <c r="L24" s="248"/>
      <c r="M24" s="157">
        <v>763</v>
      </c>
      <c r="N24" s="286"/>
      <c r="O24" s="247"/>
      <c r="P24" s="247"/>
      <c r="Q24" s="248"/>
      <c r="R24" s="157">
        <v>764</v>
      </c>
      <c r="S24" s="233"/>
      <c r="T24" s="172" t="s">
        <v>41</v>
      </c>
      <c r="U24" s="3"/>
      <c r="V24" s="3"/>
      <c r="W24" s="3"/>
      <c r="X24" s="3"/>
      <c r="Y24" s="3"/>
      <c r="Z24" s="3"/>
    </row>
    <row r="25" spans="1:26" ht="14.25" customHeight="1">
      <c r="A25" s="159"/>
      <c r="B25" s="170">
        <v>9</v>
      </c>
      <c r="C25" s="246" t="s">
        <v>43</v>
      </c>
      <c r="D25" s="247"/>
      <c r="E25" s="247"/>
      <c r="F25" s="247"/>
      <c r="G25" s="247"/>
      <c r="H25" s="247"/>
      <c r="I25" s="247"/>
      <c r="J25" s="247"/>
      <c r="K25" s="247"/>
      <c r="L25" s="248"/>
      <c r="M25" s="157">
        <v>716</v>
      </c>
      <c r="N25" s="286"/>
      <c r="O25" s="247"/>
      <c r="P25" s="247"/>
      <c r="Q25" s="248"/>
      <c r="R25" s="157">
        <v>717</v>
      </c>
      <c r="S25" s="233"/>
      <c r="T25" s="172" t="s">
        <v>41</v>
      </c>
      <c r="U25" s="3"/>
      <c r="V25" s="3"/>
      <c r="W25" s="3"/>
      <c r="X25" s="3"/>
      <c r="Y25" s="3"/>
      <c r="Z25" s="3"/>
    </row>
    <row r="26" spans="1:26" ht="14.25" customHeight="1">
      <c r="A26" s="159"/>
      <c r="B26" s="170">
        <v>10</v>
      </c>
      <c r="C26" s="246" t="s">
        <v>44</v>
      </c>
      <c r="D26" s="247"/>
      <c r="E26" s="247"/>
      <c r="F26" s="247"/>
      <c r="G26" s="247"/>
      <c r="H26" s="247"/>
      <c r="I26" s="247"/>
      <c r="J26" s="247"/>
      <c r="K26" s="247"/>
      <c r="L26" s="248"/>
      <c r="M26" s="157">
        <v>110</v>
      </c>
      <c r="N26" s="287">
        <f>'Registro Ventas'!A7</f>
        <v>17</v>
      </c>
      <c r="O26" s="288"/>
      <c r="P26" s="288"/>
      <c r="Q26" s="289"/>
      <c r="R26" s="157">
        <v>111</v>
      </c>
      <c r="S26" s="232">
        <f>'Registro Ventas'!E7</f>
        <v>577118</v>
      </c>
      <c r="T26" s="172" t="s">
        <v>41</v>
      </c>
      <c r="U26" s="3"/>
      <c r="V26" s="3"/>
      <c r="W26" s="3"/>
      <c r="X26" s="3"/>
      <c r="Y26" s="3"/>
      <c r="Z26" s="3"/>
    </row>
    <row r="27" spans="1:26" ht="14.25" customHeight="1">
      <c r="A27" s="159"/>
      <c r="B27" s="170">
        <v>11</v>
      </c>
      <c r="C27" s="246" t="s">
        <v>45</v>
      </c>
      <c r="D27" s="247"/>
      <c r="E27" s="247"/>
      <c r="F27" s="247"/>
      <c r="G27" s="247"/>
      <c r="H27" s="247"/>
      <c r="I27" s="247"/>
      <c r="J27" s="247"/>
      <c r="K27" s="247"/>
      <c r="L27" s="248"/>
      <c r="M27" s="157">
        <v>758</v>
      </c>
      <c r="N27" s="287">
        <f>'Registro Ventas'!A8</f>
        <v>29</v>
      </c>
      <c r="O27" s="288"/>
      <c r="P27" s="288"/>
      <c r="Q27" s="289"/>
      <c r="R27" s="157">
        <v>759</v>
      </c>
      <c r="S27" s="232">
        <f>'Registro Ventas'!E8</f>
        <v>363876</v>
      </c>
      <c r="T27" s="172" t="s">
        <v>41</v>
      </c>
      <c r="U27" s="3"/>
      <c r="V27" s="3"/>
      <c r="W27" s="3"/>
      <c r="X27" s="3"/>
      <c r="Y27" s="3"/>
      <c r="Z27" s="3"/>
    </row>
    <row r="28" spans="1:26" ht="14.25" customHeight="1">
      <c r="A28" s="159"/>
      <c r="B28" s="170">
        <v>12</v>
      </c>
      <c r="C28" s="246" t="s">
        <v>46</v>
      </c>
      <c r="D28" s="247"/>
      <c r="E28" s="247"/>
      <c r="F28" s="247"/>
      <c r="G28" s="247"/>
      <c r="H28" s="247"/>
      <c r="I28" s="247"/>
      <c r="J28" s="247"/>
      <c r="K28" s="247"/>
      <c r="L28" s="248"/>
      <c r="M28" s="157">
        <v>512</v>
      </c>
      <c r="N28" s="287">
        <f>'Registro Ventas'!A10</f>
        <v>1</v>
      </c>
      <c r="O28" s="288"/>
      <c r="P28" s="288"/>
      <c r="Q28" s="289"/>
      <c r="R28" s="157">
        <v>513</v>
      </c>
      <c r="S28" s="232">
        <f>'Registro Ventas'!E10</f>
        <v>19000</v>
      </c>
      <c r="T28" s="172" t="s">
        <v>41</v>
      </c>
      <c r="U28" s="3"/>
      <c r="V28" s="3"/>
      <c r="W28" s="3"/>
      <c r="X28" s="3"/>
      <c r="Y28" s="3"/>
      <c r="Z28" s="3"/>
    </row>
    <row r="29" spans="1:26" ht="14.25" customHeight="1">
      <c r="A29" s="159"/>
      <c r="B29" s="170">
        <v>13</v>
      </c>
      <c r="C29" s="246" t="s">
        <v>47</v>
      </c>
      <c r="D29" s="247"/>
      <c r="E29" s="247"/>
      <c r="F29" s="247"/>
      <c r="G29" s="247"/>
      <c r="H29" s="247"/>
      <c r="I29" s="247"/>
      <c r="J29" s="247"/>
      <c r="K29" s="247"/>
      <c r="L29" s="248"/>
      <c r="M29" s="157">
        <v>509</v>
      </c>
      <c r="N29" s="287">
        <f>'Registro Ventas'!A9</f>
        <v>2</v>
      </c>
      <c r="O29" s="288"/>
      <c r="P29" s="288"/>
      <c r="Q29" s="289"/>
      <c r="R29" s="157">
        <v>510</v>
      </c>
      <c r="S29" s="232">
        <f>'Registro Ventas'!E9</f>
        <v>146898</v>
      </c>
      <c r="T29" s="172" t="s">
        <v>48</v>
      </c>
      <c r="U29" s="3"/>
      <c r="V29" s="3"/>
      <c r="W29" s="3"/>
      <c r="X29" s="3"/>
      <c r="Y29" s="3"/>
      <c r="Z29" s="3"/>
    </row>
    <row r="30" spans="1:26" ht="14.25" customHeight="1">
      <c r="A30" s="159"/>
      <c r="B30" s="170">
        <v>14</v>
      </c>
      <c r="C30" s="246" t="s">
        <v>49</v>
      </c>
      <c r="D30" s="247"/>
      <c r="E30" s="247"/>
      <c r="F30" s="247"/>
      <c r="G30" s="247"/>
      <c r="H30" s="247"/>
      <c r="I30" s="247"/>
      <c r="J30" s="247"/>
      <c r="K30" s="247"/>
      <c r="L30" s="248"/>
      <c r="M30" s="157">
        <v>708</v>
      </c>
      <c r="N30" s="286"/>
      <c r="O30" s="247"/>
      <c r="P30" s="247"/>
      <c r="Q30" s="248"/>
      <c r="R30" s="157">
        <v>709</v>
      </c>
      <c r="S30" s="233"/>
      <c r="T30" s="172" t="s">
        <v>48</v>
      </c>
      <c r="U30" s="3"/>
      <c r="V30" s="3"/>
      <c r="W30" s="3"/>
      <c r="X30" s="3"/>
      <c r="Y30" s="3"/>
      <c r="Z30" s="3"/>
    </row>
    <row r="31" spans="1:26" ht="14.25" customHeight="1">
      <c r="A31" s="159"/>
      <c r="B31" s="170">
        <v>15</v>
      </c>
      <c r="C31" s="246" t="s">
        <v>50</v>
      </c>
      <c r="D31" s="247"/>
      <c r="E31" s="247"/>
      <c r="F31" s="247"/>
      <c r="G31" s="247"/>
      <c r="H31" s="247"/>
      <c r="I31" s="247"/>
      <c r="J31" s="247"/>
      <c r="K31" s="247"/>
      <c r="L31" s="248"/>
      <c r="M31" s="157">
        <v>733</v>
      </c>
      <c r="N31" s="249"/>
      <c r="O31" s="247"/>
      <c r="P31" s="247"/>
      <c r="Q31" s="248"/>
      <c r="R31" s="157">
        <v>734</v>
      </c>
      <c r="S31" s="158"/>
      <c r="T31" s="172" t="s">
        <v>48</v>
      </c>
      <c r="U31" s="3"/>
      <c r="V31" s="3"/>
      <c r="W31" s="3"/>
      <c r="X31" s="3"/>
      <c r="Y31" s="3"/>
      <c r="Z31" s="3"/>
    </row>
    <row r="32" spans="1:26" ht="14.25" customHeight="1">
      <c r="A32" s="159"/>
      <c r="B32" s="170">
        <v>16</v>
      </c>
      <c r="C32" s="246" t="s">
        <v>51</v>
      </c>
      <c r="D32" s="247"/>
      <c r="E32" s="247"/>
      <c r="F32" s="247"/>
      <c r="G32" s="247"/>
      <c r="H32" s="247"/>
      <c r="I32" s="247"/>
      <c r="J32" s="247"/>
      <c r="K32" s="247"/>
      <c r="L32" s="248"/>
      <c r="M32" s="157">
        <v>516</v>
      </c>
      <c r="N32" s="249"/>
      <c r="O32" s="247"/>
      <c r="P32" s="247"/>
      <c r="Q32" s="248"/>
      <c r="R32" s="157">
        <v>517</v>
      </c>
      <c r="S32" s="158"/>
      <c r="T32" s="172" t="s">
        <v>41</v>
      </c>
      <c r="U32" s="3"/>
      <c r="V32" s="3"/>
      <c r="W32" s="3"/>
      <c r="X32" s="3"/>
      <c r="Y32" s="3"/>
      <c r="Z32" s="3"/>
    </row>
    <row r="33" spans="1:26" ht="14.25" customHeight="1">
      <c r="A33" s="159"/>
      <c r="B33" s="170">
        <v>17</v>
      </c>
      <c r="C33" s="246" t="s">
        <v>52</v>
      </c>
      <c r="D33" s="247"/>
      <c r="E33" s="247"/>
      <c r="F33" s="247"/>
      <c r="G33" s="247"/>
      <c r="H33" s="247"/>
      <c r="I33" s="247"/>
      <c r="J33" s="247"/>
      <c r="K33" s="247"/>
      <c r="L33" s="248"/>
      <c r="M33" s="157">
        <v>500</v>
      </c>
      <c r="N33" s="249"/>
      <c r="O33" s="247"/>
      <c r="P33" s="247"/>
      <c r="Q33" s="248"/>
      <c r="R33" s="157">
        <v>501</v>
      </c>
      <c r="S33" s="158"/>
      <c r="T33" s="172" t="s">
        <v>41</v>
      </c>
      <c r="U33" s="3"/>
      <c r="V33" s="3"/>
      <c r="W33" s="3"/>
      <c r="X33" s="3"/>
      <c r="Y33" s="3"/>
      <c r="Z33" s="3"/>
    </row>
    <row r="34" spans="1:26" ht="14.25" customHeight="1">
      <c r="A34" s="159"/>
      <c r="B34" s="170">
        <v>18</v>
      </c>
      <c r="C34" s="246" t="s">
        <v>53</v>
      </c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8"/>
      <c r="R34" s="157">
        <v>154</v>
      </c>
      <c r="S34" s="158"/>
      <c r="T34" s="172" t="s">
        <v>41</v>
      </c>
      <c r="U34" s="3"/>
      <c r="V34" s="3"/>
      <c r="W34" s="3"/>
      <c r="X34" s="3"/>
      <c r="Y34" s="3"/>
      <c r="Z34" s="3"/>
    </row>
    <row r="35" spans="1:26" ht="14.25" customHeight="1">
      <c r="A35" s="159"/>
      <c r="B35" s="170">
        <v>19</v>
      </c>
      <c r="C35" s="246" t="s">
        <v>54</v>
      </c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8"/>
      <c r="R35" s="157">
        <v>518</v>
      </c>
      <c r="S35" s="158"/>
      <c r="T35" s="172" t="s">
        <v>41</v>
      </c>
      <c r="U35" s="3"/>
      <c r="V35" s="3"/>
      <c r="W35" s="3"/>
      <c r="X35" s="3"/>
      <c r="Y35" s="3"/>
      <c r="Z35" s="3"/>
    </row>
    <row r="36" spans="1:26" ht="14.25" customHeight="1">
      <c r="A36" s="159"/>
      <c r="B36" s="170">
        <v>20</v>
      </c>
      <c r="C36" s="246" t="s">
        <v>55</v>
      </c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8"/>
      <c r="R36" s="157">
        <v>713</v>
      </c>
      <c r="S36" s="158"/>
      <c r="T36" s="172" t="s">
        <v>41</v>
      </c>
      <c r="U36" s="3"/>
      <c r="V36" s="3"/>
      <c r="W36" s="3"/>
      <c r="X36" s="3"/>
      <c r="Y36" s="3"/>
      <c r="Z36" s="3"/>
    </row>
    <row r="37" spans="1:26" ht="14.25" customHeight="1">
      <c r="A37" s="159"/>
      <c r="B37" s="170">
        <v>21</v>
      </c>
      <c r="C37" s="246" t="s">
        <v>56</v>
      </c>
      <c r="D37" s="247"/>
      <c r="E37" s="248"/>
      <c r="F37" s="173" t="s">
        <v>57</v>
      </c>
      <c r="G37" s="157">
        <v>738</v>
      </c>
      <c r="H37" s="174"/>
      <c r="I37" s="173" t="s">
        <v>58</v>
      </c>
      <c r="J37" s="157">
        <v>739</v>
      </c>
      <c r="K37" s="249"/>
      <c r="L37" s="247"/>
      <c r="M37" s="248"/>
      <c r="N37" s="173" t="s">
        <v>59</v>
      </c>
      <c r="O37" s="157">
        <v>740</v>
      </c>
      <c r="P37" s="249"/>
      <c r="Q37" s="248"/>
      <c r="R37" s="157">
        <v>741</v>
      </c>
      <c r="S37" s="158"/>
      <c r="T37" s="172" t="s">
        <v>41</v>
      </c>
      <c r="U37" s="3"/>
      <c r="V37" s="3"/>
      <c r="W37" s="3"/>
      <c r="X37" s="3"/>
      <c r="Y37" s="3"/>
      <c r="Z37" s="3"/>
    </row>
    <row r="38" spans="1:26" ht="14.25" customHeight="1">
      <c r="A38" s="159"/>
      <c r="B38" s="175">
        <v>22</v>
      </c>
      <c r="C38" s="273" t="s">
        <v>60</v>
      </c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8"/>
      <c r="R38" s="176">
        <v>791</v>
      </c>
      <c r="S38" s="177"/>
      <c r="T38" s="172" t="s">
        <v>41</v>
      </c>
      <c r="U38" s="3"/>
      <c r="V38" s="3"/>
      <c r="W38" s="3"/>
      <c r="X38" s="3"/>
      <c r="Y38" s="3"/>
      <c r="Z38" s="3"/>
    </row>
    <row r="39" spans="1:26" ht="14.25" customHeight="1">
      <c r="A39" s="159"/>
      <c r="B39" s="178">
        <v>23</v>
      </c>
      <c r="C39" s="309" t="s">
        <v>61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2"/>
      <c r="R39" s="179">
        <v>538</v>
      </c>
      <c r="S39" s="231">
        <f>+S23+S24+S25+S26+S27+S28-S29-S30-S31+S32+S33+S34+S35+S36+S37+S38</f>
        <v>2214369</v>
      </c>
      <c r="T39" s="180" t="s">
        <v>62</v>
      </c>
      <c r="U39" s="3"/>
      <c r="V39" s="3"/>
      <c r="W39" s="3"/>
      <c r="X39" s="3"/>
      <c r="Y39" s="3"/>
      <c r="Z39" s="3"/>
    </row>
    <row r="40" spans="1:26" ht="14.25" customHeight="1">
      <c r="A40" s="159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3"/>
      <c r="V40" s="3"/>
      <c r="W40" s="3"/>
      <c r="X40" s="3"/>
      <c r="Y40" s="3"/>
      <c r="Z40" s="3"/>
    </row>
    <row r="41" spans="1:26" ht="14.25" customHeight="1">
      <c r="A41" s="159"/>
      <c r="B41" s="250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2"/>
      <c r="T41" s="168"/>
      <c r="U41" s="3"/>
      <c r="V41" s="3"/>
      <c r="W41" s="3"/>
      <c r="X41" s="3"/>
      <c r="Y41" s="3"/>
      <c r="Z41" s="3"/>
    </row>
    <row r="42" spans="1:26" ht="14.25" customHeight="1">
      <c r="A42" s="159"/>
      <c r="B42" s="308" t="s">
        <v>63</v>
      </c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8"/>
      <c r="T42" s="169"/>
      <c r="U42" s="3"/>
      <c r="V42" s="3"/>
      <c r="W42" s="3"/>
      <c r="X42" s="3"/>
      <c r="Y42" s="3"/>
      <c r="Z42" s="3"/>
    </row>
    <row r="43" spans="1:26" ht="14.25" customHeight="1">
      <c r="A43" s="159"/>
      <c r="B43" s="271" t="s">
        <v>64</v>
      </c>
      <c r="C43" s="247"/>
      <c r="D43" s="247"/>
      <c r="E43" s="247"/>
      <c r="F43" s="247"/>
      <c r="G43" s="247"/>
      <c r="H43" s="247"/>
      <c r="I43" s="247"/>
      <c r="J43" s="247"/>
      <c r="K43" s="247"/>
      <c r="L43" s="248"/>
      <c r="M43" s="270" t="s">
        <v>65</v>
      </c>
      <c r="N43" s="247"/>
      <c r="O43" s="247"/>
      <c r="P43" s="247"/>
      <c r="Q43" s="248"/>
      <c r="R43" s="270" t="s">
        <v>66</v>
      </c>
      <c r="S43" s="247"/>
      <c r="T43" s="254"/>
      <c r="U43" s="3"/>
      <c r="V43" s="3"/>
      <c r="W43" s="3"/>
      <c r="X43" s="3"/>
      <c r="Y43" s="3"/>
      <c r="Z43" s="3"/>
    </row>
    <row r="44" spans="1:26" ht="14.25" customHeight="1">
      <c r="A44" s="159"/>
      <c r="B44" s="170">
        <v>24</v>
      </c>
      <c r="C44" s="246" t="s">
        <v>67</v>
      </c>
      <c r="D44" s="247"/>
      <c r="E44" s="247"/>
      <c r="F44" s="247"/>
      <c r="G44" s="247"/>
      <c r="H44" s="247"/>
      <c r="I44" s="247"/>
      <c r="J44" s="247"/>
      <c r="K44" s="247"/>
      <c r="L44" s="248"/>
      <c r="M44" s="157">
        <v>511</v>
      </c>
      <c r="N44" s="249"/>
      <c r="O44" s="247"/>
      <c r="P44" s="247"/>
      <c r="Q44" s="248"/>
      <c r="R44" s="157">
        <v>514</v>
      </c>
      <c r="S44" s="174"/>
      <c r="T44" s="172"/>
      <c r="U44" s="3"/>
      <c r="V44" s="3"/>
      <c r="W44" s="3"/>
      <c r="X44" s="3"/>
      <c r="Y44" s="3"/>
      <c r="Z44" s="3"/>
    </row>
    <row r="45" spans="1:26" ht="14.25" customHeight="1">
      <c r="A45" s="159"/>
      <c r="B45" s="308" t="s">
        <v>68</v>
      </c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8"/>
      <c r="T45" s="169"/>
      <c r="U45" s="3"/>
      <c r="V45" s="3"/>
      <c r="W45" s="3"/>
      <c r="X45" s="3"/>
      <c r="Y45" s="3"/>
      <c r="Z45" s="3"/>
    </row>
    <row r="46" spans="1:26" ht="14.25" customHeight="1">
      <c r="A46" s="159"/>
      <c r="B46" s="271"/>
      <c r="C46" s="247"/>
      <c r="D46" s="247"/>
      <c r="E46" s="247"/>
      <c r="F46" s="247"/>
      <c r="G46" s="247"/>
      <c r="H46" s="247"/>
      <c r="I46" s="247"/>
      <c r="J46" s="247"/>
      <c r="K46" s="247"/>
      <c r="L46" s="248"/>
      <c r="M46" s="270" t="s">
        <v>30</v>
      </c>
      <c r="N46" s="247"/>
      <c r="O46" s="247"/>
      <c r="P46" s="247"/>
      <c r="Q46" s="248"/>
      <c r="R46" s="270" t="s">
        <v>31</v>
      </c>
      <c r="S46" s="247"/>
      <c r="T46" s="254"/>
      <c r="U46" s="3"/>
      <c r="V46" s="3"/>
      <c r="W46" s="3"/>
      <c r="X46" s="3"/>
      <c r="Y46" s="3"/>
      <c r="Z46" s="3"/>
    </row>
    <row r="47" spans="1:26" ht="14.25" customHeight="1">
      <c r="A47" s="159"/>
      <c r="B47" s="170">
        <v>25</v>
      </c>
      <c r="C47" s="246" t="s">
        <v>69</v>
      </c>
      <c r="D47" s="247"/>
      <c r="E47" s="247"/>
      <c r="F47" s="247"/>
      <c r="G47" s="247"/>
      <c r="H47" s="247"/>
      <c r="I47" s="247"/>
      <c r="J47" s="247"/>
      <c r="K47" s="247"/>
      <c r="L47" s="248"/>
      <c r="M47" s="157">
        <v>564</v>
      </c>
      <c r="N47" s="249"/>
      <c r="O47" s="247"/>
      <c r="P47" s="247"/>
      <c r="Q47" s="248"/>
      <c r="R47" s="157">
        <v>521</v>
      </c>
      <c r="S47" s="171"/>
      <c r="T47" s="172"/>
      <c r="U47" s="3"/>
      <c r="V47" s="3"/>
      <c r="W47" s="3"/>
      <c r="X47" s="3"/>
      <c r="Y47" s="3"/>
      <c r="Z47" s="3"/>
    </row>
    <row r="48" spans="1:26" ht="14.25" customHeight="1">
      <c r="A48" s="159"/>
      <c r="B48" s="170">
        <v>26</v>
      </c>
      <c r="C48" s="246" t="s">
        <v>70</v>
      </c>
      <c r="D48" s="247"/>
      <c r="E48" s="247"/>
      <c r="F48" s="247"/>
      <c r="G48" s="247"/>
      <c r="H48" s="247"/>
      <c r="I48" s="247"/>
      <c r="J48" s="247"/>
      <c r="K48" s="247"/>
      <c r="L48" s="248"/>
      <c r="M48" s="157">
        <v>566</v>
      </c>
      <c r="N48" s="249"/>
      <c r="O48" s="247"/>
      <c r="P48" s="247"/>
      <c r="Q48" s="248"/>
      <c r="R48" s="157">
        <v>560</v>
      </c>
      <c r="S48" s="171"/>
      <c r="T48" s="172"/>
      <c r="U48" s="3"/>
      <c r="V48" s="3"/>
      <c r="W48" s="3"/>
      <c r="X48" s="3"/>
      <c r="Y48" s="3"/>
      <c r="Z48" s="3"/>
    </row>
    <row r="49" spans="1:26" ht="14.25" customHeight="1">
      <c r="A49" s="159"/>
      <c r="B49" s="170">
        <v>27</v>
      </c>
      <c r="C49" s="246" t="s">
        <v>71</v>
      </c>
      <c r="D49" s="247"/>
      <c r="E49" s="247"/>
      <c r="F49" s="247"/>
      <c r="G49" s="247"/>
      <c r="H49" s="247"/>
      <c r="I49" s="247"/>
      <c r="J49" s="247"/>
      <c r="K49" s="247"/>
      <c r="L49" s="248"/>
      <c r="M49" s="157">
        <v>584</v>
      </c>
      <c r="N49" s="287">
        <f>'Registro Compras'!N9</f>
        <v>3</v>
      </c>
      <c r="O49" s="288"/>
      <c r="P49" s="288"/>
      <c r="Q49" s="289"/>
      <c r="R49" s="157">
        <v>562</v>
      </c>
      <c r="S49" s="230">
        <f>'Registro Compras'!R9</f>
        <v>1405000</v>
      </c>
      <c r="T49" s="172"/>
      <c r="U49" s="3"/>
      <c r="V49" s="3"/>
      <c r="W49" s="3"/>
      <c r="X49" s="3"/>
      <c r="Y49" s="3"/>
      <c r="Z49" s="3"/>
    </row>
    <row r="50" spans="1:26" ht="14.25" customHeight="1">
      <c r="A50" s="159"/>
      <c r="B50" s="308" t="s">
        <v>72</v>
      </c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8"/>
      <c r="T50" s="169"/>
      <c r="U50" s="3"/>
      <c r="V50" s="3"/>
      <c r="W50" s="3"/>
      <c r="X50" s="3"/>
      <c r="Y50" s="3"/>
      <c r="Z50" s="3"/>
    </row>
    <row r="51" spans="1:26" ht="14.25" customHeight="1">
      <c r="A51" s="159"/>
      <c r="B51" s="308" t="s">
        <v>73</v>
      </c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8"/>
      <c r="T51" s="169"/>
      <c r="U51" s="3"/>
      <c r="V51" s="3"/>
      <c r="W51" s="3"/>
      <c r="X51" s="3"/>
      <c r="Y51" s="3"/>
      <c r="Z51" s="3"/>
    </row>
    <row r="52" spans="1:26" ht="14.25" customHeight="1">
      <c r="A52" s="159"/>
      <c r="B52" s="271"/>
      <c r="C52" s="247"/>
      <c r="D52" s="247"/>
      <c r="E52" s="247"/>
      <c r="F52" s="247"/>
      <c r="G52" s="247"/>
      <c r="H52" s="247"/>
      <c r="I52" s="247"/>
      <c r="J52" s="247"/>
      <c r="K52" s="247"/>
      <c r="L52" s="248"/>
      <c r="M52" s="270" t="s">
        <v>30</v>
      </c>
      <c r="N52" s="247"/>
      <c r="O52" s="247"/>
      <c r="P52" s="247"/>
      <c r="Q52" s="248"/>
      <c r="R52" s="270" t="s">
        <v>74</v>
      </c>
      <c r="S52" s="247"/>
      <c r="T52" s="254"/>
      <c r="U52" s="3"/>
      <c r="V52" s="3"/>
      <c r="W52" s="3"/>
      <c r="X52" s="3"/>
      <c r="Y52" s="3"/>
      <c r="Z52" s="3"/>
    </row>
    <row r="53" spans="1:26" ht="14.25" customHeight="1">
      <c r="A53" s="159"/>
      <c r="B53" s="170">
        <v>28</v>
      </c>
      <c r="C53" s="246" t="s">
        <v>75</v>
      </c>
      <c r="D53" s="247"/>
      <c r="E53" s="247"/>
      <c r="F53" s="247"/>
      <c r="G53" s="247"/>
      <c r="H53" s="247"/>
      <c r="I53" s="247"/>
      <c r="J53" s="247"/>
      <c r="K53" s="247"/>
      <c r="L53" s="248"/>
      <c r="M53" s="157">
        <v>519</v>
      </c>
      <c r="N53" s="249"/>
      <c r="O53" s="247"/>
      <c r="P53" s="247"/>
      <c r="Q53" s="248"/>
      <c r="R53" s="157">
        <v>520</v>
      </c>
      <c r="S53" s="181"/>
      <c r="T53" s="172" t="s">
        <v>41</v>
      </c>
      <c r="U53" s="3"/>
      <c r="V53" s="3"/>
      <c r="W53" s="3"/>
      <c r="X53" s="3"/>
      <c r="Y53" s="3"/>
      <c r="Z53" s="3"/>
    </row>
    <row r="54" spans="1:26" ht="14.25" customHeight="1">
      <c r="A54" s="159"/>
      <c r="B54" s="170">
        <v>29</v>
      </c>
      <c r="C54" s="246" t="s">
        <v>76</v>
      </c>
      <c r="D54" s="247"/>
      <c r="E54" s="247"/>
      <c r="F54" s="247"/>
      <c r="G54" s="247"/>
      <c r="H54" s="247"/>
      <c r="I54" s="247"/>
      <c r="J54" s="247"/>
      <c r="K54" s="247"/>
      <c r="L54" s="248"/>
      <c r="M54" s="157">
        <v>761</v>
      </c>
      <c r="N54" s="249"/>
      <c r="O54" s="247"/>
      <c r="P54" s="247"/>
      <c r="Q54" s="248"/>
      <c r="R54" s="157">
        <v>762</v>
      </c>
      <c r="S54" s="181"/>
      <c r="T54" s="172" t="s">
        <v>41</v>
      </c>
      <c r="U54" s="3"/>
      <c r="V54" s="3"/>
      <c r="W54" s="3"/>
      <c r="X54" s="3"/>
      <c r="Y54" s="3"/>
      <c r="Z54" s="3"/>
    </row>
    <row r="55" spans="1:26" ht="14.25" customHeight="1">
      <c r="A55" s="159"/>
      <c r="B55" s="170">
        <v>30</v>
      </c>
      <c r="C55" s="246" t="s">
        <v>77</v>
      </c>
      <c r="D55" s="247"/>
      <c r="E55" s="247"/>
      <c r="F55" s="247"/>
      <c r="G55" s="247"/>
      <c r="H55" s="247"/>
      <c r="I55" s="247"/>
      <c r="J55" s="247"/>
      <c r="K55" s="247"/>
      <c r="L55" s="248"/>
      <c r="M55" s="157">
        <v>765</v>
      </c>
      <c r="N55" s="249"/>
      <c r="O55" s="247"/>
      <c r="P55" s="247"/>
      <c r="Q55" s="248"/>
      <c r="R55" s="157">
        <v>766</v>
      </c>
      <c r="S55" s="181"/>
      <c r="T55" s="172" t="s">
        <v>41</v>
      </c>
      <c r="U55" s="3"/>
      <c r="V55" s="3"/>
      <c r="W55" s="3"/>
      <c r="X55" s="3"/>
      <c r="Y55" s="3"/>
      <c r="Z55" s="3"/>
    </row>
    <row r="56" spans="1:26" ht="14.25" customHeight="1">
      <c r="A56" s="159"/>
      <c r="B56" s="170">
        <v>31</v>
      </c>
      <c r="C56" s="246" t="s">
        <v>78</v>
      </c>
      <c r="D56" s="247"/>
      <c r="E56" s="247"/>
      <c r="F56" s="247"/>
      <c r="G56" s="247"/>
      <c r="H56" s="247"/>
      <c r="I56" s="247"/>
      <c r="J56" s="247"/>
      <c r="K56" s="247"/>
      <c r="L56" s="248"/>
      <c r="M56" s="157">
        <v>524</v>
      </c>
      <c r="N56" s="287">
        <f>'Registro Compras'!N6</f>
        <v>10</v>
      </c>
      <c r="O56" s="288"/>
      <c r="P56" s="288"/>
      <c r="Q56" s="289"/>
      <c r="R56" s="157">
        <v>525</v>
      </c>
      <c r="S56" s="227">
        <f>'Registro Compras'!Q6</f>
        <v>200446</v>
      </c>
      <c r="T56" s="172" t="s">
        <v>41</v>
      </c>
      <c r="U56" s="3"/>
      <c r="V56" s="3"/>
      <c r="W56" s="3"/>
      <c r="X56" s="3"/>
      <c r="Y56" s="3"/>
      <c r="Z56" s="3"/>
    </row>
    <row r="57" spans="1:26" ht="14.25" customHeight="1">
      <c r="A57" s="159"/>
      <c r="B57" s="170">
        <v>32</v>
      </c>
      <c r="C57" s="246" t="s">
        <v>79</v>
      </c>
      <c r="D57" s="247"/>
      <c r="E57" s="247"/>
      <c r="F57" s="247"/>
      <c r="G57" s="247"/>
      <c r="H57" s="247"/>
      <c r="I57" s="247"/>
      <c r="J57" s="247"/>
      <c r="K57" s="247"/>
      <c r="L57" s="248"/>
      <c r="M57" s="157">
        <v>527</v>
      </c>
      <c r="N57" s="287">
        <f>'Registro Compras'!N12</f>
        <v>3</v>
      </c>
      <c r="O57" s="288"/>
      <c r="P57" s="288"/>
      <c r="Q57" s="289"/>
      <c r="R57" s="157">
        <v>528</v>
      </c>
      <c r="S57" s="227">
        <f>'Registro Compras'!Q12</f>
        <v>28146</v>
      </c>
      <c r="T57" s="172" t="s">
        <v>48</v>
      </c>
      <c r="U57" s="3"/>
      <c r="V57" s="3"/>
      <c r="W57" s="3"/>
      <c r="X57" s="3"/>
      <c r="Y57" s="3"/>
      <c r="Z57" s="3"/>
    </row>
    <row r="58" spans="1:26" ht="14.25" customHeight="1">
      <c r="A58" s="159"/>
      <c r="B58" s="170">
        <v>33</v>
      </c>
      <c r="C58" s="246" t="s">
        <v>80</v>
      </c>
      <c r="D58" s="247"/>
      <c r="E58" s="247"/>
      <c r="F58" s="247"/>
      <c r="G58" s="247"/>
      <c r="H58" s="247"/>
      <c r="I58" s="247"/>
      <c r="J58" s="247"/>
      <c r="K58" s="247"/>
      <c r="L58" s="248"/>
      <c r="M58" s="157">
        <v>531</v>
      </c>
      <c r="N58" s="249"/>
      <c r="O58" s="247"/>
      <c r="P58" s="247"/>
      <c r="Q58" s="248"/>
      <c r="R58" s="157">
        <v>532</v>
      </c>
      <c r="S58" s="181"/>
      <c r="T58" s="172" t="s">
        <v>41</v>
      </c>
      <c r="U58" s="3"/>
      <c r="V58" s="3"/>
      <c r="W58" s="3"/>
      <c r="X58" s="3"/>
      <c r="Y58" s="3"/>
      <c r="Z58" s="3"/>
    </row>
    <row r="59" spans="1:26" ht="14.25" customHeight="1">
      <c r="A59" s="159"/>
      <c r="B59" s="308" t="s">
        <v>81</v>
      </c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8"/>
      <c r="T59" s="169"/>
      <c r="U59" s="3"/>
      <c r="V59" s="3"/>
      <c r="W59" s="3"/>
      <c r="X59" s="3"/>
      <c r="Y59" s="3"/>
      <c r="Z59" s="3"/>
    </row>
    <row r="60" spans="1:26" ht="14.25" customHeight="1">
      <c r="A60" s="159"/>
      <c r="B60" s="170">
        <v>34</v>
      </c>
      <c r="C60" s="246" t="s">
        <v>82</v>
      </c>
      <c r="D60" s="247"/>
      <c r="E60" s="247"/>
      <c r="F60" s="247"/>
      <c r="G60" s="247"/>
      <c r="H60" s="247"/>
      <c r="I60" s="247"/>
      <c r="J60" s="247"/>
      <c r="K60" s="247"/>
      <c r="L60" s="248"/>
      <c r="M60" s="157">
        <v>534</v>
      </c>
      <c r="N60" s="249"/>
      <c r="O60" s="247"/>
      <c r="P60" s="247"/>
      <c r="Q60" s="248"/>
      <c r="R60" s="157">
        <v>535</v>
      </c>
      <c r="S60" s="181"/>
      <c r="T60" s="172" t="s">
        <v>41</v>
      </c>
      <c r="U60" s="3"/>
      <c r="V60" s="3"/>
      <c r="W60" s="3"/>
      <c r="X60" s="3"/>
      <c r="Y60" s="3"/>
      <c r="Z60" s="3"/>
    </row>
    <row r="61" spans="1:26" ht="14.25" customHeight="1">
      <c r="A61" s="159"/>
      <c r="B61" s="170">
        <v>35</v>
      </c>
      <c r="C61" s="246" t="s">
        <v>83</v>
      </c>
      <c r="D61" s="247"/>
      <c r="E61" s="247"/>
      <c r="F61" s="247"/>
      <c r="G61" s="247"/>
      <c r="H61" s="247"/>
      <c r="I61" s="247"/>
      <c r="J61" s="247"/>
      <c r="K61" s="247"/>
      <c r="L61" s="248"/>
      <c r="M61" s="157">
        <v>536</v>
      </c>
      <c r="N61" s="249"/>
      <c r="O61" s="247"/>
      <c r="P61" s="247"/>
      <c r="Q61" s="248"/>
      <c r="R61" s="157">
        <v>553</v>
      </c>
      <c r="S61" s="181"/>
      <c r="T61" s="172" t="s">
        <v>41</v>
      </c>
      <c r="U61" s="3"/>
      <c r="V61" s="3"/>
      <c r="W61" s="3"/>
      <c r="X61" s="3"/>
      <c r="Y61" s="3"/>
      <c r="Z61" s="3"/>
    </row>
    <row r="62" spans="1:26" ht="14.25" customHeight="1">
      <c r="A62" s="159"/>
      <c r="B62" s="170">
        <v>36</v>
      </c>
      <c r="C62" s="246" t="s">
        <v>84</v>
      </c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8"/>
      <c r="R62" s="157">
        <v>504</v>
      </c>
      <c r="S62" s="181"/>
      <c r="T62" s="172" t="s">
        <v>41</v>
      </c>
      <c r="U62" s="3"/>
      <c r="V62" s="3"/>
      <c r="W62" s="3"/>
      <c r="X62" s="3"/>
      <c r="Y62" s="3"/>
      <c r="Z62" s="3"/>
    </row>
    <row r="63" spans="1:26" ht="14.25" customHeight="1">
      <c r="A63" s="159"/>
      <c r="B63" s="170">
        <v>37</v>
      </c>
      <c r="C63" s="246" t="s">
        <v>85</v>
      </c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8"/>
      <c r="R63" s="157">
        <v>593</v>
      </c>
      <c r="S63" s="181"/>
      <c r="T63" s="172" t="s">
        <v>48</v>
      </c>
      <c r="U63" s="3"/>
      <c r="V63" s="3"/>
      <c r="W63" s="3"/>
      <c r="X63" s="3"/>
      <c r="Y63" s="3"/>
      <c r="Z63" s="3"/>
    </row>
    <row r="64" spans="1:26" ht="14.25" customHeight="1">
      <c r="A64" s="159"/>
      <c r="B64" s="170">
        <v>38</v>
      </c>
      <c r="C64" s="246" t="s">
        <v>86</v>
      </c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8"/>
      <c r="R64" s="157">
        <v>594</v>
      </c>
      <c r="S64" s="181"/>
      <c r="T64" s="172" t="s">
        <v>48</v>
      </c>
      <c r="U64" s="3"/>
      <c r="V64" s="3"/>
      <c r="W64" s="3"/>
      <c r="X64" s="3"/>
      <c r="Y64" s="3"/>
      <c r="Z64" s="3"/>
    </row>
    <row r="65" spans="1:26" ht="14.25" customHeight="1">
      <c r="A65" s="159"/>
      <c r="B65" s="170">
        <v>39</v>
      </c>
      <c r="C65" s="246" t="s">
        <v>87</v>
      </c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8"/>
      <c r="R65" s="157">
        <v>592</v>
      </c>
      <c r="S65" s="181"/>
      <c r="T65" s="172" t="s">
        <v>48</v>
      </c>
      <c r="U65" s="3"/>
      <c r="V65" s="3"/>
      <c r="W65" s="3"/>
      <c r="X65" s="3"/>
      <c r="Y65" s="3"/>
      <c r="Z65" s="3"/>
    </row>
    <row r="66" spans="1:26" ht="14.25" customHeight="1">
      <c r="A66" s="159"/>
      <c r="B66" s="170">
        <v>40</v>
      </c>
      <c r="C66" s="246" t="s">
        <v>88</v>
      </c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8"/>
      <c r="R66" s="157">
        <v>539</v>
      </c>
      <c r="S66" s="181"/>
      <c r="T66" s="172" t="s">
        <v>48</v>
      </c>
      <c r="U66" s="3"/>
      <c r="V66" s="3"/>
      <c r="W66" s="3"/>
      <c r="X66" s="3"/>
      <c r="Y66" s="3"/>
      <c r="Z66" s="3"/>
    </row>
    <row r="67" spans="1:26" ht="14.25" customHeight="1">
      <c r="A67" s="159"/>
      <c r="B67" s="170">
        <v>41</v>
      </c>
      <c r="C67" s="246" t="s">
        <v>89</v>
      </c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8"/>
      <c r="R67" s="157">
        <v>718</v>
      </c>
      <c r="S67" s="181"/>
      <c r="T67" s="172" t="s">
        <v>48</v>
      </c>
      <c r="U67" s="3"/>
      <c r="V67" s="3"/>
      <c r="W67" s="3"/>
      <c r="X67" s="3"/>
      <c r="Y67" s="3"/>
      <c r="Z67" s="3"/>
    </row>
    <row r="68" spans="1:26" ht="14.25" customHeight="1">
      <c r="A68" s="159"/>
      <c r="B68" s="170">
        <v>42</v>
      </c>
      <c r="C68" s="246" t="s">
        <v>90</v>
      </c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8"/>
      <c r="R68" s="157">
        <v>790</v>
      </c>
      <c r="S68" s="181"/>
      <c r="T68" s="172" t="s">
        <v>48</v>
      </c>
      <c r="U68" s="3"/>
      <c r="V68" s="3"/>
      <c r="W68" s="3"/>
      <c r="X68" s="3"/>
      <c r="Y68" s="3"/>
      <c r="Z68" s="3"/>
    </row>
    <row r="69" spans="1:26" ht="14.25" customHeight="1">
      <c r="A69" s="159"/>
      <c r="B69" s="170">
        <v>43</v>
      </c>
      <c r="C69" s="246" t="s">
        <v>91</v>
      </c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8"/>
      <c r="R69" s="157">
        <v>164</v>
      </c>
      <c r="S69" s="181"/>
      <c r="T69" s="172" t="s">
        <v>41</v>
      </c>
      <c r="U69" s="3"/>
      <c r="V69" s="3"/>
      <c r="W69" s="3"/>
      <c r="X69" s="3"/>
      <c r="Y69" s="3"/>
      <c r="Z69" s="3"/>
    </row>
    <row r="70" spans="1:26" ht="14.25" customHeight="1">
      <c r="A70" s="159"/>
      <c r="B70" s="308" t="s">
        <v>92</v>
      </c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8"/>
      <c r="T70" s="169"/>
      <c r="U70" s="3"/>
      <c r="V70" s="3"/>
      <c r="W70" s="3"/>
      <c r="X70" s="3"/>
      <c r="Y70" s="3"/>
      <c r="Z70" s="3"/>
    </row>
    <row r="71" spans="1:26" ht="14.25" customHeight="1">
      <c r="A71" s="159"/>
      <c r="B71" s="271"/>
      <c r="C71" s="247"/>
      <c r="D71" s="247"/>
      <c r="E71" s="247"/>
      <c r="F71" s="247"/>
      <c r="G71" s="247"/>
      <c r="H71" s="247"/>
      <c r="I71" s="248"/>
      <c r="J71" s="270" t="s">
        <v>93</v>
      </c>
      <c r="K71" s="247"/>
      <c r="L71" s="247"/>
      <c r="M71" s="248"/>
      <c r="N71" s="270" t="s">
        <v>94</v>
      </c>
      <c r="O71" s="247"/>
      <c r="P71" s="247"/>
      <c r="Q71" s="248"/>
      <c r="R71" s="270"/>
      <c r="S71" s="247"/>
      <c r="T71" s="254"/>
      <c r="U71" s="3"/>
      <c r="V71" s="3"/>
      <c r="W71" s="3"/>
      <c r="X71" s="3"/>
      <c r="Y71" s="3"/>
      <c r="Z71" s="3"/>
    </row>
    <row r="72" spans="1:26" ht="15" customHeight="1">
      <c r="A72" s="159"/>
      <c r="B72" s="278">
        <v>44</v>
      </c>
      <c r="C72" s="312" t="s">
        <v>95</v>
      </c>
      <c r="D72" s="302"/>
      <c r="E72" s="302"/>
      <c r="F72" s="302"/>
      <c r="G72" s="302"/>
      <c r="H72" s="302"/>
      <c r="I72" s="313"/>
      <c r="J72" s="310">
        <v>730</v>
      </c>
      <c r="K72" s="317"/>
      <c r="L72" s="302"/>
      <c r="M72" s="313"/>
      <c r="N72" s="173" t="s">
        <v>58</v>
      </c>
      <c r="O72" s="157">
        <v>742</v>
      </c>
      <c r="P72" s="249"/>
      <c r="Q72" s="248"/>
      <c r="R72" s="310">
        <v>127</v>
      </c>
      <c r="S72" s="311"/>
      <c r="T72" s="318" t="s">
        <v>41</v>
      </c>
      <c r="U72" s="3"/>
      <c r="V72" s="3"/>
      <c r="W72" s="3"/>
      <c r="X72" s="3"/>
      <c r="Y72" s="3"/>
      <c r="Z72" s="3"/>
    </row>
    <row r="73" spans="1:26" ht="15" customHeight="1">
      <c r="A73" s="159"/>
      <c r="B73" s="279"/>
      <c r="C73" s="314"/>
      <c r="D73" s="315"/>
      <c r="E73" s="315"/>
      <c r="F73" s="315"/>
      <c r="G73" s="315"/>
      <c r="H73" s="315"/>
      <c r="I73" s="316"/>
      <c r="J73" s="281"/>
      <c r="K73" s="314"/>
      <c r="L73" s="315"/>
      <c r="M73" s="316"/>
      <c r="N73" s="173" t="s">
        <v>59</v>
      </c>
      <c r="O73" s="157">
        <v>743</v>
      </c>
      <c r="P73" s="249"/>
      <c r="Q73" s="248"/>
      <c r="R73" s="281"/>
      <c r="S73" s="281"/>
      <c r="T73" s="319"/>
      <c r="U73" s="3"/>
      <c r="V73" s="3"/>
      <c r="W73" s="3"/>
      <c r="X73" s="3"/>
      <c r="Y73" s="3"/>
      <c r="Z73" s="3"/>
    </row>
    <row r="74" spans="1:26" ht="15" customHeight="1">
      <c r="A74" s="159"/>
      <c r="B74" s="278">
        <v>45</v>
      </c>
      <c r="C74" s="312" t="s">
        <v>96</v>
      </c>
      <c r="D74" s="302"/>
      <c r="E74" s="302"/>
      <c r="F74" s="302"/>
      <c r="G74" s="302"/>
      <c r="H74" s="302"/>
      <c r="I74" s="313"/>
      <c r="J74" s="310">
        <v>729</v>
      </c>
      <c r="K74" s="317"/>
      <c r="L74" s="302"/>
      <c r="M74" s="313"/>
      <c r="N74" s="173" t="s">
        <v>58</v>
      </c>
      <c r="O74" s="157">
        <v>744</v>
      </c>
      <c r="P74" s="249"/>
      <c r="Q74" s="248"/>
      <c r="R74" s="310">
        <v>544</v>
      </c>
      <c r="S74" s="311"/>
      <c r="T74" s="318" t="s">
        <v>41</v>
      </c>
      <c r="U74" s="3"/>
      <c r="V74" s="3"/>
      <c r="W74" s="3"/>
      <c r="X74" s="3"/>
      <c r="Y74" s="3"/>
      <c r="Z74" s="3"/>
    </row>
    <row r="75" spans="1:26" ht="15" customHeight="1">
      <c r="A75" s="159"/>
      <c r="B75" s="279"/>
      <c r="C75" s="314"/>
      <c r="D75" s="315"/>
      <c r="E75" s="315"/>
      <c r="F75" s="315"/>
      <c r="G75" s="315"/>
      <c r="H75" s="315"/>
      <c r="I75" s="316"/>
      <c r="J75" s="281"/>
      <c r="K75" s="314"/>
      <c r="L75" s="315"/>
      <c r="M75" s="316"/>
      <c r="N75" s="173" t="s">
        <v>59</v>
      </c>
      <c r="O75" s="157">
        <v>745</v>
      </c>
      <c r="P75" s="249"/>
      <c r="Q75" s="248"/>
      <c r="R75" s="281"/>
      <c r="S75" s="281"/>
      <c r="T75" s="319"/>
      <c r="U75" s="3"/>
      <c r="V75" s="3"/>
      <c r="W75" s="3"/>
      <c r="X75" s="3"/>
      <c r="Y75" s="3"/>
      <c r="Z75" s="3"/>
    </row>
    <row r="76" spans="1:26" ht="14.25" customHeight="1">
      <c r="A76" s="159"/>
      <c r="B76" s="170">
        <v>46</v>
      </c>
      <c r="C76" s="246" t="s">
        <v>97</v>
      </c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8"/>
      <c r="R76" s="157">
        <v>523</v>
      </c>
      <c r="S76" s="171"/>
      <c r="T76" s="172" t="s">
        <v>41</v>
      </c>
      <c r="U76" s="3"/>
      <c r="V76" s="3"/>
      <c r="W76" s="3"/>
      <c r="X76" s="3"/>
      <c r="Y76" s="3"/>
      <c r="Z76" s="3"/>
    </row>
    <row r="77" spans="1:26" ht="14.25" customHeight="1">
      <c r="A77" s="159"/>
      <c r="B77" s="170">
        <v>47</v>
      </c>
      <c r="C77" s="246" t="s">
        <v>98</v>
      </c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8"/>
      <c r="R77" s="157">
        <v>712</v>
      </c>
      <c r="S77" s="171"/>
      <c r="T77" s="172" t="s">
        <v>41</v>
      </c>
      <c r="U77" s="3"/>
      <c r="V77" s="3"/>
      <c r="W77" s="3"/>
      <c r="X77" s="3"/>
      <c r="Y77" s="3"/>
      <c r="Z77" s="3"/>
    </row>
    <row r="78" spans="1:26" ht="14.25" customHeight="1">
      <c r="A78" s="159"/>
      <c r="B78" s="170">
        <v>48</v>
      </c>
      <c r="C78" s="246" t="s">
        <v>99</v>
      </c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8"/>
      <c r="R78" s="157">
        <v>757</v>
      </c>
      <c r="S78" s="171"/>
      <c r="T78" s="172" t="s">
        <v>41</v>
      </c>
      <c r="U78" s="3"/>
      <c r="V78" s="3"/>
      <c r="W78" s="3"/>
      <c r="X78" s="3"/>
      <c r="Y78" s="3"/>
      <c r="Z78" s="3"/>
    </row>
    <row r="79" spans="1:26" ht="14.25" customHeight="1">
      <c r="A79" s="159"/>
      <c r="B79" s="178">
        <v>49</v>
      </c>
      <c r="C79" s="309" t="s">
        <v>100</v>
      </c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2"/>
      <c r="R79" s="179">
        <v>537</v>
      </c>
      <c r="S79" s="229">
        <f>+S53+S54+S55+S56+S58-S57+S60+S61+S62+S69-S63-S64-S65-S66-S67+S72+S74+S76+S77+S78-S68</f>
        <v>172300</v>
      </c>
      <c r="T79" s="180" t="s">
        <v>62</v>
      </c>
      <c r="U79" s="3"/>
      <c r="V79" s="3"/>
      <c r="W79" s="3"/>
      <c r="X79" s="3"/>
      <c r="Y79" s="3"/>
      <c r="Z79" s="3"/>
    </row>
    <row r="80" spans="1:26" ht="14.25" customHeight="1">
      <c r="A80" s="159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3"/>
      <c r="V80" s="3"/>
      <c r="W80" s="3"/>
      <c r="X80" s="3"/>
      <c r="Y80" s="3"/>
      <c r="Z80" s="3"/>
    </row>
    <row r="81" spans="1:26" ht="14.25" customHeight="1">
      <c r="A81" s="159"/>
      <c r="B81" s="320" t="s">
        <v>101</v>
      </c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2"/>
      <c r="R81" s="304" t="s">
        <v>102</v>
      </c>
      <c r="S81" s="251"/>
      <c r="T81" s="259"/>
      <c r="U81" s="3"/>
      <c r="V81" s="3"/>
      <c r="W81" s="3"/>
      <c r="X81" s="3"/>
      <c r="Y81" s="3"/>
      <c r="Z81" s="3"/>
    </row>
    <row r="82" spans="1:26" ht="27" customHeight="1">
      <c r="A82" s="159"/>
      <c r="B82" s="182">
        <v>50</v>
      </c>
      <c r="C82" s="264" t="s">
        <v>103</v>
      </c>
      <c r="D82" s="261"/>
      <c r="E82" s="262"/>
      <c r="F82" s="183">
        <v>77</v>
      </c>
      <c r="G82" s="321">
        <f>IF(S39&gt;S79,0,S79-S39)</f>
        <v>0</v>
      </c>
      <c r="H82" s="262"/>
      <c r="I82" s="183">
        <v>756</v>
      </c>
      <c r="J82" s="264" t="s">
        <v>104</v>
      </c>
      <c r="K82" s="262"/>
      <c r="L82" s="184"/>
      <c r="M82" s="183">
        <v>755</v>
      </c>
      <c r="N82" s="321">
        <f>IF(L82="X",S39-S79,0)</f>
        <v>0</v>
      </c>
      <c r="O82" s="262"/>
      <c r="P82" s="264" t="s">
        <v>106</v>
      </c>
      <c r="Q82" s="262"/>
      <c r="R82" s="183">
        <v>89</v>
      </c>
      <c r="S82" s="185">
        <f>IF(L82="X",0,IF(S39&gt;S79,S39-S79,0))</f>
        <v>2042069</v>
      </c>
      <c r="T82" s="180" t="s">
        <v>41</v>
      </c>
      <c r="U82" s="3"/>
      <c r="V82" s="3"/>
      <c r="W82" s="3"/>
      <c r="X82" s="3"/>
      <c r="Y82" s="3"/>
      <c r="Z82" s="3"/>
    </row>
    <row r="83" spans="1:26" ht="13.5" customHeight="1">
      <c r="A83" s="159"/>
      <c r="B83" s="320" t="s">
        <v>107</v>
      </c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2"/>
      <c r="R83" s="304" t="s">
        <v>102</v>
      </c>
      <c r="S83" s="251"/>
      <c r="T83" s="259"/>
      <c r="U83" s="3"/>
      <c r="V83" s="3"/>
      <c r="W83" s="3"/>
      <c r="X83" s="3"/>
      <c r="Y83" s="3"/>
      <c r="Z83" s="3"/>
    </row>
    <row r="84" spans="1:26" ht="40.5" customHeight="1">
      <c r="A84" s="159"/>
      <c r="B84" s="170">
        <v>51</v>
      </c>
      <c r="C84" s="246" t="s">
        <v>108</v>
      </c>
      <c r="D84" s="247"/>
      <c r="E84" s="248"/>
      <c r="F84" s="157">
        <v>772</v>
      </c>
      <c r="G84" s="322"/>
      <c r="H84" s="248"/>
      <c r="I84" s="157">
        <v>773</v>
      </c>
      <c r="J84" s="246" t="s">
        <v>109</v>
      </c>
      <c r="K84" s="248"/>
      <c r="L84" s="186"/>
      <c r="M84" s="157">
        <v>774</v>
      </c>
      <c r="N84" s="322"/>
      <c r="O84" s="248"/>
      <c r="P84" s="246" t="s">
        <v>110</v>
      </c>
      <c r="Q84" s="248"/>
      <c r="R84" s="157">
        <v>775</v>
      </c>
      <c r="S84" s="187"/>
      <c r="T84" s="172" t="s">
        <v>41</v>
      </c>
      <c r="U84" s="3"/>
      <c r="V84" s="3"/>
      <c r="W84" s="3"/>
      <c r="X84" s="3"/>
      <c r="Y84" s="3"/>
      <c r="Z84" s="3"/>
    </row>
    <row r="85" spans="1:26" ht="22.5" customHeight="1">
      <c r="A85" s="159"/>
      <c r="B85" s="320" t="s">
        <v>111</v>
      </c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2"/>
      <c r="R85" s="304" t="s">
        <v>102</v>
      </c>
      <c r="S85" s="251"/>
      <c r="T85" s="259"/>
      <c r="U85" s="3"/>
      <c r="V85" s="3"/>
      <c r="W85" s="3"/>
      <c r="X85" s="3"/>
      <c r="Y85" s="3"/>
      <c r="Z85" s="3"/>
    </row>
    <row r="86" spans="1:26" ht="50.25" customHeight="1">
      <c r="A86" s="159"/>
      <c r="B86" s="271" t="s">
        <v>112</v>
      </c>
      <c r="C86" s="247"/>
      <c r="D86" s="247"/>
      <c r="E86" s="24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9"/>
      <c r="U86" s="3"/>
      <c r="V86" s="3"/>
      <c r="W86" s="3"/>
      <c r="X86" s="3"/>
      <c r="Y86" s="3"/>
      <c r="Z86" s="3"/>
    </row>
    <row r="87" spans="1:26" ht="63.75" customHeight="1">
      <c r="A87" s="159"/>
      <c r="B87" s="170">
        <v>52</v>
      </c>
      <c r="C87" s="190" t="s">
        <v>113</v>
      </c>
      <c r="D87" s="157">
        <v>777</v>
      </c>
      <c r="E87" s="190"/>
      <c r="F87" s="157">
        <v>778</v>
      </c>
      <c r="G87" s="190" t="s">
        <v>113</v>
      </c>
      <c r="H87" s="190"/>
      <c r="I87" s="157">
        <v>779</v>
      </c>
      <c r="J87" s="190">
        <v>0</v>
      </c>
      <c r="K87" s="190" t="s">
        <v>114</v>
      </c>
      <c r="L87" s="157">
        <v>792</v>
      </c>
      <c r="M87" s="191"/>
      <c r="N87" s="192" t="s">
        <v>115</v>
      </c>
      <c r="O87" s="157">
        <v>793</v>
      </c>
      <c r="P87" s="190"/>
      <c r="Q87" s="190" t="s">
        <v>110</v>
      </c>
      <c r="R87" s="157">
        <v>780</v>
      </c>
      <c r="S87" s="193"/>
      <c r="T87" s="172" t="s">
        <v>41</v>
      </c>
      <c r="U87" s="3"/>
      <c r="V87" s="3"/>
      <c r="W87" s="3"/>
      <c r="X87" s="3"/>
      <c r="Y87" s="3"/>
      <c r="Z87" s="3"/>
    </row>
    <row r="88" spans="1:26" ht="63.75" customHeight="1">
      <c r="A88" s="159"/>
      <c r="B88" s="170">
        <v>53</v>
      </c>
      <c r="C88" s="190" t="s">
        <v>116</v>
      </c>
      <c r="D88" s="157">
        <v>782</v>
      </c>
      <c r="E88" s="190"/>
      <c r="F88" s="324" t="s">
        <v>117</v>
      </c>
      <c r="G88" s="247"/>
      <c r="H88" s="248"/>
      <c r="I88" s="157">
        <v>794</v>
      </c>
      <c r="J88" s="190">
        <v>0</v>
      </c>
      <c r="K88" s="190" t="s">
        <v>118</v>
      </c>
      <c r="L88" s="157">
        <v>796</v>
      </c>
      <c r="M88" s="191"/>
      <c r="N88" s="192" t="s">
        <v>119</v>
      </c>
      <c r="O88" s="157">
        <v>797</v>
      </c>
      <c r="P88" s="190"/>
      <c r="Q88" s="190" t="s">
        <v>110</v>
      </c>
      <c r="R88" s="157">
        <v>783</v>
      </c>
      <c r="S88" s="193"/>
      <c r="T88" s="172" t="s">
        <v>41</v>
      </c>
      <c r="U88" s="3"/>
      <c r="V88" s="3"/>
      <c r="W88" s="3"/>
      <c r="X88" s="3"/>
      <c r="Y88" s="3"/>
      <c r="Z88" s="3"/>
    </row>
    <row r="89" spans="1:26" ht="63.75" customHeight="1">
      <c r="A89" s="159"/>
      <c r="B89" s="170">
        <v>54</v>
      </c>
      <c r="C89" s="190" t="s">
        <v>120</v>
      </c>
      <c r="D89" s="157">
        <v>784</v>
      </c>
      <c r="E89" s="190"/>
      <c r="F89" s="324"/>
      <c r="G89" s="247"/>
      <c r="H89" s="247"/>
      <c r="I89" s="247"/>
      <c r="J89" s="248"/>
      <c r="K89" s="190" t="s">
        <v>121</v>
      </c>
      <c r="L89" s="157">
        <v>798</v>
      </c>
      <c r="M89" s="191"/>
      <c r="N89" s="192" t="s">
        <v>122</v>
      </c>
      <c r="O89" s="157">
        <v>799</v>
      </c>
      <c r="P89" s="190"/>
      <c r="Q89" s="190" t="s">
        <v>110</v>
      </c>
      <c r="R89" s="157">
        <v>785</v>
      </c>
      <c r="S89" s="193"/>
      <c r="T89" s="172" t="s">
        <v>41</v>
      </c>
      <c r="U89" s="3"/>
      <c r="V89" s="3"/>
      <c r="W89" s="3"/>
      <c r="X89" s="3"/>
      <c r="Y89" s="3"/>
      <c r="Z89" s="3"/>
    </row>
    <row r="90" spans="1:26" ht="14.25" customHeight="1">
      <c r="A90" s="159"/>
      <c r="B90" s="170">
        <v>55</v>
      </c>
      <c r="C90" s="190" t="s">
        <v>123</v>
      </c>
      <c r="D90" s="157">
        <v>786</v>
      </c>
      <c r="E90" s="190"/>
      <c r="F90" s="324" t="s">
        <v>124</v>
      </c>
      <c r="G90" s="247"/>
      <c r="H90" s="248"/>
      <c r="I90" s="157">
        <v>800</v>
      </c>
      <c r="J90" s="190">
        <v>0</v>
      </c>
      <c r="K90" s="190" t="s">
        <v>125</v>
      </c>
      <c r="L90" s="157">
        <v>801</v>
      </c>
      <c r="M90" s="191"/>
      <c r="N90" s="192" t="s">
        <v>126</v>
      </c>
      <c r="O90" s="157">
        <v>802</v>
      </c>
      <c r="P90" s="190"/>
      <c r="Q90" s="190" t="s">
        <v>110</v>
      </c>
      <c r="R90" s="157">
        <v>787</v>
      </c>
      <c r="S90" s="193"/>
      <c r="T90" s="172" t="s">
        <v>41</v>
      </c>
      <c r="U90" s="3"/>
      <c r="V90" s="3"/>
      <c r="W90" s="3"/>
      <c r="X90" s="3"/>
      <c r="Y90" s="3"/>
      <c r="Z90" s="3"/>
    </row>
    <row r="91" spans="1:26" ht="14.25" customHeight="1">
      <c r="A91" s="159"/>
      <c r="B91" s="170">
        <v>56</v>
      </c>
      <c r="C91" s="190" t="s">
        <v>127</v>
      </c>
      <c r="D91" s="157">
        <v>788</v>
      </c>
      <c r="E91" s="190"/>
      <c r="F91" s="324" t="s">
        <v>128</v>
      </c>
      <c r="G91" s="247"/>
      <c r="H91" s="248"/>
      <c r="I91" s="157">
        <v>803</v>
      </c>
      <c r="J91" s="190">
        <v>0</v>
      </c>
      <c r="K91" s="190" t="s">
        <v>129</v>
      </c>
      <c r="L91" s="157">
        <v>804</v>
      </c>
      <c r="M91" s="191"/>
      <c r="N91" s="192" t="s">
        <v>130</v>
      </c>
      <c r="O91" s="157">
        <v>805</v>
      </c>
      <c r="P91" s="190"/>
      <c r="Q91" s="190" t="s">
        <v>110</v>
      </c>
      <c r="R91" s="194">
        <v>789</v>
      </c>
      <c r="S91" s="195"/>
      <c r="T91" s="196" t="s">
        <v>41</v>
      </c>
      <c r="U91" s="3"/>
      <c r="V91" s="3"/>
      <c r="W91" s="3"/>
      <c r="X91" s="3"/>
      <c r="Y91" s="3"/>
      <c r="Z91" s="3"/>
    </row>
    <row r="92" spans="1:26" ht="14.25" customHeight="1">
      <c r="A92" s="159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3"/>
      <c r="V92" s="3"/>
      <c r="W92" s="3"/>
      <c r="X92" s="3"/>
      <c r="Y92" s="3"/>
      <c r="Z92" s="3"/>
    </row>
    <row r="93" spans="1:26" ht="17.25" customHeight="1">
      <c r="A93" s="159"/>
      <c r="B93" s="197">
        <v>57</v>
      </c>
      <c r="C93" s="274" t="s">
        <v>131</v>
      </c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2"/>
      <c r="R93" s="166">
        <v>760</v>
      </c>
      <c r="S93" s="198"/>
      <c r="T93" s="199" t="s">
        <v>41</v>
      </c>
      <c r="U93" s="3"/>
      <c r="V93" s="3"/>
      <c r="W93" s="3"/>
      <c r="X93" s="3"/>
      <c r="Y93" s="3"/>
      <c r="Z93" s="3"/>
    </row>
    <row r="94" spans="1:26" ht="18" customHeight="1">
      <c r="A94" s="159"/>
      <c r="B94" s="200">
        <v>58</v>
      </c>
      <c r="C94" s="255" t="s">
        <v>132</v>
      </c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7"/>
      <c r="R94" s="194">
        <v>767</v>
      </c>
      <c r="S94" s="201"/>
      <c r="T94" s="196" t="s">
        <v>41</v>
      </c>
      <c r="U94" s="3"/>
      <c r="V94" s="3"/>
      <c r="W94" s="3"/>
      <c r="X94" s="3"/>
      <c r="Y94" s="3"/>
      <c r="Z94" s="3"/>
    </row>
    <row r="95" spans="1:26" ht="14.25" customHeight="1">
      <c r="A95" s="159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3"/>
      <c r="V95" s="3"/>
      <c r="W95" s="3"/>
      <c r="X95" s="3"/>
      <c r="Y95" s="3"/>
      <c r="Z95" s="3"/>
    </row>
    <row r="96" spans="1:26" ht="14.25" customHeight="1">
      <c r="A96" s="159"/>
      <c r="B96" s="250" t="s">
        <v>133</v>
      </c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2"/>
      <c r="T96" s="168"/>
      <c r="U96" s="3"/>
      <c r="V96" s="3"/>
      <c r="W96" s="3"/>
      <c r="X96" s="3"/>
      <c r="Y96" s="3"/>
      <c r="Z96" s="3"/>
    </row>
    <row r="97" spans="1:26" ht="14.25" customHeight="1">
      <c r="A97" s="159"/>
      <c r="B97" s="308" t="s">
        <v>134</v>
      </c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8"/>
      <c r="T97" s="169"/>
      <c r="U97" s="3"/>
      <c r="V97" s="3"/>
      <c r="W97" s="3"/>
      <c r="X97" s="3"/>
      <c r="Y97" s="3"/>
      <c r="Z97" s="3"/>
    </row>
    <row r="98" spans="1:26" ht="19.5" customHeight="1">
      <c r="A98" s="159"/>
      <c r="B98" s="170">
        <v>59</v>
      </c>
      <c r="C98" s="246" t="s">
        <v>135</v>
      </c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8"/>
      <c r="R98" s="157">
        <v>50</v>
      </c>
      <c r="S98" s="171"/>
      <c r="T98" s="172" t="s">
        <v>41</v>
      </c>
      <c r="U98" s="3"/>
      <c r="V98" s="3"/>
      <c r="W98" s="3"/>
      <c r="X98" s="3"/>
      <c r="Y98" s="3"/>
      <c r="Z98" s="3"/>
    </row>
    <row r="99" spans="1:26" ht="25.5" customHeight="1">
      <c r="A99" s="159"/>
      <c r="B99" s="278">
        <v>60</v>
      </c>
      <c r="C99" s="312" t="s">
        <v>136</v>
      </c>
      <c r="D99" s="302"/>
      <c r="E99" s="302"/>
      <c r="F99" s="313"/>
      <c r="G99" s="312" t="s">
        <v>137</v>
      </c>
      <c r="H99" s="313"/>
      <c r="I99" s="310">
        <v>751</v>
      </c>
      <c r="J99" s="246" t="s">
        <v>138</v>
      </c>
      <c r="K99" s="247"/>
      <c r="L99" s="248"/>
      <c r="M99" s="310">
        <v>735</v>
      </c>
      <c r="N99" s="246" t="s">
        <v>139</v>
      </c>
      <c r="O99" s="248"/>
      <c r="P99" s="312" t="s">
        <v>140</v>
      </c>
      <c r="Q99" s="313"/>
      <c r="R99" s="310">
        <v>48</v>
      </c>
      <c r="S99" s="323">
        <f>Remuneraciones!F33</f>
        <v>0</v>
      </c>
      <c r="T99" s="318" t="s">
        <v>41</v>
      </c>
      <c r="U99" s="3"/>
      <c r="V99" s="3"/>
      <c r="W99" s="3"/>
      <c r="X99" s="3"/>
      <c r="Y99" s="3"/>
      <c r="Z99" s="3"/>
    </row>
    <row r="100" spans="1:26" ht="25.5" customHeight="1">
      <c r="A100" s="159"/>
      <c r="B100" s="279"/>
      <c r="C100" s="314"/>
      <c r="D100" s="315"/>
      <c r="E100" s="315"/>
      <c r="F100" s="316"/>
      <c r="G100" s="314"/>
      <c r="H100" s="316"/>
      <c r="I100" s="281"/>
      <c r="J100" s="249"/>
      <c r="K100" s="247"/>
      <c r="L100" s="248"/>
      <c r="M100" s="281"/>
      <c r="N100" s="249"/>
      <c r="O100" s="248"/>
      <c r="P100" s="314"/>
      <c r="Q100" s="316"/>
      <c r="R100" s="281"/>
      <c r="S100" s="281"/>
      <c r="T100" s="319"/>
      <c r="U100" s="3"/>
      <c r="V100" s="3"/>
      <c r="W100" s="3"/>
      <c r="X100" s="3"/>
      <c r="Y100" s="3"/>
      <c r="Z100" s="3"/>
    </row>
    <row r="101" spans="1:26" ht="14.25" customHeight="1">
      <c r="A101" s="159"/>
      <c r="B101" s="170">
        <v>61</v>
      </c>
      <c r="C101" s="246" t="s">
        <v>141</v>
      </c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8"/>
      <c r="R101" s="157">
        <v>151</v>
      </c>
      <c r="S101" s="227">
        <f>Honorarios!F24</f>
        <v>88683.92</v>
      </c>
      <c r="T101" s="172" t="s">
        <v>41</v>
      </c>
      <c r="U101" s="3"/>
      <c r="V101" s="3"/>
      <c r="W101" s="3"/>
      <c r="X101" s="3"/>
      <c r="Y101" s="3"/>
      <c r="Z101" s="3"/>
    </row>
    <row r="102" spans="1:26" ht="14.25" customHeight="1">
      <c r="A102" s="159"/>
      <c r="B102" s="170">
        <v>62</v>
      </c>
      <c r="C102" s="246" t="s">
        <v>142</v>
      </c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8"/>
      <c r="R102" s="157">
        <v>153</v>
      </c>
      <c r="S102" s="228"/>
      <c r="T102" s="172" t="s">
        <v>41</v>
      </c>
      <c r="U102" s="3"/>
      <c r="V102" s="3"/>
      <c r="W102" s="3"/>
      <c r="X102" s="3"/>
      <c r="Y102" s="3"/>
      <c r="Z102" s="3"/>
    </row>
    <row r="103" spans="1:26" ht="14.25" customHeight="1">
      <c r="A103" s="159"/>
      <c r="B103" s="170">
        <v>63</v>
      </c>
      <c r="C103" s="246" t="s">
        <v>143</v>
      </c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8"/>
      <c r="R103" s="157">
        <v>49</v>
      </c>
      <c r="S103" s="227">
        <f>Remuneraciones!F35</f>
        <v>17250</v>
      </c>
      <c r="T103" s="172" t="s">
        <v>41</v>
      </c>
      <c r="U103" s="3"/>
      <c r="V103" s="3"/>
      <c r="W103" s="3"/>
      <c r="X103" s="3"/>
      <c r="Y103" s="3"/>
      <c r="Z103" s="3"/>
    </row>
    <row r="104" spans="1:26" ht="14.25" customHeight="1">
      <c r="A104" s="159"/>
      <c r="B104" s="170">
        <v>64</v>
      </c>
      <c r="C104" s="246" t="s">
        <v>144</v>
      </c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8"/>
      <c r="R104" s="157">
        <v>155</v>
      </c>
      <c r="S104" s="227">
        <f>Honorarios!F25</f>
        <v>10344.84</v>
      </c>
      <c r="T104" s="172" t="s">
        <v>41</v>
      </c>
      <c r="U104" s="3"/>
      <c r="V104" s="3"/>
      <c r="W104" s="3"/>
      <c r="X104" s="3"/>
      <c r="Y104" s="3"/>
      <c r="Z104" s="3"/>
    </row>
    <row r="105" spans="1:26" ht="14.25" customHeight="1">
      <c r="A105" s="159"/>
      <c r="B105" s="170">
        <v>65</v>
      </c>
      <c r="C105" s="246" t="s">
        <v>145</v>
      </c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8"/>
      <c r="R105" s="157">
        <v>54</v>
      </c>
      <c r="S105" s="181"/>
      <c r="T105" s="172" t="s">
        <v>41</v>
      </c>
      <c r="U105" s="3"/>
      <c r="V105" s="3"/>
      <c r="W105" s="3"/>
      <c r="X105" s="3"/>
      <c r="Y105" s="3"/>
      <c r="Z105" s="3"/>
    </row>
    <row r="106" spans="1:26" ht="14.25" customHeight="1">
      <c r="A106" s="159"/>
      <c r="B106" s="170">
        <v>66</v>
      </c>
      <c r="C106" s="246" t="s">
        <v>146</v>
      </c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8"/>
      <c r="R106" s="157">
        <v>56</v>
      </c>
      <c r="S106" s="181"/>
      <c r="T106" s="172"/>
      <c r="U106" s="3"/>
      <c r="V106" s="3"/>
      <c r="W106" s="3"/>
      <c r="X106" s="3"/>
      <c r="Y106" s="3"/>
      <c r="Z106" s="3"/>
    </row>
    <row r="107" spans="1:26" ht="14.25" customHeight="1">
      <c r="A107" s="159"/>
      <c r="B107" s="170">
        <v>67</v>
      </c>
      <c r="C107" s="246" t="s">
        <v>147</v>
      </c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8"/>
      <c r="R107" s="157">
        <v>588</v>
      </c>
      <c r="S107" s="181"/>
      <c r="T107" s="172"/>
      <c r="U107" s="3"/>
      <c r="V107" s="3"/>
      <c r="W107" s="3"/>
      <c r="X107" s="3"/>
      <c r="Y107" s="3"/>
      <c r="Z107" s="3"/>
    </row>
    <row r="108" spans="1:26" ht="14.25" customHeight="1">
      <c r="A108" s="159"/>
      <c r="B108" s="170">
        <v>68</v>
      </c>
      <c r="C108" s="246" t="s">
        <v>148</v>
      </c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8"/>
      <c r="R108" s="157">
        <v>589</v>
      </c>
      <c r="S108" s="181"/>
      <c r="T108" s="172" t="s">
        <v>41</v>
      </c>
      <c r="U108" s="3"/>
      <c r="V108" s="3"/>
      <c r="W108" s="3"/>
      <c r="X108" s="3"/>
      <c r="Y108" s="3"/>
      <c r="Z108" s="3"/>
    </row>
    <row r="109" spans="1:26" ht="14.25" customHeight="1">
      <c r="A109" s="159"/>
      <c r="B109" s="308" t="s">
        <v>149</v>
      </c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8"/>
      <c r="T109" s="169"/>
      <c r="U109" s="3"/>
      <c r="V109" s="3"/>
      <c r="W109" s="3"/>
      <c r="X109" s="3"/>
      <c r="Y109" s="3"/>
      <c r="Z109" s="3"/>
    </row>
    <row r="110" spans="1:26" ht="40.5" customHeight="1">
      <c r="A110" s="159"/>
      <c r="B110" s="170"/>
      <c r="C110" s="157"/>
      <c r="D110" s="325" t="s">
        <v>150</v>
      </c>
      <c r="E110" s="247"/>
      <c r="F110" s="248"/>
      <c r="G110" s="325" t="s">
        <v>151</v>
      </c>
      <c r="H110" s="248"/>
      <c r="I110" s="326" t="s">
        <v>152</v>
      </c>
      <c r="J110" s="247"/>
      <c r="K110" s="247"/>
      <c r="L110" s="248"/>
      <c r="M110" s="325" t="s">
        <v>153</v>
      </c>
      <c r="N110" s="248"/>
      <c r="O110" s="325" t="s">
        <v>154</v>
      </c>
      <c r="P110" s="247"/>
      <c r="Q110" s="248"/>
      <c r="R110" s="325" t="s">
        <v>155</v>
      </c>
      <c r="S110" s="247"/>
      <c r="T110" s="254"/>
      <c r="U110" s="3"/>
      <c r="V110" s="3"/>
      <c r="W110" s="3"/>
      <c r="X110" s="3"/>
      <c r="Y110" s="3"/>
      <c r="Z110" s="3"/>
    </row>
    <row r="111" spans="1:26" ht="27.75" customHeight="1">
      <c r="A111" s="159"/>
      <c r="B111" s="170">
        <v>69</v>
      </c>
      <c r="C111" s="190" t="s">
        <v>156</v>
      </c>
      <c r="D111" s="325">
        <v>750</v>
      </c>
      <c r="E111" s="248"/>
      <c r="F111" s="202"/>
      <c r="G111" s="157">
        <v>30</v>
      </c>
      <c r="H111" s="158">
        <v>0</v>
      </c>
      <c r="I111" s="157">
        <v>563</v>
      </c>
      <c r="J111" s="327">
        <f>'Registro Ventas'!C11+'Registro Ventas'!D11</f>
        <v>11654554</v>
      </c>
      <c r="K111" s="288"/>
      <c r="L111" s="289"/>
      <c r="M111" s="157">
        <v>115</v>
      </c>
      <c r="N111" s="203">
        <v>0.25</v>
      </c>
      <c r="O111" s="157">
        <v>68</v>
      </c>
      <c r="P111" s="249"/>
      <c r="Q111" s="248"/>
      <c r="R111" s="157">
        <v>62</v>
      </c>
      <c r="S111" s="224">
        <f>IF(F111="SI",0,ROUND(J111*N111%,0))</f>
        <v>29136</v>
      </c>
      <c r="T111" s="172" t="s">
        <v>41</v>
      </c>
      <c r="U111" s="3"/>
      <c r="V111" s="3"/>
      <c r="W111" s="3"/>
      <c r="X111" s="3"/>
      <c r="Y111" s="3"/>
      <c r="Z111" s="3"/>
    </row>
    <row r="112" spans="1:26" ht="14.25" customHeight="1">
      <c r="A112" s="159"/>
      <c r="B112" s="170">
        <v>70</v>
      </c>
      <c r="C112" s="246" t="s">
        <v>157</v>
      </c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8"/>
      <c r="R112" s="157">
        <v>156</v>
      </c>
      <c r="S112" s="204"/>
      <c r="T112" s="172" t="s">
        <v>41</v>
      </c>
      <c r="U112" s="3"/>
      <c r="V112" s="3"/>
      <c r="W112" s="3"/>
      <c r="X112" s="3"/>
      <c r="Y112" s="3"/>
      <c r="Z112" s="3"/>
    </row>
    <row r="113" spans="1:26" ht="14.25" customHeight="1">
      <c r="A113" s="159"/>
      <c r="B113" s="170">
        <v>71</v>
      </c>
      <c r="C113" s="246" t="s">
        <v>158</v>
      </c>
      <c r="D113" s="247"/>
      <c r="E113" s="247"/>
      <c r="F113" s="248"/>
      <c r="G113" s="157">
        <v>565</v>
      </c>
      <c r="H113" s="174"/>
      <c r="I113" s="157">
        <v>120</v>
      </c>
      <c r="J113" s="249"/>
      <c r="K113" s="247"/>
      <c r="L113" s="248"/>
      <c r="M113" s="157">
        <v>542</v>
      </c>
      <c r="N113" s="174"/>
      <c r="O113" s="157">
        <v>122</v>
      </c>
      <c r="P113" s="249"/>
      <c r="Q113" s="248"/>
      <c r="R113" s="157">
        <v>123</v>
      </c>
      <c r="S113" s="204"/>
      <c r="T113" s="172" t="s">
        <v>41</v>
      </c>
      <c r="U113" s="3"/>
      <c r="V113" s="3"/>
      <c r="W113" s="3"/>
      <c r="X113" s="3"/>
      <c r="Y113" s="3"/>
      <c r="Z113" s="3"/>
    </row>
    <row r="114" spans="1:26" ht="14.25" customHeight="1">
      <c r="A114" s="159"/>
      <c r="B114" s="170">
        <v>72</v>
      </c>
      <c r="C114" s="246" t="s">
        <v>159</v>
      </c>
      <c r="D114" s="247"/>
      <c r="E114" s="247"/>
      <c r="F114" s="248"/>
      <c r="G114" s="157">
        <v>700</v>
      </c>
      <c r="H114" s="174"/>
      <c r="I114" s="157">
        <v>701</v>
      </c>
      <c r="J114" s="249"/>
      <c r="K114" s="247"/>
      <c r="L114" s="248"/>
      <c r="M114" s="157">
        <v>702</v>
      </c>
      <c r="N114" s="174"/>
      <c r="O114" s="157">
        <v>711</v>
      </c>
      <c r="P114" s="249"/>
      <c r="Q114" s="248"/>
      <c r="R114" s="157">
        <v>703</v>
      </c>
      <c r="S114" s="204"/>
      <c r="T114" s="172" t="s">
        <v>41</v>
      </c>
      <c r="U114" s="3"/>
      <c r="V114" s="3"/>
      <c r="W114" s="3"/>
      <c r="X114" s="3"/>
      <c r="Y114" s="3"/>
      <c r="Z114" s="3"/>
    </row>
    <row r="115" spans="1:26" ht="14.25" customHeight="1">
      <c r="A115" s="159"/>
      <c r="B115" s="170">
        <v>73</v>
      </c>
      <c r="C115" s="246" t="s">
        <v>160</v>
      </c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8"/>
      <c r="R115" s="157">
        <v>66</v>
      </c>
      <c r="S115" s="171"/>
      <c r="T115" s="172" t="s">
        <v>41</v>
      </c>
      <c r="U115" s="3"/>
      <c r="V115" s="3"/>
      <c r="W115" s="3"/>
      <c r="X115" s="3"/>
      <c r="Y115" s="3"/>
      <c r="Z115" s="3"/>
    </row>
    <row r="116" spans="1:26" ht="14.25" customHeight="1">
      <c r="A116" s="159"/>
      <c r="B116" s="278">
        <v>74</v>
      </c>
      <c r="C116" s="328" t="s">
        <v>161</v>
      </c>
      <c r="D116" s="302"/>
      <c r="E116" s="302"/>
      <c r="F116" s="313"/>
      <c r="G116" s="325" t="s">
        <v>162</v>
      </c>
      <c r="H116" s="248"/>
      <c r="I116" s="325" t="s">
        <v>163</v>
      </c>
      <c r="J116" s="247"/>
      <c r="K116" s="247"/>
      <c r="L116" s="248"/>
      <c r="M116" s="325" t="s">
        <v>164</v>
      </c>
      <c r="N116" s="247"/>
      <c r="O116" s="248"/>
      <c r="P116" s="325"/>
      <c r="Q116" s="247"/>
      <c r="R116" s="247"/>
      <c r="S116" s="247"/>
      <c r="T116" s="254"/>
      <c r="U116" s="3"/>
      <c r="V116" s="3"/>
      <c r="W116" s="3"/>
      <c r="X116" s="3"/>
      <c r="Y116" s="3"/>
      <c r="Z116" s="3"/>
    </row>
    <row r="117" spans="1:26" ht="14.25" customHeight="1">
      <c r="A117" s="159"/>
      <c r="B117" s="279"/>
      <c r="C117" s="314"/>
      <c r="D117" s="315"/>
      <c r="E117" s="315"/>
      <c r="F117" s="316"/>
      <c r="G117" s="157">
        <v>721</v>
      </c>
      <c r="H117" s="174"/>
      <c r="I117" s="157">
        <v>722</v>
      </c>
      <c r="J117" s="249"/>
      <c r="K117" s="247"/>
      <c r="L117" s="248"/>
      <c r="M117" s="157">
        <v>724</v>
      </c>
      <c r="N117" s="329"/>
      <c r="O117" s="248"/>
      <c r="P117" s="246" t="s">
        <v>165</v>
      </c>
      <c r="Q117" s="248"/>
      <c r="R117" s="157">
        <v>723</v>
      </c>
      <c r="S117" s="204"/>
      <c r="T117" s="172" t="s">
        <v>48</v>
      </c>
      <c r="U117" s="3"/>
      <c r="V117" s="3"/>
      <c r="W117" s="3"/>
      <c r="X117" s="3"/>
      <c r="Y117" s="3"/>
      <c r="Z117" s="3"/>
    </row>
    <row r="118" spans="1:26" ht="14.25" customHeight="1">
      <c r="A118" s="159"/>
      <c r="B118" s="170">
        <v>75</v>
      </c>
      <c r="C118" s="269" t="s">
        <v>378</v>
      </c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8"/>
      <c r="R118" s="157">
        <v>152</v>
      </c>
      <c r="S118" s="171"/>
      <c r="T118" s="172" t="s">
        <v>41</v>
      </c>
      <c r="U118" s="3"/>
      <c r="V118" s="3"/>
      <c r="W118" s="3"/>
      <c r="X118" s="3"/>
      <c r="Y118" s="3"/>
      <c r="Z118" s="3"/>
    </row>
    <row r="119" spans="1:26" ht="14.25" customHeight="1">
      <c r="A119" s="159"/>
      <c r="B119" s="170">
        <v>76</v>
      </c>
      <c r="C119" s="246" t="s">
        <v>166</v>
      </c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8"/>
      <c r="R119" s="157">
        <v>157</v>
      </c>
      <c r="S119" s="171"/>
      <c r="T119" s="172" t="s">
        <v>41</v>
      </c>
      <c r="U119" s="3"/>
      <c r="V119" s="3"/>
      <c r="W119" s="3"/>
      <c r="X119" s="3"/>
      <c r="Y119" s="3"/>
      <c r="Z119" s="3"/>
    </row>
    <row r="120" spans="1:26" ht="12.75" customHeight="1">
      <c r="A120" s="159"/>
      <c r="B120" s="170">
        <v>77</v>
      </c>
      <c r="C120" s="246" t="s">
        <v>167</v>
      </c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8"/>
      <c r="R120" s="157">
        <v>70</v>
      </c>
      <c r="S120" s="171"/>
      <c r="T120" s="172" t="s">
        <v>41</v>
      </c>
      <c r="U120" s="3"/>
      <c r="V120" s="3"/>
      <c r="W120" s="3"/>
      <c r="X120" s="3"/>
      <c r="Y120" s="3"/>
      <c r="Z120" s="3"/>
    </row>
    <row r="121" spans="1:26" ht="14.25" customHeight="1">
      <c r="A121" s="159"/>
      <c r="B121" s="200">
        <v>78</v>
      </c>
      <c r="C121" s="255" t="s">
        <v>168</v>
      </c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7"/>
      <c r="R121" s="194">
        <v>766</v>
      </c>
      <c r="S121" s="201"/>
      <c r="T121" s="196"/>
      <c r="U121" s="3"/>
      <c r="V121" s="3"/>
      <c r="W121" s="3"/>
      <c r="X121" s="3"/>
      <c r="Y121" s="3"/>
      <c r="Z121" s="3"/>
    </row>
    <row r="122" spans="1:26" ht="14.25" customHeight="1">
      <c r="A122" s="159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3"/>
      <c r="V122" s="3"/>
      <c r="W122" s="3"/>
      <c r="X122" s="3"/>
      <c r="Y122" s="3"/>
      <c r="Z122" s="3"/>
    </row>
    <row r="123" spans="1:26" ht="17.25" customHeight="1">
      <c r="A123" s="159"/>
      <c r="B123" s="205">
        <v>79</v>
      </c>
      <c r="C123" s="265" t="s">
        <v>169</v>
      </c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7"/>
      <c r="R123" s="206">
        <v>595</v>
      </c>
      <c r="S123" s="225">
        <f>SUM(S82,S98:S108,S111:S115)</f>
        <v>2187483.7599999998</v>
      </c>
      <c r="T123" s="207" t="s">
        <v>62</v>
      </c>
      <c r="U123" s="3"/>
      <c r="V123" s="3"/>
      <c r="W123" s="3"/>
      <c r="X123" s="3"/>
      <c r="Y123" s="3"/>
      <c r="Z123" s="3"/>
    </row>
    <row r="124" spans="1:26" ht="14.25" customHeight="1">
      <c r="A124" s="159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3"/>
      <c r="V124" s="3"/>
      <c r="W124" s="3"/>
      <c r="X124" s="3"/>
      <c r="Y124" s="3"/>
      <c r="Z124" s="3"/>
    </row>
    <row r="125" spans="1:26" ht="18" customHeight="1">
      <c r="A125" s="208"/>
      <c r="B125" s="250" t="s">
        <v>170</v>
      </c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2"/>
      <c r="T125" s="209"/>
      <c r="U125" s="6"/>
      <c r="V125" s="6"/>
      <c r="W125" s="6"/>
      <c r="X125" s="6"/>
      <c r="Y125" s="6"/>
      <c r="Z125" s="6"/>
    </row>
    <row r="126" spans="1:26" ht="14.25" customHeight="1">
      <c r="A126" s="159"/>
      <c r="B126" s="271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8"/>
      <c r="R126" s="270" t="s">
        <v>102</v>
      </c>
      <c r="S126" s="247"/>
      <c r="T126" s="254"/>
      <c r="U126" s="3"/>
      <c r="V126" s="3"/>
      <c r="W126" s="3"/>
      <c r="X126" s="3"/>
      <c r="Y126" s="3"/>
      <c r="Z126" s="3"/>
    </row>
    <row r="127" spans="1:26" ht="14.25" customHeight="1">
      <c r="A127" s="159"/>
      <c r="B127" s="170">
        <v>80</v>
      </c>
      <c r="C127" s="246" t="s">
        <v>171</v>
      </c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8"/>
      <c r="R127" s="157">
        <v>529</v>
      </c>
      <c r="S127" s="171"/>
      <c r="T127" s="172"/>
      <c r="U127" s="3"/>
      <c r="V127" s="3"/>
      <c r="W127" s="3"/>
      <c r="X127" s="3"/>
      <c r="Y127" s="3"/>
      <c r="Z127" s="3"/>
    </row>
    <row r="128" spans="1:26" ht="14.25" customHeight="1">
      <c r="A128" s="159"/>
      <c r="B128" s="170">
        <v>81</v>
      </c>
      <c r="C128" s="246" t="s">
        <v>172</v>
      </c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8"/>
      <c r="R128" s="157">
        <v>530</v>
      </c>
      <c r="S128" s="171"/>
      <c r="T128" s="172"/>
      <c r="U128" s="3"/>
      <c r="V128" s="3"/>
      <c r="W128" s="3"/>
      <c r="X128" s="3"/>
      <c r="Y128" s="3"/>
      <c r="Z128" s="3"/>
    </row>
    <row r="129" spans="1:26" ht="14.25" customHeight="1">
      <c r="A129" s="159"/>
      <c r="B129" s="182">
        <v>82</v>
      </c>
      <c r="C129" s="264" t="s">
        <v>173</v>
      </c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2"/>
      <c r="R129" s="183">
        <v>409</v>
      </c>
      <c r="S129" s="210"/>
      <c r="T129" s="180" t="s">
        <v>41</v>
      </c>
      <c r="U129" s="3"/>
      <c r="V129" s="3"/>
      <c r="W129" s="3"/>
      <c r="X129" s="3"/>
      <c r="Y129" s="3"/>
      <c r="Z129" s="3"/>
    </row>
    <row r="130" spans="1:26" ht="14.25" customHeight="1">
      <c r="A130" s="159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3"/>
      <c r="V130" s="3"/>
      <c r="W130" s="3"/>
      <c r="X130" s="3"/>
      <c r="Y130" s="3"/>
      <c r="Z130" s="3"/>
    </row>
    <row r="131" spans="1:26" ht="14.25" customHeight="1">
      <c r="A131" s="159"/>
      <c r="B131" s="250" t="s">
        <v>174</v>
      </c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2"/>
      <c r="T131" s="168"/>
      <c r="U131" s="3"/>
      <c r="V131" s="3"/>
      <c r="W131" s="3"/>
      <c r="X131" s="3"/>
      <c r="Y131" s="3"/>
      <c r="Z131" s="3"/>
    </row>
    <row r="132" spans="1:26" ht="14.25" customHeight="1">
      <c r="A132" s="159"/>
      <c r="B132" s="170">
        <v>83</v>
      </c>
      <c r="C132" s="246" t="s">
        <v>175</v>
      </c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8"/>
      <c r="R132" s="157">
        <v>522</v>
      </c>
      <c r="S132" s="171"/>
      <c r="T132" s="172" t="s">
        <v>41</v>
      </c>
      <c r="U132" s="3"/>
      <c r="V132" s="3"/>
      <c r="W132" s="3"/>
      <c r="X132" s="3"/>
      <c r="Y132" s="3"/>
      <c r="Z132" s="3"/>
    </row>
    <row r="133" spans="1:26" ht="14.25" customHeight="1">
      <c r="A133" s="159"/>
      <c r="B133" s="170">
        <v>84</v>
      </c>
      <c r="C133" s="246" t="s">
        <v>176</v>
      </c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8"/>
      <c r="R133" s="157">
        <v>526</v>
      </c>
      <c r="S133" s="171"/>
      <c r="T133" s="172" t="s">
        <v>41</v>
      </c>
      <c r="U133" s="3"/>
      <c r="V133" s="3"/>
      <c r="W133" s="3"/>
      <c r="X133" s="3"/>
      <c r="Y133" s="3"/>
      <c r="Z133" s="3"/>
    </row>
    <row r="134" spans="1:26" ht="14.25" customHeight="1">
      <c r="A134" s="159"/>
      <c r="B134" s="170">
        <v>85</v>
      </c>
      <c r="C134" s="246" t="s">
        <v>177</v>
      </c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8"/>
      <c r="R134" s="157">
        <v>113</v>
      </c>
      <c r="S134" s="171"/>
      <c r="T134" s="172" t="s">
        <v>41</v>
      </c>
      <c r="U134" s="3"/>
      <c r="V134" s="3"/>
      <c r="W134" s="3"/>
      <c r="X134" s="3"/>
      <c r="Y134" s="3"/>
      <c r="Z134" s="3"/>
    </row>
    <row r="135" spans="1:26" ht="14.25" customHeight="1">
      <c r="A135" s="159"/>
      <c r="B135" s="170">
        <v>86</v>
      </c>
      <c r="C135" s="246" t="s">
        <v>178</v>
      </c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8"/>
      <c r="R135" s="157">
        <v>28</v>
      </c>
      <c r="S135" s="171"/>
      <c r="T135" s="172" t="s">
        <v>48</v>
      </c>
      <c r="U135" s="3"/>
      <c r="V135" s="3"/>
      <c r="W135" s="3"/>
      <c r="X135" s="3"/>
      <c r="Y135" s="3"/>
      <c r="Z135" s="3"/>
    </row>
    <row r="136" spans="1:26" ht="14.25" customHeight="1">
      <c r="A136" s="159"/>
      <c r="B136" s="170">
        <v>87</v>
      </c>
      <c r="C136" s="246" t="s">
        <v>179</v>
      </c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8"/>
      <c r="R136" s="157">
        <v>548</v>
      </c>
      <c r="S136" s="171"/>
      <c r="T136" s="172" t="s">
        <v>48</v>
      </c>
      <c r="U136" s="3"/>
      <c r="V136" s="3"/>
      <c r="W136" s="3"/>
      <c r="X136" s="3"/>
      <c r="Y136" s="3"/>
      <c r="Z136" s="3"/>
    </row>
    <row r="137" spans="1:26" ht="14.25" customHeight="1">
      <c r="A137" s="159"/>
      <c r="B137" s="170">
        <v>88</v>
      </c>
      <c r="C137" s="246" t="s">
        <v>180</v>
      </c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8"/>
      <c r="R137" s="157">
        <v>540</v>
      </c>
      <c r="S137" s="171"/>
      <c r="T137" s="172" t="s">
        <v>48</v>
      </c>
      <c r="U137" s="3"/>
      <c r="V137" s="3"/>
      <c r="W137" s="3"/>
      <c r="X137" s="3"/>
      <c r="Y137" s="3"/>
      <c r="Z137" s="3"/>
    </row>
    <row r="138" spans="1:26" ht="14.25" customHeight="1">
      <c r="A138" s="159"/>
      <c r="B138" s="170">
        <v>89</v>
      </c>
      <c r="C138" s="246" t="s">
        <v>181</v>
      </c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8"/>
      <c r="R138" s="157">
        <v>541</v>
      </c>
      <c r="S138" s="171"/>
      <c r="T138" s="172" t="s">
        <v>41</v>
      </c>
      <c r="U138" s="3"/>
      <c r="V138" s="3"/>
      <c r="W138" s="3"/>
      <c r="X138" s="3"/>
      <c r="Y138" s="3"/>
      <c r="Z138" s="3"/>
    </row>
    <row r="139" spans="1:26" ht="14.25" customHeight="1">
      <c r="A139" s="159"/>
      <c r="B139" s="170">
        <v>90</v>
      </c>
      <c r="C139" s="264" t="s">
        <v>182</v>
      </c>
      <c r="D139" s="261"/>
      <c r="E139" s="261"/>
      <c r="F139" s="261"/>
      <c r="G139" s="261"/>
      <c r="H139" s="262"/>
      <c r="I139" s="183">
        <v>549</v>
      </c>
      <c r="J139" s="290">
        <f>IF(S132+S133+S134+S138-S135-S136-S137&lt;0,-(S132+S133+S134+S138-S135-S136-S137),0)</f>
        <v>0</v>
      </c>
      <c r="K139" s="261"/>
      <c r="L139" s="262"/>
      <c r="M139" s="264" t="s">
        <v>183</v>
      </c>
      <c r="N139" s="261"/>
      <c r="O139" s="261"/>
      <c r="P139" s="261"/>
      <c r="Q139" s="262"/>
      <c r="R139" s="183">
        <v>550</v>
      </c>
      <c r="S139" s="211">
        <f>IF(S132+S133+S134+S138-S135-S136-S137&gt;0,S132+S133+S134+S138-S135-S136-S137,0)</f>
        <v>0</v>
      </c>
      <c r="T139" s="180" t="s">
        <v>41</v>
      </c>
      <c r="U139" s="3"/>
      <c r="V139" s="3"/>
      <c r="W139" s="3"/>
      <c r="X139" s="3"/>
      <c r="Y139" s="3"/>
      <c r="Z139" s="3"/>
    </row>
    <row r="140" spans="1:26" ht="14.25" customHeight="1">
      <c r="A140" s="159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3"/>
      <c r="V140" s="3"/>
      <c r="W140" s="3"/>
      <c r="X140" s="3"/>
      <c r="Y140" s="3"/>
      <c r="Z140" s="3"/>
    </row>
    <row r="141" spans="1:26" ht="14.25" customHeight="1">
      <c r="A141" s="159"/>
      <c r="B141" s="250" t="s">
        <v>184</v>
      </c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2"/>
      <c r="T141" s="168"/>
      <c r="U141" s="3"/>
      <c r="V141" s="3"/>
      <c r="W141" s="3"/>
      <c r="X141" s="3"/>
      <c r="Y141" s="3"/>
      <c r="Z141" s="3"/>
    </row>
    <row r="142" spans="1:26" ht="14.25" customHeight="1">
      <c r="A142" s="159"/>
      <c r="B142" s="271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8"/>
      <c r="R142" s="270" t="s">
        <v>185</v>
      </c>
      <c r="S142" s="247"/>
      <c r="T142" s="254"/>
      <c r="U142" s="3"/>
      <c r="V142" s="3"/>
      <c r="W142" s="3"/>
      <c r="X142" s="3"/>
      <c r="Y142" s="3"/>
      <c r="Z142" s="3"/>
    </row>
    <row r="143" spans="1:26" ht="14.25" customHeight="1">
      <c r="A143" s="159"/>
      <c r="B143" s="170">
        <v>91</v>
      </c>
      <c r="C143" s="246" t="s">
        <v>186</v>
      </c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8"/>
      <c r="R143" s="157">
        <v>577</v>
      </c>
      <c r="S143" s="171"/>
      <c r="T143" s="172" t="s">
        <v>41</v>
      </c>
      <c r="U143" s="3"/>
      <c r="V143" s="3"/>
      <c r="W143" s="3"/>
      <c r="X143" s="3"/>
      <c r="Y143" s="3"/>
      <c r="Z143" s="3"/>
    </row>
    <row r="144" spans="1:26" ht="14.25" customHeight="1">
      <c r="A144" s="159"/>
      <c r="B144" s="170">
        <v>92</v>
      </c>
      <c r="C144" s="246" t="s">
        <v>187</v>
      </c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8"/>
      <c r="R144" s="157">
        <v>32</v>
      </c>
      <c r="S144" s="171"/>
      <c r="T144" s="172" t="s">
        <v>41</v>
      </c>
      <c r="U144" s="3"/>
      <c r="V144" s="3"/>
      <c r="W144" s="3"/>
      <c r="X144" s="3"/>
      <c r="Y144" s="3"/>
      <c r="Z144" s="3"/>
    </row>
    <row r="145" spans="1:26" ht="14.25" customHeight="1">
      <c r="A145" s="159"/>
      <c r="B145" s="170">
        <v>93</v>
      </c>
      <c r="C145" s="246" t="s">
        <v>188</v>
      </c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8"/>
      <c r="R145" s="157">
        <v>150</v>
      </c>
      <c r="S145" s="171"/>
      <c r="T145" s="172" t="s">
        <v>41</v>
      </c>
      <c r="U145" s="3"/>
      <c r="V145" s="3"/>
      <c r="W145" s="3"/>
      <c r="X145" s="3"/>
      <c r="Y145" s="3"/>
      <c r="Z145" s="3"/>
    </row>
    <row r="146" spans="1:26" ht="14.25" customHeight="1">
      <c r="A146" s="159"/>
      <c r="B146" s="170">
        <v>94</v>
      </c>
      <c r="C146" s="246" t="s">
        <v>189</v>
      </c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8"/>
      <c r="R146" s="157">
        <v>146</v>
      </c>
      <c r="S146" s="171"/>
      <c r="T146" s="172" t="s">
        <v>41</v>
      </c>
      <c r="U146" s="3"/>
      <c r="V146" s="3"/>
      <c r="W146" s="3"/>
      <c r="X146" s="3"/>
      <c r="Y146" s="3"/>
      <c r="Z146" s="3"/>
    </row>
    <row r="147" spans="1:26" ht="14.25" customHeight="1">
      <c r="A147" s="159"/>
      <c r="B147" s="170">
        <v>95</v>
      </c>
      <c r="C147" s="246" t="s">
        <v>190</v>
      </c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8"/>
      <c r="R147" s="157">
        <v>752</v>
      </c>
      <c r="S147" s="171"/>
      <c r="T147" s="172" t="s">
        <v>41</v>
      </c>
      <c r="U147" s="3"/>
      <c r="V147" s="3"/>
      <c r="W147" s="3"/>
      <c r="X147" s="3"/>
      <c r="Y147" s="3"/>
      <c r="Z147" s="3"/>
    </row>
    <row r="148" spans="1:26" ht="14.25" customHeight="1">
      <c r="A148" s="159"/>
      <c r="B148" s="170">
        <v>96</v>
      </c>
      <c r="C148" s="246" t="s">
        <v>191</v>
      </c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8"/>
      <c r="R148" s="157">
        <v>545</v>
      </c>
      <c r="S148" s="171"/>
      <c r="T148" s="172" t="s">
        <v>41</v>
      </c>
      <c r="U148" s="3"/>
      <c r="V148" s="3"/>
      <c r="W148" s="3"/>
      <c r="X148" s="3"/>
      <c r="Y148" s="3"/>
      <c r="Z148" s="3"/>
    </row>
    <row r="149" spans="1:26" ht="14.25" customHeight="1">
      <c r="A149" s="159"/>
      <c r="B149" s="170">
        <v>97</v>
      </c>
      <c r="C149" s="246" t="s">
        <v>192</v>
      </c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8"/>
      <c r="R149" s="157">
        <v>546</v>
      </c>
      <c r="S149" s="171"/>
      <c r="T149" s="172" t="s">
        <v>48</v>
      </c>
      <c r="U149" s="3"/>
      <c r="V149" s="3"/>
      <c r="W149" s="3"/>
      <c r="X149" s="3"/>
      <c r="Y149" s="3"/>
      <c r="Z149" s="3"/>
    </row>
    <row r="150" spans="1:26" ht="14.25" customHeight="1">
      <c r="A150" s="159"/>
      <c r="B150" s="170">
        <v>98</v>
      </c>
      <c r="C150" s="246" t="s">
        <v>49</v>
      </c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8"/>
      <c r="R150" s="157">
        <v>710</v>
      </c>
      <c r="S150" s="171"/>
      <c r="T150" s="172" t="s">
        <v>48</v>
      </c>
      <c r="U150" s="3"/>
      <c r="V150" s="3"/>
      <c r="W150" s="3"/>
      <c r="X150" s="3"/>
      <c r="Y150" s="3"/>
      <c r="Z150" s="3"/>
    </row>
    <row r="151" spans="1:26" ht="14.25" customHeight="1">
      <c r="A151" s="159"/>
      <c r="B151" s="170">
        <v>99</v>
      </c>
      <c r="C151" s="246" t="s">
        <v>193</v>
      </c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8"/>
      <c r="R151" s="157">
        <v>602</v>
      </c>
      <c r="S151" s="204">
        <f>+S143+S144+S145+S146+S147+S148-S149-S150</f>
        <v>0</v>
      </c>
      <c r="T151" s="172" t="s">
        <v>62</v>
      </c>
      <c r="U151" s="3"/>
      <c r="V151" s="3"/>
      <c r="W151" s="3"/>
      <c r="X151" s="3"/>
      <c r="Y151" s="3"/>
      <c r="Z151" s="3"/>
    </row>
    <row r="152" spans="1:26" ht="14.25" customHeight="1">
      <c r="A152" s="159"/>
      <c r="B152" s="271"/>
      <c r="C152" s="247"/>
      <c r="D152" s="247"/>
      <c r="E152" s="247"/>
      <c r="F152" s="247"/>
      <c r="G152" s="247"/>
      <c r="H152" s="247"/>
      <c r="I152" s="247"/>
      <c r="J152" s="247"/>
      <c r="K152" s="247"/>
      <c r="L152" s="248"/>
      <c r="M152" s="270" t="s">
        <v>194</v>
      </c>
      <c r="N152" s="247"/>
      <c r="O152" s="247"/>
      <c r="P152" s="247"/>
      <c r="Q152" s="248"/>
      <c r="R152" s="270" t="s">
        <v>195</v>
      </c>
      <c r="S152" s="247"/>
      <c r="T152" s="254"/>
      <c r="U152" s="3"/>
      <c r="V152" s="3"/>
      <c r="W152" s="3"/>
      <c r="X152" s="3"/>
      <c r="Y152" s="3"/>
      <c r="Z152" s="3"/>
    </row>
    <row r="153" spans="1:26" ht="14.25" customHeight="1">
      <c r="A153" s="159"/>
      <c r="B153" s="170">
        <v>100</v>
      </c>
      <c r="C153" s="246" t="s">
        <v>186</v>
      </c>
      <c r="D153" s="247"/>
      <c r="E153" s="247"/>
      <c r="F153" s="247"/>
      <c r="G153" s="247"/>
      <c r="H153" s="247"/>
      <c r="I153" s="247"/>
      <c r="J153" s="247"/>
      <c r="K153" s="247"/>
      <c r="L153" s="248"/>
      <c r="M153" s="157">
        <v>575</v>
      </c>
      <c r="N153" s="249"/>
      <c r="O153" s="247"/>
      <c r="P153" s="248"/>
      <c r="Q153" s="212" t="s">
        <v>41</v>
      </c>
      <c r="R153" s="157">
        <v>576</v>
      </c>
      <c r="S153" s="171"/>
      <c r="T153" s="172" t="s">
        <v>41</v>
      </c>
      <c r="U153" s="3"/>
      <c r="V153" s="3"/>
      <c r="W153" s="3"/>
      <c r="X153" s="3"/>
      <c r="Y153" s="3"/>
      <c r="Z153" s="3"/>
    </row>
    <row r="154" spans="1:26" ht="14.25" customHeight="1">
      <c r="A154" s="159"/>
      <c r="B154" s="170">
        <v>101</v>
      </c>
      <c r="C154" s="246" t="s">
        <v>187</v>
      </c>
      <c r="D154" s="247"/>
      <c r="E154" s="247"/>
      <c r="F154" s="247"/>
      <c r="G154" s="247"/>
      <c r="H154" s="247"/>
      <c r="I154" s="247"/>
      <c r="J154" s="247"/>
      <c r="K154" s="247"/>
      <c r="L154" s="248"/>
      <c r="M154" s="157">
        <v>574</v>
      </c>
      <c r="N154" s="249"/>
      <c r="O154" s="247"/>
      <c r="P154" s="248"/>
      <c r="Q154" s="212" t="s">
        <v>41</v>
      </c>
      <c r="R154" s="157">
        <v>33</v>
      </c>
      <c r="S154" s="171"/>
      <c r="T154" s="172" t="s">
        <v>41</v>
      </c>
      <c r="U154" s="3"/>
      <c r="V154" s="3"/>
      <c r="W154" s="3"/>
      <c r="X154" s="3"/>
      <c r="Y154" s="3"/>
      <c r="Z154" s="3"/>
    </row>
    <row r="155" spans="1:26" ht="14.25" customHeight="1">
      <c r="A155" s="159"/>
      <c r="B155" s="170">
        <v>102</v>
      </c>
      <c r="C155" s="246" t="s">
        <v>188</v>
      </c>
      <c r="D155" s="247"/>
      <c r="E155" s="247"/>
      <c r="F155" s="247"/>
      <c r="G155" s="247"/>
      <c r="H155" s="247"/>
      <c r="I155" s="247"/>
      <c r="J155" s="247"/>
      <c r="K155" s="247"/>
      <c r="L155" s="248"/>
      <c r="M155" s="157">
        <v>580</v>
      </c>
      <c r="N155" s="249"/>
      <c r="O155" s="247"/>
      <c r="P155" s="248"/>
      <c r="Q155" s="212" t="s">
        <v>41</v>
      </c>
      <c r="R155" s="157">
        <v>149</v>
      </c>
      <c r="S155" s="171"/>
      <c r="T155" s="172" t="s">
        <v>41</v>
      </c>
      <c r="U155" s="3"/>
      <c r="V155" s="3"/>
      <c r="W155" s="3"/>
      <c r="X155" s="3"/>
      <c r="Y155" s="3"/>
      <c r="Z155" s="3"/>
    </row>
    <row r="156" spans="1:26" ht="14.25" customHeight="1">
      <c r="A156" s="159"/>
      <c r="B156" s="170">
        <v>103</v>
      </c>
      <c r="C156" s="246" t="s">
        <v>189</v>
      </c>
      <c r="D156" s="247"/>
      <c r="E156" s="247"/>
      <c r="F156" s="247"/>
      <c r="G156" s="247"/>
      <c r="H156" s="247"/>
      <c r="I156" s="247"/>
      <c r="J156" s="247"/>
      <c r="K156" s="247"/>
      <c r="L156" s="248"/>
      <c r="M156" s="157">
        <v>582</v>
      </c>
      <c r="N156" s="249"/>
      <c r="O156" s="247"/>
      <c r="P156" s="248"/>
      <c r="Q156" s="212" t="s">
        <v>41</v>
      </c>
      <c r="R156" s="157">
        <v>85</v>
      </c>
      <c r="S156" s="171"/>
      <c r="T156" s="172" t="s">
        <v>41</v>
      </c>
      <c r="U156" s="3"/>
      <c r="V156" s="3"/>
      <c r="W156" s="3"/>
      <c r="X156" s="3"/>
      <c r="Y156" s="3"/>
      <c r="Z156" s="3"/>
    </row>
    <row r="157" spans="1:26" ht="14.25" customHeight="1">
      <c r="A157" s="159"/>
      <c r="B157" s="170">
        <v>104</v>
      </c>
      <c r="C157" s="246" t="s">
        <v>190</v>
      </c>
      <c r="D157" s="247"/>
      <c r="E157" s="247"/>
      <c r="F157" s="247"/>
      <c r="G157" s="247"/>
      <c r="H157" s="247"/>
      <c r="I157" s="247"/>
      <c r="J157" s="247"/>
      <c r="K157" s="247"/>
      <c r="L157" s="248"/>
      <c r="M157" s="157">
        <v>753</v>
      </c>
      <c r="N157" s="249"/>
      <c r="O157" s="247"/>
      <c r="P157" s="248"/>
      <c r="Q157" s="212" t="s">
        <v>41</v>
      </c>
      <c r="R157" s="157">
        <v>754</v>
      </c>
      <c r="S157" s="171"/>
      <c r="T157" s="172" t="s">
        <v>41</v>
      </c>
      <c r="U157" s="3"/>
      <c r="V157" s="3"/>
      <c r="W157" s="3"/>
      <c r="X157" s="3"/>
      <c r="Y157" s="3"/>
      <c r="Z157" s="3"/>
    </row>
    <row r="158" spans="1:26" ht="14.25" customHeight="1">
      <c r="A158" s="159"/>
      <c r="B158" s="170">
        <v>105</v>
      </c>
      <c r="C158" s="246" t="s">
        <v>196</v>
      </c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8"/>
      <c r="R158" s="157">
        <v>551</v>
      </c>
      <c r="S158" s="171"/>
      <c r="T158" s="172" t="s">
        <v>41</v>
      </c>
      <c r="U158" s="3"/>
      <c r="V158" s="3"/>
      <c r="W158" s="3"/>
      <c r="X158" s="3"/>
      <c r="Y158" s="3"/>
      <c r="Z158" s="3"/>
    </row>
    <row r="159" spans="1:26" ht="14.25" customHeight="1">
      <c r="A159" s="159"/>
      <c r="B159" s="170">
        <v>106</v>
      </c>
      <c r="C159" s="246" t="s">
        <v>197</v>
      </c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8"/>
      <c r="R159" s="157">
        <v>559</v>
      </c>
      <c r="S159" s="171"/>
      <c r="T159" s="172" t="s">
        <v>48</v>
      </c>
      <c r="U159" s="3"/>
      <c r="V159" s="3"/>
      <c r="W159" s="3"/>
      <c r="X159" s="3"/>
      <c r="Y159" s="3"/>
      <c r="Z159" s="3"/>
    </row>
    <row r="160" spans="1:26" ht="14.25" customHeight="1">
      <c r="A160" s="159"/>
      <c r="B160" s="170">
        <v>107</v>
      </c>
      <c r="C160" s="246" t="s">
        <v>198</v>
      </c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8"/>
      <c r="R160" s="157">
        <v>508</v>
      </c>
      <c r="S160" s="171"/>
      <c r="T160" s="172" t="s">
        <v>41</v>
      </c>
      <c r="U160" s="3"/>
      <c r="V160" s="3"/>
      <c r="W160" s="3"/>
      <c r="X160" s="3"/>
      <c r="Y160" s="3"/>
      <c r="Z160" s="3"/>
    </row>
    <row r="161" spans="1:26" ht="14.25" customHeight="1">
      <c r="A161" s="159"/>
      <c r="B161" s="170">
        <v>108</v>
      </c>
      <c r="C161" s="246" t="s">
        <v>199</v>
      </c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8"/>
      <c r="R161" s="157">
        <v>533</v>
      </c>
      <c r="S161" s="171"/>
      <c r="T161" s="172" t="s">
        <v>48</v>
      </c>
      <c r="U161" s="3"/>
      <c r="V161" s="3"/>
      <c r="W161" s="3"/>
      <c r="X161" s="3"/>
      <c r="Y161" s="3"/>
      <c r="Z161" s="3"/>
    </row>
    <row r="162" spans="1:26" ht="14.25" customHeight="1">
      <c r="A162" s="159"/>
      <c r="B162" s="170">
        <v>109</v>
      </c>
      <c r="C162" s="246" t="s">
        <v>200</v>
      </c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8"/>
      <c r="R162" s="157">
        <v>552</v>
      </c>
      <c r="S162" s="171"/>
      <c r="T162" s="172" t="s">
        <v>48</v>
      </c>
      <c r="U162" s="3"/>
      <c r="V162" s="3"/>
      <c r="W162" s="3"/>
      <c r="X162" s="3"/>
      <c r="Y162" s="3"/>
      <c r="Z162" s="3"/>
    </row>
    <row r="163" spans="1:26" ht="14.25" customHeight="1">
      <c r="A163" s="159"/>
      <c r="B163" s="170">
        <v>110</v>
      </c>
      <c r="C163" s="264" t="s">
        <v>201</v>
      </c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2"/>
      <c r="R163" s="183">
        <v>603</v>
      </c>
      <c r="S163" s="211">
        <f>+S153+S154+S155+S156+S157+S158-S159+S160-S161+S162</f>
        <v>0</v>
      </c>
      <c r="T163" s="180" t="s">
        <v>62</v>
      </c>
      <c r="U163" s="3"/>
      <c r="V163" s="3"/>
      <c r="W163" s="3"/>
      <c r="X163" s="3"/>
      <c r="Y163" s="3"/>
      <c r="Z163" s="3"/>
    </row>
    <row r="164" spans="1:26" ht="14.25" customHeight="1">
      <c r="A164" s="159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3"/>
      <c r="V164" s="3"/>
      <c r="W164" s="3"/>
      <c r="X164" s="3"/>
      <c r="Y164" s="3"/>
      <c r="Z164" s="3"/>
    </row>
    <row r="165" spans="1:26" ht="23.25" customHeight="1">
      <c r="A165" s="159"/>
      <c r="B165" s="205">
        <v>111</v>
      </c>
      <c r="C165" s="265" t="s">
        <v>202</v>
      </c>
      <c r="D165" s="266"/>
      <c r="E165" s="266"/>
      <c r="F165" s="266"/>
      <c r="G165" s="266"/>
      <c r="H165" s="267"/>
      <c r="I165" s="206">
        <v>507</v>
      </c>
      <c r="J165" s="268">
        <f>IF(S151-S163&lt;0,S163-S151,0)</f>
        <v>0</v>
      </c>
      <c r="K165" s="266"/>
      <c r="L165" s="266"/>
      <c r="M165" s="267"/>
      <c r="N165" s="265" t="s">
        <v>203</v>
      </c>
      <c r="O165" s="266"/>
      <c r="P165" s="266"/>
      <c r="Q165" s="267"/>
      <c r="R165" s="206">
        <v>506</v>
      </c>
      <c r="S165" s="213">
        <f>IF(S151-S163&gt;0,S151-S163,0)</f>
        <v>0</v>
      </c>
      <c r="T165" s="207" t="s">
        <v>41</v>
      </c>
      <c r="U165" s="3"/>
      <c r="V165" s="3"/>
      <c r="W165" s="3"/>
      <c r="X165" s="3"/>
      <c r="Y165" s="3"/>
      <c r="Z165" s="3"/>
    </row>
    <row r="166" spans="1:26" ht="14.25" customHeight="1">
      <c r="A166" s="159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3"/>
      <c r="V166" s="3"/>
      <c r="W166" s="3"/>
      <c r="X166" s="3"/>
      <c r="Y166" s="3"/>
      <c r="Z166" s="3"/>
    </row>
    <row r="167" spans="1:26" ht="14.25" customHeight="1">
      <c r="A167" s="159"/>
      <c r="B167" s="250" t="s">
        <v>204</v>
      </c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2"/>
      <c r="T167" s="209"/>
      <c r="U167" s="3"/>
      <c r="V167" s="3"/>
      <c r="W167" s="3"/>
      <c r="X167" s="3"/>
      <c r="Y167" s="3"/>
      <c r="Z167" s="3"/>
    </row>
    <row r="168" spans="1:26" ht="14.25" customHeight="1">
      <c r="A168" s="159"/>
      <c r="B168" s="253" t="s">
        <v>205</v>
      </c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54"/>
      <c r="U168" s="3"/>
      <c r="V168" s="3"/>
      <c r="W168" s="3"/>
      <c r="X168" s="3"/>
      <c r="Y168" s="3"/>
      <c r="Z168" s="3"/>
    </row>
    <row r="169" spans="1:26" ht="14.25" customHeight="1">
      <c r="A169" s="159"/>
      <c r="B169" s="170">
        <v>112</v>
      </c>
      <c r="C169" s="246" t="s">
        <v>206</v>
      </c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8"/>
      <c r="R169" s="157">
        <v>556</v>
      </c>
      <c r="S169" s="171"/>
      <c r="T169" s="172" t="s">
        <v>41</v>
      </c>
      <c r="U169" s="3"/>
      <c r="V169" s="3"/>
      <c r="W169" s="3"/>
      <c r="X169" s="3"/>
      <c r="Y169" s="3"/>
      <c r="Z169" s="3"/>
    </row>
    <row r="170" spans="1:26" ht="14.25" customHeight="1">
      <c r="A170" s="159"/>
      <c r="B170" s="170">
        <v>113</v>
      </c>
      <c r="C170" s="246" t="s">
        <v>207</v>
      </c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8"/>
      <c r="R170" s="157">
        <v>557</v>
      </c>
      <c r="S170" s="171"/>
      <c r="T170" s="172" t="s">
        <v>41</v>
      </c>
      <c r="U170" s="3"/>
      <c r="V170" s="3"/>
      <c r="W170" s="3"/>
      <c r="X170" s="3"/>
      <c r="Y170" s="3"/>
      <c r="Z170" s="3"/>
    </row>
    <row r="171" spans="1:26" ht="14.25" customHeight="1">
      <c r="A171" s="159"/>
      <c r="B171" s="170">
        <v>114</v>
      </c>
      <c r="C171" s="246" t="s">
        <v>208</v>
      </c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8"/>
      <c r="R171" s="157">
        <v>558</v>
      </c>
      <c r="S171" s="171"/>
      <c r="T171" s="172" t="s">
        <v>48</v>
      </c>
      <c r="U171" s="3"/>
      <c r="V171" s="3"/>
      <c r="W171" s="3"/>
      <c r="X171" s="3"/>
      <c r="Y171" s="3"/>
      <c r="Z171" s="3"/>
    </row>
    <row r="172" spans="1:26" ht="14.25" customHeight="1">
      <c r="A172" s="159"/>
      <c r="B172" s="170">
        <v>115</v>
      </c>
      <c r="C172" s="246" t="s">
        <v>209</v>
      </c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8"/>
      <c r="R172" s="157">
        <v>543</v>
      </c>
      <c r="S172" s="204">
        <f>+S169+S170-S171</f>
        <v>0</v>
      </c>
      <c r="T172" s="172" t="s">
        <v>62</v>
      </c>
      <c r="U172" s="3"/>
      <c r="V172" s="3"/>
      <c r="W172" s="3"/>
      <c r="X172" s="3"/>
      <c r="Y172" s="3"/>
      <c r="Z172" s="3"/>
    </row>
    <row r="173" spans="1:26" ht="14.25" customHeight="1">
      <c r="A173" s="159"/>
      <c r="B173" s="170">
        <v>116</v>
      </c>
      <c r="C173" s="255" t="s">
        <v>210</v>
      </c>
      <c r="D173" s="256"/>
      <c r="E173" s="256"/>
      <c r="F173" s="256"/>
      <c r="G173" s="256"/>
      <c r="H173" s="257"/>
      <c r="I173" s="194">
        <v>573</v>
      </c>
      <c r="J173" s="258">
        <f>IF(S82&lt;S172,S172-S173,0)</f>
        <v>0</v>
      </c>
      <c r="K173" s="256"/>
      <c r="L173" s="256"/>
      <c r="M173" s="257"/>
      <c r="N173" s="255" t="s">
        <v>211</v>
      </c>
      <c r="O173" s="256"/>
      <c r="P173" s="256"/>
      <c r="Q173" s="257"/>
      <c r="R173" s="194">
        <v>598</v>
      </c>
      <c r="S173" s="214">
        <f>IF(S172&gt;S82,S82,S172)</f>
        <v>0</v>
      </c>
      <c r="T173" s="172" t="s">
        <v>48</v>
      </c>
      <c r="U173" s="3"/>
      <c r="V173" s="3"/>
      <c r="W173" s="3"/>
      <c r="X173" s="3"/>
      <c r="Y173" s="3"/>
      <c r="Z173" s="3"/>
    </row>
    <row r="174" spans="1:26" ht="14.25" customHeight="1">
      <c r="A174" s="159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3"/>
      <c r="V174" s="3"/>
      <c r="W174" s="3"/>
      <c r="X174" s="3"/>
      <c r="Y174" s="3"/>
      <c r="Z174" s="3"/>
    </row>
    <row r="175" spans="1:26" ht="14.25" customHeight="1">
      <c r="A175" s="159"/>
      <c r="B175" s="250" t="s">
        <v>212</v>
      </c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9"/>
      <c r="U175" s="3"/>
      <c r="V175" s="3"/>
      <c r="W175" s="3"/>
      <c r="X175" s="3"/>
      <c r="Y175" s="3"/>
      <c r="Z175" s="3"/>
    </row>
    <row r="176" spans="1:26" ht="12.75" customHeight="1">
      <c r="A176" s="159"/>
      <c r="B176" s="170">
        <v>117</v>
      </c>
      <c r="C176" s="246" t="s">
        <v>213</v>
      </c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8"/>
      <c r="R176" s="157">
        <v>39</v>
      </c>
      <c r="S176" s="215"/>
      <c r="T176" s="212" t="s">
        <v>41</v>
      </c>
      <c r="U176" s="3"/>
      <c r="V176" s="3"/>
      <c r="W176" s="3"/>
      <c r="X176" s="3"/>
      <c r="Y176" s="3"/>
      <c r="Z176" s="3"/>
    </row>
    <row r="177" spans="1:26" ht="12.75" customHeight="1">
      <c r="A177" s="159"/>
      <c r="B177" s="170">
        <v>118</v>
      </c>
      <c r="C177" s="246" t="s">
        <v>214</v>
      </c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8"/>
      <c r="R177" s="157">
        <v>554</v>
      </c>
      <c r="S177" s="215"/>
      <c r="T177" s="212" t="s">
        <v>41</v>
      </c>
      <c r="U177" s="3"/>
      <c r="V177" s="3"/>
      <c r="W177" s="3"/>
      <c r="X177" s="3"/>
      <c r="Y177" s="3"/>
      <c r="Z177" s="3"/>
    </row>
    <row r="178" spans="1:26" ht="12.75" customHeight="1">
      <c r="A178" s="159"/>
      <c r="B178" s="170">
        <v>119</v>
      </c>
      <c r="C178" s="246" t="s">
        <v>215</v>
      </c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8"/>
      <c r="R178" s="157">
        <v>736</v>
      </c>
      <c r="S178" s="215"/>
      <c r="T178" s="212" t="s">
        <v>48</v>
      </c>
      <c r="U178" s="3"/>
      <c r="V178" s="3"/>
      <c r="W178" s="3"/>
      <c r="X178" s="3"/>
      <c r="Y178" s="3"/>
      <c r="Z178" s="3"/>
    </row>
    <row r="179" spans="1:26" ht="12.75" customHeight="1">
      <c r="A179" s="159"/>
      <c r="B179" s="170">
        <v>120</v>
      </c>
      <c r="C179" s="246" t="s">
        <v>216</v>
      </c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8"/>
      <c r="R179" s="157">
        <v>597</v>
      </c>
      <c r="S179" s="215"/>
      <c r="T179" s="212" t="s">
        <v>41</v>
      </c>
      <c r="U179" s="3"/>
      <c r="V179" s="3"/>
      <c r="W179" s="3"/>
      <c r="X179" s="3"/>
      <c r="Y179" s="3"/>
      <c r="Z179" s="3"/>
    </row>
    <row r="180" spans="1:26" ht="27" customHeight="1">
      <c r="A180" s="159"/>
      <c r="B180" s="170">
        <v>121</v>
      </c>
      <c r="C180" s="264" t="s">
        <v>217</v>
      </c>
      <c r="D180" s="261"/>
      <c r="E180" s="261"/>
      <c r="F180" s="261"/>
      <c r="G180" s="261"/>
      <c r="H180" s="262"/>
      <c r="I180" s="183">
        <v>555</v>
      </c>
      <c r="J180" s="260"/>
      <c r="K180" s="261"/>
      <c r="L180" s="262"/>
      <c r="M180" s="216" t="s">
        <v>41</v>
      </c>
      <c r="N180" s="263" t="s">
        <v>218</v>
      </c>
      <c r="O180" s="261"/>
      <c r="P180" s="261"/>
      <c r="Q180" s="262"/>
      <c r="R180" s="183">
        <v>596</v>
      </c>
      <c r="S180" s="217">
        <f>+S176+S177-S178+S179+J180</f>
        <v>0</v>
      </c>
      <c r="T180" s="180" t="s">
        <v>41</v>
      </c>
      <c r="U180" s="3"/>
      <c r="V180" s="3"/>
      <c r="W180" s="3"/>
      <c r="X180" s="3"/>
      <c r="Y180" s="3"/>
      <c r="Z180" s="3"/>
    </row>
    <row r="181" spans="1:26" ht="14.25" customHeight="1">
      <c r="A181" s="159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3"/>
      <c r="V181" s="3"/>
      <c r="W181" s="3"/>
      <c r="X181" s="3"/>
      <c r="Y181" s="3"/>
      <c r="Z181" s="3"/>
    </row>
    <row r="182" spans="1:26" ht="14.25" customHeight="1">
      <c r="A182" s="159"/>
      <c r="B182" s="250" t="s">
        <v>219</v>
      </c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2"/>
      <c r="T182" s="168"/>
      <c r="U182" s="3"/>
      <c r="V182" s="3"/>
      <c r="W182" s="3"/>
      <c r="X182" s="3"/>
      <c r="Y182" s="3"/>
      <c r="Z182" s="3"/>
    </row>
    <row r="183" spans="1:26" ht="12.75" customHeight="1">
      <c r="A183" s="159"/>
      <c r="B183" s="170">
        <v>122</v>
      </c>
      <c r="C183" s="246" t="s">
        <v>220</v>
      </c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8"/>
      <c r="R183" s="157">
        <v>100</v>
      </c>
      <c r="S183" s="204">
        <f t="shared" ref="S183:S187" si="0">+H183+M183</f>
        <v>0</v>
      </c>
      <c r="T183" s="172" t="s">
        <v>41</v>
      </c>
      <c r="U183" s="3"/>
      <c r="V183" s="3"/>
      <c r="W183" s="3"/>
      <c r="X183" s="3"/>
      <c r="Y183" s="3"/>
      <c r="Z183" s="3"/>
    </row>
    <row r="184" spans="1:26" ht="12.75" customHeight="1">
      <c r="A184" s="159"/>
      <c r="B184" s="170">
        <v>123</v>
      </c>
      <c r="C184" s="246" t="s">
        <v>221</v>
      </c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8"/>
      <c r="R184" s="157">
        <v>101</v>
      </c>
      <c r="S184" s="204">
        <f t="shared" si="0"/>
        <v>0</v>
      </c>
      <c r="T184" s="172" t="s">
        <v>48</v>
      </c>
      <c r="U184" s="3"/>
      <c r="V184" s="3"/>
      <c r="W184" s="3"/>
      <c r="X184" s="3"/>
      <c r="Y184" s="3"/>
      <c r="Z184" s="3"/>
    </row>
    <row r="185" spans="1:26" ht="12.75" customHeight="1">
      <c r="A185" s="159"/>
      <c r="B185" s="170">
        <v>124</v>
      </c>
      <c r="C185" s="246" t="s">
        <v>222</v>
      </c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8"/>
      <c r="R185" s="157">
        <v>102</v>
      </c>
      <c r="S185" s="204">
        <f t="shared" si="0"/>
        <v>0</v>
      </c>
      <c r="T185" s="172" t="s">
        <v>48</v>
      </c>
      <c r="U185" s="3"/>
      <c r="V185" s="3"/>
      <c r="W185" s="3"/>
      <c r="X185" s="3"/>
      <c r="Y185" s="3"/>
      <c r="Z185" s="3"/>
    </row>
    <row r="186" spans="1:26" ht="12.75" customHeight="1">
      <c r="A186" s="159"/>
      <c r="B186" s="170">
        <v>125</v>
      </c>
      <c r="C186" s="246" t="s">
        <v>223</v>
      </c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8"/>
      <c r="R186" s="157">
        <v>103</v>
      </c>
      <c r="S186" s="204">
        <f t="shared" si="0"/>
        <v>0</v>
      </c>
      <c r="T186" s="172" t="s">
        <v>62</v>
      </c>
      <c r="U186" s="3"/>
      <c r="V186" s="3"/>
      <c r="W186" s="3"/>
      <c r="X186" s="3"/>
      <c r="Y186" s="3"/>
      <c r="Z186" s="3"/>
    </row>
    <row r="187" spans="1:26" ht="13.5" customHeight="1">
      <c r="A187" s="159"/>
      <c r="B187" s="170">
        <v>126</v>
      </c>
      <c r="C187" s="246" t="s">
        <v>224</v>
      </c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8"/>
      <c r="R187" s="157">
        <v>104</v>
      </c>
      <c r="S187" s="204">
        <f t="shared" si="0"/>
        <v>0</v>
      </c>
      <c r="T187" s="172" t="s">
        <v>62</v>
      </c>
      <c r="U187" s="3"/>
      <c r="V187" s="3"/>
      <c r="W187" s="3"/>
      <c r="X187" s="3"/>
      <c r="Y187" s="3"/>
      <c r="Z187" s="3"/>
    </row>
    <row r="188" spans="1:26" ht="14.25" customHeight="1">
      <c r="A188" s="159"/>
      <c r="B188" s="250" t="s">
        <v>225</v>
      </c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2"/>
      <c r="T188" s="168"/>
      <c r="U188" s="3"/>
      <c r="V188" s="3"/>
      <c r="W188" s="3"/>
      <c r="X188" s="3"/>
      <c r="Y188" s="3"/>
      <c r="Z188" s="3"/>
    </row>
    <row r="189" spans="1:26" ht="14.25" customHeight="1">
      <c r="A189" s="159"/>
      <c r="B189" s="170">
        <v>127</v>
      </c>
      <c r="C189" s="246" t="s">
        <v>226</v>
      </c>
      <c r="D189" s="247"/>
      <c r="E189" s="247"/>
      <c r="F189" s="248"/>
      <c r="G189" s="157">
        <v>725</v>
      </c>
      <c r="H189" s="158"/>
      <c r="I189" s="246" t="s">
        <v>227</v>
      </c>
      <c r="J189" s="247"/>
      <c r="K189" s="248"/>
      <c r="L189" s="157">
        <v>737</v>
      </c>
      <c r="M189" s="284"/>
      <c r="N189" s="247"/>
      <c r="O189" s="248"/>
      <c r="P189" s="246" t="s">
        <v>228</v>
      </c>
      <c r="Q189" s="248"/>
      <c r="R189" s="157">
        <v>727</v>
      </c>
      <c r="S189" s="204">
        <f t="shared" ref="S189:S194" si="1">+H189+M189</f>
        <v>0</v>
      </c>
      <c r="T189" s="172" t="s">
        <v>48</v>
      </c>
      <c r="U189" s="3"/>
      <c r="V189" s="3"/>
      <c r="W189" s="3"/>
      <c r="X189" s="3"/>
      <c r="Y189" s="3"/>
      <c r="Z189" s="3"/>
    </row>
    <row r="190" spans="1:26" ht="14.25" customHeight="1">
      <c r="A190" s="159"/>
      <c r="B190" s="170">
        <v>128</v>
      </c>
      <c r="C190" s="246" t="s">
        <v>229</v>
      </c>
      <c r="D190" s="247"/>
      <c r="E190" s="247"/>
      <c r="F190" s="248"/>
      <c r="G190" s="157">
        <v>704</v>
      </c>
      <c r="H190" s="158"/>
      <c r="I190" s="246" t="s">
        <v>227</v>
      </c>
      <c r="J190" s="247"/>
      <c r="K190" s="248"/>
      <c r="L190" s="157">
        <v>705</v>
      </c>
      <c r="M190" s="282"/>
      <c r="N190" s="247"/>
      <c r="O190" s="248"/>
      <c r="P190" s="246" t="s">
        <v>228</v>
      </c>
      <c r="Q190" s="248"/>
      <c r="R190" s="157">
        <v>706</v>
      </c>
      <c r="S190" s="204">
        <f t="shared" si="1"/>
        <v>0</v>
      </c>
      <c r="T190" s="172" t="s">
        <v>48</v>
      </c>
      <c r="U190" s="3"/>
      <c r="V190" s="3"/>
      <c r="W190" s="3"/>
      <c r="X190" s="3"/>
      <c r="Y190" s="3"/>
      <c r="Z190" s="3"/>
    </row>
    <row r="191" spans="1:26" ht="14.25" customHeight="1">
      <c r="A191" s="159"/>
      <c r="B191" s="170">
        <v>129</v>
      </c>
      <c r="C191" s="246" t="s">
        <v>230</v>
      </c>
      <c r="D191" s="247"/>
      <c r="E191" s="247"/>
      <c r="F191" s="248"/>
      <c r="G191" s="157">
        <v>160</v>
      </c>
      <c r="H191" s="158"/>
      <c r="I191" s="246" t="s">
        <v>227</v>
      </c>
      <c r="J191" s="247"/>
      <c r="K191" s="248"/>
      <c r="L191" s="157">
        <v>161</v>
      </c>
      <c r="M191" s="282"/>
      <c r="N191" s="247"/>
      <c r="O191" s="248"/>
      <c r="P191" s="246" t="s">
        <v>228</v>
      </c>
      <c r="Q191" s="248"/>
      <c r="R191" s="157">
        <v>570</v>
      </c>
      <c r="S191" s="204">
        <f t="shared" si="1"/>
        <v>0</v>
      </c>
      <c r="T191" s="172" t="s">
        <v>48</v>
      </c>
      <c r="U191" s="3"/>
      <c r="V191" s="3"/>
      <c r="W191" s="3"/>
      <c r="X191" s="3"/>
      <c r="Y191" s="3"/>
      <c r="Z191" s="3"/>
    </row>
    <row r="192" spans="1:26" ht="14.25" customHeight="1">
      <c r="A192" s="159"/>
      <c r="B192" s="170">
        <v>130</v>
      </c>
      <c r="C192" s="246" t="s">
        <v>231</v>
      </c>
      <c r="D192" s="247"/>
      <c r="E192" s="247"/>
      <c r="F192" s="248"/>
      <c r="G192" s="157">
        <v>126</v>
      </c>
      <c r="H192" s="158"/>
      <c r="I192" s="246" t="s">
        <v>227</v>
      </c>
      <c r="J192" s="247"/>
      <c r="K192" s="248"/>
      <c r="L192" s="157">
        <v>128</v>
      </c>
      <c r="M192" s="282"/>
      <c r="N192" s="247"/>
      <c r="O192" s="248"/>
      <c r="P192" s="246" t="s">
        <v>228</v>
      </c>
      <c r="Q192" s="248"/>
      <c r="R192" s="157">
        <v>571</v>
      </c>
      <c r="S192" s="204">
        <f t="shared" si="1"/>
        <v>0</v>
      </c>
      <c r="T192" s="172" t="s">
        <v>48</v>
      </c>
      <c r="U192" s="3"/>
      <c r="V192" s="3"/>
      <c r="W192" s="3"/>
      <c r="X192" s="3"/>
      <c r="Y192" s="3"/>
      <c r="Z192" s="3"/>
    </row>
    <row r="193" spans="1:26" ht="14.25" customHeight="1">
      <c r="A193" s="159"/>
      <c r="B193" s="170">
        <v>131</v>
      </c>
      <c r="C193" s="246" t="s">
        <v>232</v>
      </c>
      <c r="D193" s="247"/>
      <c r="E193" s="247"/>
      <c r="F193" s="248"/>
      <c r="G193" s="157">
        <v>572</v>
      </c>
      <c r="H193" s="158"/>
      <c r="I193" s="246" t="s">
        <v>227</v>
      </c>
      <c r="J193" s="247"/>
      <c r="K193" s="248"/>
      <c r="L193" s="157">
        <v>568</v>
      </c>
      <c r="M193" s="285"/>
      <c r="N193" s="247"/>
      <c r="O193" s="248"/>
      <c r="P193" s="246" t="s">
        <v>228</v>
      </c>
      <c r="Q193" s="248"/>
      <c r="R193" s="157">
        <v>590</v>
      </c>
      <c r="S193" s="204">
        <f t="shared" si="1"/>
        <v>0</v>
      </c>
      <c r="T193" s="172" t="s">
        <v>48</v>
      </c>
      <c r="U193" s="3"/>
      <c r="V193" s="3"/>
      <c r="W193" s="3"/>
      <c r="X193" s="3"/>
      <c r="Y193" s="3"/>
      <c r="Z193" s="3"/>
    </row>
    <row r="194" spans="1:26" ht="14.25" customHeight="1">
      <c r="A194" s="159"/>
      <c r="B194" s="170">
        <v>132</v>
      </c>
      <c r="C194" s="255" t="s">
        <v>233</v>
      </c>
      <c r="D194" s="256"/>
      <c r="E194" s="256"/>
      <c r="F194" s="257"/>
      <c r="G194" s="194">
        <v>768</v>
      </c>
      <c r="H194" s="218"/>
      <c r="I194" s="255" t="s">
        <v>227</v>
      </c>
      <c r="J194" s="256"/>
      <c r="K194" s="257"/>
      <c r="L194" s="194">
        <v>769</v>
      </c>
      <c r="M194" s="283"/>
      <c r="N194" s="256"/>
      <c r="O194" s="257"/>
      <c r="P194" s="255" t="s">
        <v>228</v>
      </c>
      <c r="Q194" s="257"/>
      <c r="R194" s="194">
        <v>770</v>
      </c>
      <c r="S194" s="204">
        <f t="shared" si="1"/>
        <v>0</v>
      </c>
      <c r="T194" s="196" t="s">
        <v>48</v>
      </c>
      <c r="U194" s="3"/>
      <c r="V194" s="3"/>
      <c r="W194" s="3"/>
      <c r="X194" s="3"/>
      <c r="Y194" s="3"/>
      <c r="Z194" s="3"/>
    </row>
    <row r="195" spans="1:26" ht="14.25" customHeight="1">
      <c r="A195" s="159"/>
      <c r="B195" s="160"/>
      <c r="C195" s="219"/>
      <c r="D195" s="219"/>
      <c r="E195" s="219"/>
      <c r="F195" s="219"/>
      <c r="G195" s="160"/>
      <c r="H195" s="220"/>
      <c r="I195" s="219"/>
      <c r="J195" s="219"/>
      <c r="K195" s="219"/>
      <c r="L195" s="160"/>
      <c r="M195" s="220"/>
      <c r="N195" s="220"/>
      <c r="O195" s="220"/>
      <c r="P195" s="219"/>
      <c r="Q195" s="219"/>
      <c r="R195" s="160"/>
      <c r="S195" s="221">
        <f>+S129+S139+S165+S173+S180-S189-S190-S191-S192-S193-S194</f>
        <v>0</v>
      </c>
      <c r="T195" s="160"/>
      <c r="U195" s="3"/>
      <c r="V195" s="3"/>
      <c r="W195" s="3"/>
      <c r="X195" s="3"/>
      <c r="Y195" s="3"/>
      <c r="Z195" s="3"/>
    </row>
    <row r="196" spans="1:26" ht="14.25" customHeight="1">
      <c r="A196" s="159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221">
        <f>+S123+S195</f>
        <v>2187483.7599999998</v>
      </c>
      <c r="T196" s="167"/>
      <c r="U196" s="3"/>
      <c r="V196" s="3"/>
      <c r="W196" s="3"/>
      <c r="X196" s="3"/>
      <c r="Y196" s="3"/>
      <c r="Z196" s="3"/>
    </row>
    <row r="197" spans="1:26" ht="14.25" customHeight="1">
      <c r="A197" s="159"/>
      <c r="B197" s="205">
        <v>133</v>
      </c>
      <c r="C197" s="265" t="s">
        <v>234</v>
      </c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7"/>
      <c r="R197" s="206">
        <v>547</v>
      </c>
      <c r="S197" s="222"/>
      <c r="T197" s="207" t="s">
        <v>62</v>
      </c>
      <c r="U197" s="3"/>
      <c r="V197" s="3"/>
      <c r="W197" s="3"/>
      <c r="X197" s="3"/>
      <c r="Y197" s="3"/>
      <c r="Z197" s="3"/>
    </row>
    <row r="198" spans="1:26" ht="14.25" customHeight="1">
      <c r="A198" s="159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3"/>
      <c r="V198" s="3"/>
      <c r="W198" s="3"/>
      <c r="X198" s="3"/>
      <c r="Y198" s="3"/>
      <c r="Z198" s="3"/>
    </row>
    <row r="199" spans="1:26" ht="14.25" customHeight="1">
      <c r="A199" s="159"/>
      <c r="B199" s="250" t="s">
        <v>235</v>
      </c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2"/>
      <c r="T199" s="168"/>
      <c r="U199" s="3"/>
      <c r="V199" s="3"/>
      <c r="W199" s="3"/>
      <c r="X199" s="3"/>
      <c r="Y199" s="3"/>
      <c r="Z199" s="3"/>
    </row>
    <row r="200" spans="1:26" ht="14.25" customHeight="1">
      <c r="A200" s="159"/>
      <c r="B200" s="170">
        <v>134</v>
      </c>
      <c r="C200" s="246" t="s">
        <v>236</v>
      </c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8"/>
      <c r="R200" s="157">
        <v>728</v>
      </c>
      <c r="S200" s="272"/>
      <c r="T200" s="254"/>
      <c r="U200" s="3"/>
      <c r="V200" s="3"/>
      <c r="W200" s="3"/>
      <c r="X200" s="3"/>
      <c r="Y200" s="3"/>
      <c r="Z200" s="3"/>
    </row>
    <row r="201" spans="1:26" ht="14.25" customHeight="1">
      <c r="A201" s="159"/>
      <c r="B201" s="170">
        <v>135</v>
      </c>
      <c r="C201" s="246" t="s">
        <v>237</v>
      </c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8"/>
      <c r="R201" s="157">
        <v>707</v>
      </c>
      <c r="S201" s="272"/>
      <c r="T201" s="254"/>
      <c r="U201" s="3"/>
      <c r="V201" s="3"/>
      <c r="W201" s="3"/>
      <c r="X201" s="3"/>
      <c r="Y201" s="3"/>
      <c r="Z201" s="3"/>
    </row>
    <row r="202" spans="1:26" ht="14.25" customHeight="1">
      <c r="A202" s="159"/>
      <c r="B202" s="170">
        <v>136</v>
      </c>
      <c r="C202" s="246" t="s">
        <v>238</v>
      </c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8"/>
      <c r="R202" s="157">
        <v>73</v>
      </c>
      <c r="S202" s="272"/>
      <c r="T202" s="254"/>
      <c r="U202" s="3"/>
      <c r="V202" s="3"/>
      <c r="W202" s="3"/>
      <c r="X202" s="3"/>
      <c r="Y202" s="3"/>
      <c r="Z202" s="3"/>
    </row>
    <row r="203" spans="1:26" ht="14.25" customHeight="1">
      <c r="A203" s="159"/>
      <c r="B203" s="170">
        <v>137</v>
      </c>
      <c r="C203" s="246" t="s">
        <v>239</v>
      </c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8"/>
      <c r="R203" s="157">
        <v>130</v>
      </c>
      <c r="S203" s="272"/>
      <c r="T203" s="254"/>
      <c r="U203" s="3"/>
      <c r="V203" s="3"/>
      <c r="W203" s="3"/>
      <c r="X203" s="3"/>
      <c r="Y203" s="3"/>
      <c r="Z203" s="3"/>
    </row>
    <row r="204" spans="1:26" ht="14.25" customHeight="1">
      <c r="A204" s="159"/>
      <c r="B204" s="170">
        <v>138</v>
      </c>
      <c r="C204" s="246" t="s">
        <v>240</v>
      </c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8"/>
      <c r="R204" s="157">
        <v>591</v>
      </c>
      <c r="S204" s="272"/>
      <c r="T204" s="254"/>
      <c r="U204" s="3"/>
      <c r="V204" s="3"/>
      <c r="W204" s="3"/>
      <c r="X204" s="3"/>
      <c r="Y204" s="3"/>
      <c r="Z204" s="3"/>
    </row>
    <row r="205" spans="1:26" ht="14.25" customHeight="1">
      <c r="A205" s="159"/>
      <c r="B205" s="170">
        <v>139</v>
      </c>
      <c r="C205" s="255" t="s">
        <v>241</v>
      </c>
      <c r="D205" s="256"/>
      <c r="E205" s="256"/>
      <c r="F205" s="256"/>
      <c r="G205" s="256"/>
      <c r="H205" s="256"/>
      <c r="I205" s="256"/>
      <c r="J205" s="256"/>
      <c r="K205" s="256"/>
      <c r="L205" s="256"/>
      <c r="M205" s="256"/>
      <c r="N205" s="256"/>
      <c r="O205" s="256"/>
      <c r="P205" s="256"/>
      <c r="Q205" s="257"/>
      <c r="R205" s="194">
        <v>771</v>
      </c>
      <c r="S205" s="272"/>
      <c r="T205" s="254"/>
      <c r="U205" s="3"/>
      <c r="V205" s="3"/>
      <c r="W205" s="3"/>
      <c r="X205" s="3"/>
      <c r="Y205" s="3"/>
      <c r="Z205" s="3"/>
    </row>
    <row r="206" spans="1:26" ht="14.25" customHeight="1">
      <c r="A206" s="159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3"/>
      <c r="V206" s="3"/>
      <c r="W206" s="3"/>
      <c r="X206" s="3"/>
      <c r="Y206" s="3"/>
      <c r="Z206" s="3"/>
    </row>
    <row r="207" spans="1:26" ht="14.25" customHeight="1">
      <c r="A207" s="159"/>
      <c r="B207" s="197">
        <v>140</v>
      </c>
      <c r="C207" s="274" t="s">
        <v>242</v>
      </c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2"/>
      <c r="R207" s="166">
        <v>91</v>
      </c>
      <c r="S207" s="226">
        <f>IF(S197&lt;0,0,IF(S197=0,S123,S197))</f>
        <v>2187483.7599999998</v>
      </c>
      <c r="T207" s="199" t="s">
        <v>62</v>
      </c>
      <c r="U207" s="3"/>
      <c r="V207" s="3"/>
      <c r="W207" s="3"/>
      <c r="X207" s="3"/>
      <c r="Y207" s="3"/>
      <c r="Z207" s="3"/>
    </row>
    <row r="208" spans="1:26" ht="14.25" customHeight="1">
      <c r="A208" s="159"/>
      <c r="B208" s="170">
        <v>141</v>
      </c>
      <c r="C208" s="246" t="s">
        <v>243</v>
      </c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8"/>
      <c r="R208" s="157">
        <v>92</v>
      </c>
      <c r="S208" s="204"/>
      <c r="T208" s="172" t="s">
        <v>41</v>
      </c>
      <c r="U208" s="3"/>
      <c r="V208" s="3"/>
      <c r="W208" s="3"/>
      <c r="X208" s="3"/>
      <c r="Y208" s="3"/>
      <c r="Z208" s="3"/>
    </row>
    <row r="209" spans="1:26" ht="14.25" customHeight="1">
      <c r="A209" s="159"/>
      <c r="B209" s="170">
        <v>142</v>
      </c>
      <c r="C209" s="246" t="s">
        <v>244</v>
      </c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8"/>
      <c r="R209" s="157">
        <v>93</v>
      </c>
      <c r="S209" s="204"/>
      <c r="T209" s="172" t="s">
        <v>41</v>
      </c>
      <c r="U209" s="3"/>
      <c r="V209" s="3"/>
      <c r="W209" s="3"/>
      <c r="X209" s="3"/>
      <c r="Y209" s="3"/>
      <c r="Z209" s="3"/>
    </row>
    <row r="210" spans="1:26" ht="14.25" customHeight="1">
      <c r="A210" s="159"/>
      <c r="B210" s="278"/>
      <c r="C210" s="280" t="s">
        <v>245</v>
      </c>
      <c r="D210" s="273" t="s">
        <v>246</v>
      </c>
      <c r="E210" s="248"/>
      <c r="F210" s="157">
        <v>922</v>
      </c>
      <c r="G210" s="273"/>
      <c r="H210" s="248"/>
      <c r="I210" s="273" t="s">
        <v>247</v>
      </c>
      <c r="J210" s="248"/>
      <c r="K210" s="157">
        <v>915</v>
      </c>
      <c r="L210" s="223"/>
      <c r="M210" s="273" t="s">
        <v>248</v>
      </c>
      <c r="N210" s="248"/>
      <c r="O210" s="157">
        <v>60</v>
      </c>
      <c r="P210" s="273"/>
      <c r="Q210" s="248"/>
      <c r="R210" s="275"/>
      <c r="S210" s="276"/>
      <c r="T210" s="277"/>
      <c r="U210" s="3"/>
      <c r="V210" s="3"/>
      <c r="W210" s="3"/>
      <c r="X210" s="3"/>
      <c r="Y210" s="3"/>
      <c r="Z210" s="3"/>
    </row>
    <row r="211" spans="1:26" ht="16.5" customHeight="1">
      <c r="A211" s="159"/>
      <c r="B211" s="279"/>
      <c r="C211" s="281"/>
      <c r="D211" s="246" t="s">
        <v>249</v>
      </c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8"/>
      <c r="R211" s="176">
        <v>795</v>
      </c>
      <c r="S211" s="204"/>
      <c r="T211" s="212" t="s">
        <v>48</v>
      </c>
      <c r="U211" s="3"/>
      <c r="V211" s="3"/>
      <c r="W211" s="3"/>
      <c r="X211" s="3"/>
      <c r="Y211" s="3"/>
      <c r="Z211" s="3"/>
    </row>
    <row r="212" spans="1:26" ht="23.25" customHeight="1">
      <c r="A212" s="159"/>
      <c r="B212" s="182">
        <v>143</v>
      </c>
      <c r="C212" s="264" t="s">
        <v>250</v>
      </c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  <c r="P212" s="261"/>
      <c r="Q212" s="262"/>
      <c r="R212" s="183">
        <v>94</v>
      </c>
      <c r="S212" s="195">
        <f>IF(AND(S208=0,S209=0),0,S207+S208+S209-S211)</f>
        <v>0</v>
      </c>
      <c r="T212" s="196" t="s">
        <v>62</v>
      </c>
      <c r="U212" s="3"/>
      <c r="V212" s="3"/>
      <c r="W212" s="3"/>
      <c r="X212" s="3"/>
      <c r="Y212" s="3"/>
      <c r="Z212" s="3"/>
    </row>
    <row r="213" spans="1:26" ht="14.25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3"/>
      <c r="V213" s="3"/>
      <c r="W213" s="3"/>
      <c r="X213" s="3"/>
      <c r="Y213" s="3"/>
      <c r="Z213" s="3"/>
    </row>
    <row r="214" spans="1:26" ht="14.25" customHeight="1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heetProtection algorithmName="SHA-512" hashValue="8wrml/pZavvsxjrD8lVimEOifvujH0DPWc5FAloVXv4gZOZWcdWKYw7ny9wZFBRSbkiI2fZSOvuUrKGYJPRcKw==" saltValue="PrbszohZJX5GSrXEmhVPsA==" spinCount="100000" sheet="1" objects="1" scenarios="1" selectLockedCells="1"/>
  <mergeCells count="346">
    <mergeCell ref="B116:B117"/>
    <mergeCell ref="C116:F117"/>
    <mergeCell ref="G116:H116"/>
    <mergeCell ref="M116:O116"/>
    <mergeCell ref="P116:T116"/>
    <mergeCell ref="C112:Q112"/>
    <mergeCell ref="C113:F113"/>
    <mergeCell ref="J113:L113"/>
    <mergeCell ref="P113:Q113"/>
    <mergeCell ref="J114:L114"/>
    <mergeCell ref="P114:Q114"/>
    <mergeCell ref="I116:L116"/>
    <mergeCell ref="J117:L117"/>
    <mergeCell ref="N117:O117"/>
    <mergeCell ref="P117:Q117"/>
    <mergeCell ref="C114:F114"/>
    <mergeCell ref="C115:Q115"/>
    <mergeCell ref="C104:Q104"/>
    <mergeCell ref="C105:Q105"/>
    <mergeCell ref="M110:N110"/>
    <mergeCell ref="O110:Q110"/>
    <mergeCell ref="R110:T110"/>
    <mergeCell ref="I110:L110"/>
    <mergeCell ref="J111:L111"/>
    <mergeCell ref="C106:Q106"/>
    <mergeCell ref="C107:Q107"/>
    <mergeCell ref="C108:Q108"/>
    <mergeCell ref="B109:S109"/>
    <mergeCell ref="D110:F110"/>
    <mergeCell ref="G110:H110"/>
    <mergeCell ref="D111:E111"/>
    <mergeCell ref="P111:Q111"/>
    <mergeCell ref="F91:H91"/>
    <mergeCell ref="C93:Q93"/>
    <mergeCell ref="P99:Q100"/>
    <mergeCell ref="R99:R100"/>
    <mergeCell ref="M99:M100"/>
    <mergeCell ref="N99:O99"/>
    <mergeCell ref="C101:Q101"/>
    <mergeCell ref="C102:Q102"/>
    <mergeCell ref="C103:Q103"/>
    <mergeCell ref="I99:I100"/>
    <mergeCell ref="J99:L99"/>
    <mergeCell ref="J100:L100"/>
    <mergeCell ref="C82:E82"/>
    <mergeCell ref="C84:E84"/>
    <mergeCell ref="G84:H84"/>
    <mergeCell ref="J84:K84"/>
    <mergeCell ref="B83:Q83"/>
    <mergeCell ref="B86:E86"/>
    <mergeCell ref="F88:H88"/>
    <mergeCell ref="F89:J89"/>
    <mergeCell ref="F90:H90"/>
    <mergeCell ref="S99:S100"/>
    <mergeCell ref="T99:T100"/>
    <mergeCell ref="C94:Q94"/>
    <mergeCell ref="B96:S96"/>
    <mergeCell ref="B97:S97"/>
    <mergeCell ref="C98:Q98"/>
    <mergeCell ref="B99:B100"/>
    <mergeCell ref="C99:F100"/>
    <mergeCell ref="G99:H100"/>
    <mergeCell ref="N100:O100"/>
    <mergeCell ref="T74:T75"/>
    <mergeCell ref="R81:T81"/>
    <mergeCell ref="R83:T83"/>
    <mergeCell ref="R85:T85"/>
    <mergeCell ref="N71:Q71"/>
    <mergeCell ref="R71:T71"/>
    <mergeCell ref="P72:Q72"/>
    <mergeCell ref="S72:S73"/>
    <mergeCell ref="T72:T73"/>
    <mergeCell ref="P73:Q73"/>
    <mergeCell ref="P74:Q74"/>
    <mergeCell ref="P75:Q75"/>
    <mergeCell ref="C76:Q76"/>
    <mergeCell ref="C77:Q77"/>
    <mergeCell ref="C78:Q78"/>
    <mergeCell ref="C79:Q79"/>
    <mergeCell ref="B81:Q81"/>
    <mergeCell ref="B85:Q85"/>
    <mergeCell ref="G82:H82"/>
    <mergeCell ref="J82:K82"/>
    <mergeCell ref="N82:O82"/>
    <mergeCell ref="P82:Q82"/>
    <mergeCell ref="N84:O84"/>
    <mergeCell ref="P84:Q84"/>
    <mergeCell ref="C66:Q66"/>
    <mergeCell ref="C67:Q67"/>
    <mergeCell ref="C68:Q68"/>
    <mergeCell ref="C69:Q69"/>
    <mergeCell ref="B70:S70"/>
    <mergeCell ref="B71:I71"/>
    <mergeCell ref="J71:M71"/>
    <mergeCell ref="R72:R73"/>
    <mergeCell ref="R74:R75"/>
    <mergeCell ref="S74:S75"/>
    <mergeCell ref="B72:B73"/>
    <mergeCell ref="C72:I73"/>
    <mergeCell ref="J72:J73"/>
    <mergeCell ref="K72:M73"/>
    <mergeCell ref="B74:B75"/>
    <mergeCell ref="J74:J75"/>
    <mergeCell ref="K74:M75"/>
    <mergeCell ref="C74:I75"/>
    <mergeCell ref="B59:S59"/>
    <mergeCell ref="N60:Q60"/>
    <mergeCell ref="C60:L60"/>
    <mergeCell ref="C61:L61"/>
    <mergeCell ref="N61:Q61"/>
    <mergeCell ref="C62:Q62"/>
    <mergeCell ref="C63:Q63"/>
    <mergeCell ref="C64:Q64"/>
    <mergeCell ref="C65:Q65"/>
    <mergeCell ref="C54:L54"/>
    <mergeCell ref="N54:Q54"/>
    <mergeCell ref="C55:L55"/>
    <mergeCell ref="N55:Q55"/>
    <mergeCell ref="N56:Q56"/>
    <mergeCell ref="C56:L56"/>
    <mergeCell ref="C57:L57"/>
    <mergeCell ref="N57:Q57"/>
    <mergeCell ref="C58:L58"/>
    <mergeCell ref="N58:Q58"/>
    <mergeCell ref="C49:L49"/>
    <mergeCell ref="N49:Q49"/>
    <mergeCell ref="B50:S50"/>
    <mergeCell ref="B51:S51"/>
    <mergeCell ref="B52:L52"/>
    <mergeCell ref="M52:Q52"/>
    <mergeCell ref="R52:T52"/>
    <mergeCell ref="C53:L53"/>
    <mergeCell ref="N53:Q53"/>
    <mergeCell ref="B42:S42"/>
    <mergeCell ref="B43:L43"/>
    <mergeCell ref="M43:Q43"/>
    <mergeCell ref="R43:T43"/>
    <mergeCell ref="N44:Q44"/>
    <mergeCell ref="N47:Q47"/>
    <mergeCell ref="N48:Q48"/>
    <mergeCell ref="C44:L44"/>
    <mergeCell ref="B45:S45"/>
    <mergeCell ref="B46:L46"/>
    <mergeCell ref="M46:Q46"/>
    <mergeCell ref="R46:T46"/>
    <mergeCell ref="C47:L47"/>
    <mergeCell ref="C48:L48"/>
    <mergeCell ref="C34:Q34"/>
    <mergeCell ref="C35:Q35"/>
    <mergeCell ref="C36:Q36"/>
    <mergeCell ref="C37:E37"/>
    <mergeCell ref="K37:M37"/>
    <mergeCell ref="P37:Q37"/>
    <mergeCell ref="C38:Q38"/>
    <mergeCell ref="C39:Q39"/>
    <mergeCell ref="B41:S41"/>
    <mergeCell ref="C18:L18"/>
    <mergeCell ref="N18:Q18"/>
    <mergeCell ref="C19:L19"/>
    <mergeCell ref="N19:Q19"/>
    <mergeCell ref="C20:L20"/>
    <mergeCell ref="N20:Q20"/>
    <mergeCell ref="C21:Q21"/>
    <mergeCell ref="N32:Q32"/>
    <mergeCell ref="N33:Q33"/>
    <mergeCell ref="C26:L26"/>
    <mergeCell ref="N26:Q26"/>
    <mergeCell ref="C27:L27"/>
    <mergeCell ref="N27:Q27"/>
    <mergeCell ref="C28:L28"/>
    <mergeCell ref="N28:Q28"/>
    <mergeCell ref="N29:Q29"/>
    <mergeCell ref="C29:L29"/>
    <mergeCell ref="C30:L30"/>
    <mergeCell ref="N30:Q30"/>
    <mergeCell ref="C31:L31"/>
    <mergeCell ref="N31:Q31"/>
    <mergeCell ref="C32:L32"/>
    <mergeCell ref="C33:L33"/>
    <mergeCell ref="N24:Q24"/>
    <mergeCell ref="N16:Q16"/>
    <mergeCell ref="N17:Q17"/>
    <mergeCell ref="B13:S13"/>
    <mergeCell ref="B14:S14"/>
    <mergeCell ref="B15:L15"/>
    <mergeCell ref="M15:Q15"/>
    <mergeCell ref="R15:T15"/>
    <mergeCell ref="C16:L16"/>
    <mergeCell ref="C17:L17"/>
    <mergeCell ref="R3:S4"/>
    <mergeCell ref="V7:V10"/>
    <mergeCell ref="V11:V12"/>
    <mergeCell ref="V13:V14"/>
    <mergeCell ref="C2:E2"/>
    <mergeCell ref="I2:M2"/>
    <mergeCell ref="Q2:S2"/>
    <mergeCell ref="C3:C4"/>
    <mergeCell ref="I3:I4"/>
    <mergeCell ref="J3:M4"/>
    <mergeCell ref="Q3:Q4"/>
    <mergeCell ref="C8:H8"/>
    <mergeCell ref="J8:N8"/>
    <mergeCell ref="P8:T8"/>
    <mergeCell ref="B9:H9"/>
    <mergeCell ref="I9:N9"/>
    <mergeCell ref="O9:T9"/>
    <mergeCell ref="B12:S12"/>
    <mergeCell ref="N25:Q25"/>
    <mergeCell ref="B22:L22"/>
    <mergeCell ref="M22:Q22"/>
    <mergeCell ref="R22:S22"/>
    <mergeCell ref="C23:L23"/>
    <mergeCell ref="N23:Q23"/>
    <mergeCell ref="C24:L24"/>
    <mergeCell ref="C25:L25"/>
    <mergeCell ref="B188:S188"/>
    <mergeCell ref="M152:Q152"/>
    <mergeCell ref="R152:T152"/>
    <mergeCell ref="C146:Q146"/>
    <mergeCell ref="C147:Q147"/>
    <mergeCell ref="C148:Q148"/>
    <mergeCell ref="C149:Q149"/>
    <mergeCell ref="C150:Q150"/>
    <mergeCell ref="C151:Q151"/>
    <mergeCell ref="B152:L152"/>
    <mergeCell ref="J139:L139"/>
    <mergeCell ref="M139:Q139"/>
    <mergeCell ref="C139:H139"/>
    <mergeCell ref="B141:S141"/>
    <mergeCell ref="B142:Q142"/>
    <mergeCell ref="R142:T142"/>
    <mergeCell ref="C189:F189"/>
    <mergeCell ref="I189:K189"/>
    <mergeCell ref="M189:O189"/>
    <mergeCell ref="P189:Q189"/>
    <mergeCell ref="C190:F190"/>
    <mergeCell ref="C191:F191"/>
    <mergeCell ref="C193:F193"/>
    <mergeCell ref="C194:F194"/>
    <mergeCell ref="C192:F192"/>
    <mergeCell ref="I192:K192"/>
    <mergeCell ref="M192:O192"/>
    <mergeCell ref="P192:Q192"/>
    <mergeCell ref="I193:K193"/>
    <mergeCell ref="M193:O193"/>
    <mergeCell ref="P193:Q193"/>
    <mergeCell ref="B210:B211"/>
    <mergeCell ref="C210:C211"/>
    <mergeCell ref="D210:E210"/>
    <mergeCell ref="G210:H210"/>
    <mergeCell ref="C212:Q212"/>
    <mergeCell ref="I190:K190"/>
    <mergeCell ref="I191:K191"/>
    <mergeCell ref="I194:K194"/>
    <mergeCell ref="M191:O191"/>
    <mergeCell ref="P191:Q191"/>
    <mergeCell ref="I210:J210"/>
    <mergeCell ref="M210:N210"/>
    <mergeCell ref="C202:Q202"/>
    <mergeCell ref="M190:O190"/>
    <mergeCell ref="P190:Q190"/>
    <mergeCell ref="M194:O194"/>
    <mergeCell ref="P194:Q194"/>
    <mergeCell ref="C197:Q197"/>
    <mergeCell ref="B199:S199"/>
    <mergeCell ref="C200:Q200"/>
    <mergeCell ref="S200:T200"/>
    <mergeCell ref="S201:T201"/>
    <mergeCell ref="C201:Q201"/>
    <mergeCell ref="S202:T202"/>
    <mergeCell ref="C203:Q203"/>
    <mergeCell ref="S203:T203"/>
    <mergeCell ref="C204:Q204"/>
    <mergeCell ref="C205:Q205"/>
    <mergeCell ref="P210:Q210"/>
    <mergeCell ref="D211:Q211"/>
    <mergeCell ref="C207:Q207"/>
    <mergeCell ref="C208:Q208"/>
    <mergeCell ref="C209:Q209"/>
    <mergeCell ref="S204:T204"/>
    <mergeCell ref="S205:T205"/>
    <mergeCell ref="R210:T210"/>
    <mergeCell ref="C143:Q143"/>
    <mergeCell ref="C144:Q144"/>
    <mergeCell ref="C145:Q145"/>
    <mergeCell ref="C183:Q183"/>
    <mergeCell ref="C184:Q184"/>
    <mergeCell ref="C185:Q185"/>
    <mergeCell ref="C186:Q186"/>
    <mergeCell ref="C187:Q187"/>
    <mergeCell ref="C118:Q118"/>
    <mergeCell ref="C119:Q119"/>
    <mergeCell ref="C120:Q120"/>
    <mergeCell ref="C121:Q121"/>
    <mergeCell ref="C123:Q123"/>
    <mergeCell ref="B125:S125"/>
    <mergeCell ref="R126:T126"/>
    <mergeCell ref="B126:Q126"/>
    <mergeCell ref="C127:Q127"/>
    <mergeCell ref="C128:Q128"/>
    <mergeCell ref="C129:Q129"/>
    <mergeCell ref="B131:S131"/>
    <mergeCell ref="C132:Q132"/>
    <mergeCell ref="C133:Q133"/>
    <mergeCell ref="C134:Q134"/>
    <mergeCell ref="C135:Q135"/>
    <mergeCell ref="C136:Q136"/>
    <mergeCell ref="C137:Q137"/>
    <mergeCell ref="C138:Q138"/>
    <mergeCell ref="B175:T175"/>
    <mergeCell ref="C176:Q176"/>
    <mergeCell ref="C177:Q177"/>
    <mergeCell ref="C178:Q178"/>
    <mergeCell ref="C179:Q179"/>
    <mergeCell ref="J180:L180"/>
    <mergeCell ref="N180:Q180"/>
    <mergeCell ref="C180:H180"/>
    <mergeCell ref="C158:Q158"/>
    <mergeCell ref="C159:Q159"/>
    <mergeCell ref="C160:Q160"/>
    <mergeCell ref="C161:Q161"/>
    <mergeCell ref="C162:Q162"/>
    <mergeCell ref="C163:Q163"/>
    <mergeCell ref="C165:H165"/>
    <mergeCell ref="J165:M165"/>
    <mergeCell ref="N165:Q165"/>
    <mergeCell ref="C153:L153"/>
    <mergeCell ref="N153:P153"/>
    <mergeCell ref="C154:L154"/>
    <mergeCell ref="N154:P154"/>
    <mergeCell ref="C155:L155"/>
    <mergeCell ref="N155:P155"/>
    <mergeCell ref="N156:P156"/>
    <mergeCell ref="C156:L156"/>
    <mergeCell ref="C157:L157"/>
    <mergeCell ref="N157:P157"/>
    <mergeCell ref="B182:S182"/>
    <mergeCell ref="B167:S167"/>
    <mergeCell ref="B168:T168"/>
    <mergeCell ref="C169:Q169"/>
    <mergeCell ref="C170:Q170"/>
    <mergeCell ref="C171:Q171"/>
    <mergeCell ref="C172:Q172"/>
    <mergeCell ref="C173:H173"/>
    <mergeCell ref="J173:M173"/>
    <mergeCell ref="N173:Q173"/>
  </mergeCells>
  <hyperlinks>
    <hyperlink ref="V3" location="Marca!A1" display="Volver al inicio" xr:uid="{22542AE9-5225-4B2E-B40E-6D59D1B4D700}"/>
  </hyperlinks>
  <printOptions verticalCentered="1"/>
  <pageMargins left="0.35433070866141736" right="0.23622047244094491" top="0.31496062992125984" bottom="0.78740157480314965" header="0" footer="0"/>
  <pageSetup fitToHeight="0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E10" sqref="E10"/>
    </sheetView>
  </sheetViews>
  <sheetFormatPr baseColWidth="10" defaultRowHeight="15"/>
  <cols>
    <col min="2" max="2" width="13.85546875" customWidth="1"/>
    <col min="3" max="3" width="19.28515625" customWidth="1"/>
  </cols>
  <sheetData>
    <row r="1" spans="2:5" ht="15.75" thickBot="1"/>
    <row r="2" spans="2:5" ht="16.5" thickBot="1">
      <c r="B2" s="155" t="s">
        <v>361</v>
      </c>
      <c r="C2" s="156" t="s">
        <v>316</v>
      </c>
      <c r="E2" s="150" t="s">
        <v>408</v>
      </c>
    </row>
    <row r="3" spans="2:5">
      <c r="B3" s="142" t="s">
        <v>343</v>
      </c>
      <c r="C3" s="143" t="s">
        <v>344</v>
      </c>
    </row>
    <row r="4" spans="2:5" ht="15.75">
      <c r="B4" s="16" t="s">
        <v>349</v>
      </c>
      <c r="C4" s="17" t="s">
        <v>350</v>
      </c>
      <c r="E4" s="149" t="s">
        <v>409</v>
      </c>
    </row>
    <row r="5" spans="2:5">
      <c r="B5" s="16" t="s">
        <v>337</v>
      </c>
      <c r="C5" s="17" t="s">
        <v>338</v>
      </c>
    </row>
    <row r="6" spans="2:5">
      <c r="B6" s="16"/>
      <c r="C6" s="17"/>
    </row>
    <row r="7" spans="2:5">
      <c r="B7" s="16"/>
      <c r="C7" s="17"/>
    </row>
    <row r="8" spans="2:5">
      <c r="B8" s="16"/>
      <c r="C8" s="17"/>
    </row>
    <row r="9" spans="2:5">
      <c r="B9" s="16"/>
      <c r="C9" s="17"/>
    </row>
    <row r="10" spans="2:5">
      <c r="B10" s="16"/>
      <c r="C10" s="17"/>
    </row>
    <row r="11" spans="2:5">
      <c r="B11" s="16"/>
      <c r="C11" s="17"/>
    </row>
    <row r="12" spans="2:5">
      <c r="B12" s="16"/>
      <c r="C12" s="17"/>
    </row>
    <row r="13" spans="2:5">
      <c r="B13" s="16"/>
      <c r="C13" s="17"/>
    </row>
    <row r="14" spans="2:5">
      <c r="B14" s="16"/>
      <c r="C14" s="17"/>
    </row>
    <row r="15" spans="2:5">
      <c r="B15" s="16"/>
      <c r="C15" s="17"/>
    </row>
    <row r="16" spans="2:5">
      <c r="B16" s="16"/>
      <c r="C16" s="17"/>
    </row>
    <row r="17" spans="2:3">
      <c r="B17" s="16"/>
      <c r="C17" s="17"/>
    </row>
    <row r="18" spans="2:3">
      <c r="B18" s="16"/>
      <c r="C18" s="17"/>
    </row>
    <row r="19" spans="2:3">
      <c r="B19" s="16"/>
      <c r="C19" s="17"/>
    </row>
    <row r="20" spans="2:3">
      <c r="B20" s="16"/>
      <c r="C20" s="17"/>
    </row>
    <row r="21" spans="2:3">
      <c r="B21" s="16"/>
      <c r="C21" s="17"/>
    </row>
    <row r="22" spans="2:3">
      <c r="B22" s="16"/>
      <c r="C22" s="17"/>
    </row>
    <row r="23" spans="2:3">
      <c r="B23" s="16"/>
      <c r="C23" s="17"/>
    </row>
    <row r="24" spans="2:3">
      <c r="B24" s="16"/>
      <c r="C24" s="17"/>
    </row>
    <row r="25" spans="2:3">
      <c r="B25" s="16"/>
      <c r="C25" s="17"/>
    </row>
    <row r="26" spans="2:3" ht="15.75" thickBot="1">
      <c r="B26" s="18"/>
      <c r="C26" s="20"/>
    </row>
  </sheetData>
  <hyperlinks>
    <hyperlink ref="E2" location="Marca!A1" display="Volver al inicio" xr:uid="{E17EB822-BD00-45C6-B6D8-40DDCF42F29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0"/>
  <sheetViews>
    <sheetView workbookViewId="0"/>
  </sheetViews>
  <sheetFormatPr baseColWidth="10" defaultColWidth="11.5703125" defaultRowHeight="15"/>
  <cols>
    <col min="1" max="4" width="11.5703125" style="90"/>
    <col min="5" max="5" width="14.140625" style="90" customWidth="1"/>
    <col min="6" max="16384" width="11.5703125" style="90"/>
  </cols>
  <sheetData>
    <row r="1" spans="1:25" ht="36.75" thickBot="1">
      <c r="C1" s="100" t="s">
        <v>397</v>
      </c>
      <c r="N1" s="150" t="s">
        <v>408</v>
      </c>
    </row>
    <row r="2" spans="1:25" s="97" customFormat="1">
      <c r="A2" s="99" t="s">
        <v>353</v>
      </c>
      <c r="B2" s="98" t="s">
        <v>313</v>
      </c>
      <c r="C2" s="98" t="s">
        <v>314</v>
      </c>
      <c r="D2" s="98" t="s">
        <v>315</v>
      </c>
      <c r="E2" s="98" t="s">
        <v>316</v>
      </c>
      <c r="F2" s="98" t="s">
        <v>317</v>
      </c>
      <c r="G2" s="98" t="s">
        <v>318</v>
      </c>
      <c r="H2" s="98" t="s">
        <v>319</v>
      </c>
      <c r="I2" s="98" t="s">
        <v>31</v>
      </c>
      <c r="J2" s="98" t="s">
        <v>320</v>
      </c>
      <c r="K2" s="98" t="s">
        <v>321</v>
      </c>
      <c r="L2" s="98" t="s">
        <v>322</v>
      </c>
      <c r="M2" s="98" t="s">
        <v>323</v>
      </c>
      <c r="N2" s="98" t="s">
        <v>324</v>
      </c>
      <c r="O2" s="98" t="s">
        <v>325</v>
      </c>
      <c r="P2" s="98" t="s">
        <v>326</v>
      </c>
      <c r="Q2" s="98" t="s">
        <v>327</v>
      </c>
      <c r="R2" s="98" t="s">
        <v>328</v>
      </c>
      <c r="S2" s="98" t="s">
        <v>329</v>
      </c>
      <c r="T2" s="98" t="s">
        <v>330</v>
      </c>
      <c r="U2" s="98" t="s">
        <v>331</v>
      </c>
      <c r="V2" s="98" t="s">
        <v>332</v>
      </c>
      <c r="W2" s="98" t="s">
        <v>333</v>
      </c>
      <c r="X2" s="98" t="s">
        <v>334</v>
      </c>
      <c r="Y2" s="98" t="s">
        <v>335</v>
      </c>
    </row>
    <row r="3" spans="1:25">
      <c r="A3" s="93">
        <v>1</v>
      </c>
      <c r="B3" s="94">
        <v>33</v>
      </c>
      <c r="C3" s="94" t="s">
        <v>336</v>
      </c>
      <c r="D3" s="94" t="s">
        <v>337</v>
      </c>
      <c r="E3" s="94" t="s">
        <v>338</v>
      </c>
      <c r="F3" s="94">
        <v>109205</v>
      </c>
      <c r="G3" s="95">
        <v>45270</v>
      </c>
      <c r="H3" s="94">
        <v>12</v>
      </c>
      <c r="I3" s="94">
        <v>77965</v>
      </c>
      <c r="J3" s="94">
        <v>14813</v>
      </c>
      <c r="K3" s="94"/>
      <c r="L3" s="94"/>
      <c r="M3" s="94">
        <v>92778</v>
      </c>
      <c r="N3" s="94"/>
      <c r="O3" s="94"/>
      <c r="P3" s="94"/>
      <c r="Q3" s="94"/>
      <c r="R3" s="94">
        <v>0</v>
      </c>
      <c r="S3" s="94"/>
      <c r="T3" s="94"/>
      <c r="U3" s="94"/>
      <c r="V3" s="94">
        <v>0</v>
      </c>
      <c r="W3" s="94"/>
      <c r="X3" s="96"/>
      <c r="Y3" s="96"/>
    </row>
    <row r="4" spans="1:25">
      <c r="A4" s="93">
        <v>2</v>
      </c>
      <c r="B4" s="94">
        <v>33</v>
      </c>
      <c r="C4" s="94" t="s">
        <v>336</v>
      </c>
      <c r="D4" s="94" t="s">
        <v>339</v>
      </c>
      <c r="E4" s="94" t="s">
        <v>340</v>
      </c>
      <c r="F4" s="94">
        <v>12297</v>
      </c>
      <c r="G4" s="95">
        <v>45271</v>
      </c>
      <c r="H4" s="94">
        <v>0</v>
      </c>
      <c r="I4" s="94">
        <v>58824</v>
      </c>
      <c r="J4" s="94">
        <v>11177</v>
      </c>
      <c r="K4" s="94"/>
      <c r="L4" s="94"/>
      <c r="M4" s="94">
        <v>70001</v>
      </c>
      <c r="N4" s="94"/>
      <c r="O4" s="94"/>
      <c r="P4" s="94"/>
      <c r="Q4" s="94"/>
      <c r="R4" s="94">
        <v>0</v>
      </c>
      <c r="S4" s="94"/>
      <c r="T4" s="94"/>
      <c r="U4" s="94"/>
      <c r="V4" s="94">
        <v>0</v>
      </c>
      <c r="W4" s="94"/>
      <c r="X4" s="96"/>
      <c r="Y4" s="96"/>
    </row>
    <row r="5" spans="1:25">
      <c r="A5" s="93">
        <v>3</v>
      </c>
      <c r="B5" s="94">
        <v>33</v>
      </c>
      <c r="C5" s="94" t="s">
        <v>336</v>
      </c>
      <c r="D5" s="94" t="s">
        <v>341</v>
      </c>
      <c r="E5" s="94" t="s">
        <v>342</v>
      </c>
      <c r="F5" s="94">
        <v>280866</v>
      </c>
      <c r="G5" s="95">
        <v>45272</v>
      </c>
      <c r="H5" s="94">
        <v>0</v>
      </c>
      <c r="I5" s="94">
        <v>48832</v>
      </c>
      <c r="J5" s="94">
        <v>9278</v>
      </c>
      <c r="K5" s="94"/>
      <c r="L5" s="94"/>
      <c r="M5" s="94">
        <v>58110</v>
      </c>
      <c r="N5" s="94"/>
      <c r="O5" s="94"/>
      <c r="P5" s="94"/>
      <c r="Q5" s="94"/>
      <c r="R5" s="94">
        <v>0</v>
      </c>
      <c r="S5" s="94"/>
      <c r="T5" s="94"/>
      <c r="U5" s="94"/>
      <c r="V5" s="94">
        <v>0</v>
      </c>
      <c r="W5" s="94"/>
      <c r="X5" s="96"/>
      <c r="Y5" s="96"/>
    </row>
    <row r="6" spans="1:25">
      <c r="A6" s="93">
        <v>4</v>
      </c>
      <c r="B6" s="94">
        <v>33</v>
      </c>
      <c r="C6" s="94" t="s">
        <v>336</v>
      </c>
      <c r="D6" s="94" t="s">
        <v>343</v>
      </c>
      <c r="E6" s="94" t="s">
        <v>344</v>
      </c>
      <c r="F6" s="94">
        <v>38367</v>
      </c>
      <c r="G6" s="95">
        <v>45273</v>
      </c>
      <c r="H6" s="94">
        <v>0</v>
      </c>
      <c r="I6" s="94">
        <v>122124</v>
      </c>
      <c r="J6" s="94">
        <v>23204</v>
      </c>
      <c r="K6" s="94"/>
      <c r="L6" s="94"/>
      <c r="M6" s="94">
        <v>145328</v>
      </c>
      <c r="N6" s="94"/>
      <c r="O6" s="94"/>
      <c r="P6" s="94"/>
      <c r="Q6" s="94"/>
      <c r="R6" s="94">
        <v>0</v>
      </c>
      <c r="S6" s="94"/>
      <c r="T6" s="94"/>
      <c r="U6" s="94"/>
      <c r="V6" s="94">
        <v>0</v>
      </c>
      <c r="W6" s="94"/>
      <c r="X6" s="96"/>
      <c r="Y6" s="96"/>
    </row>
    <row r="7" spans="1:25">
      <c r="A7" s="93">
        <v>5</v>
      </c>
      <c r="B7" s="94">
        <v>33</v>
      </c>
      <c r="C7" s="94" t="s">
        <v>336</v>
      </c>
      <c r="D7" s="94" t="s">
        <v>337</v>
      </c>
      <c r="E7" s="94" t="s">
        <v>338</v>
      </c>
      <c r="F7" s="94">
        <v>50186892</v>
      </c>
      <c r="G7" s="95">
        <v>45274</v>
      </c>
      <c r="H7" s="94">
        <v>0</v>
      </c>
      <c r="I7" s="94">
        <v>22950</v>
      </c>
      <c r="J7" s="94">
        <v>4360</v>
      </c>
      <c r="K7" s="94"/>
      <c r="L7" s="94"/>
      <c r="M7" s="94">
        <v>27310</v>
      </c>
      <c r="N7" s="94"/>
      <c r="O7" s="94"/>
      <c r="P7" s="94"/>
      <c r="Q7" s="94"/>
      <c r="R7" s="94">
        <v>0</v>
      </c>
      <c r="S7" s="94"/>
      <c r="T7" s="94"/>
      <c r="U7" s="94"/>
      <c r="V7" s="94">
        <v>0</v>
      </c>
      <c r="W7" s="94"/>
      <c r="X7" s="96"/>
      <c r="Y7" s="96"/>
    </row>
    <row r="8" spans="1:25">
      <c r="A8" s="93">
        <v>6</v>
      </c>
      <c r="B8" s="94">
        <v>33</v>
      </c>
      <c r="C8" s="94" t="s">
        <v>336</v>
      </c>
      <c r="D8" s="94" t="s">
        <v>337</v>
      </c>
      <c r="E8" s="94" t="s">
        <v>338</v>
      </c>
      <c r="F8" s="94">
        <v>50192066</v>
      </c>
      <c r="G8" s="95">
        <v>45275</v>
      </c>
      <c r="H8" s="94">
        <v>0</v>
      </c>
      <c r="I8" s="94">
        <v>34626</v>
      </c>
      <c r="J8" s="94">
        <v>6579</v>
      </c>
      <c r="K8" s="94"/>
      <c r="L8" s="94"/>
      <c r="M8" s="94">
        <v>41205</v>
      </c>
      <c r="N8" s="94"/>
      <c r="O8" s="94"/>
      <c r="P8" s="94"/>
      <c r="Q8" s="94"/>
      <c r="R8" s="94">
        <v>0</v>
      </c>
      <c r="S8" s="94"/>
      <c r="T8" s="94"/>
      <c r="U8" s="94"/>
      <c r="V8" s="94">
        <v>0</v>
      </c>
      <c r="W8" s="94"/>
      <c r="X8" s="96"/>
      <c r="Y8" s="96"/>
    </row>
    <row r="9" spans="1:25">
      <c r="A9" s="93">
        <v>7</v>
      </c>
      <c r="B9" s="94">
        <v>33</v>
      </c>
      <c r="C9" s="94" t="s">
        <v>336</v>
      </c>
      <c r="D9" s="94" t="s">
        <v>345</v>
      </c>
      <c r="E9" s="94" t="s">
        <v>346</v>
      </c>
      <c r="F9" s="94">
        <v>1346212</v>
      </c>
      <c r="G9" s="95">
        <v>45276</v>
      </c>
      <c r="H9" s="94">
        <v>0</v>
      </c>
      <c r="I9" s="94">
        <v>58453</v>
      </c>
      <c r="J9" s="94">
        <v>11106</v>
      </c>
      <c r="K9" s="94"/>
      <c r="L9" s="94"/>
      <c r="M9" s="94">
        <v>69559</v>
      </c>
      <c r="N9" s="94"/>
      <c r="O9" s="94"/>
      <c r="P9" s="94"/>
      <c r="Q9" s="94"/>
      <c r="R9" s="94">
        <v>0</v>
      </c>
      <c r="S9" s="94"/>
      <c r="T9" s="94"/>
      <c r="U9" s="94"/>
      <c r="V9" s="94">
        <v>0</v>
      </c>
      <c r="W9" s="94"/>
      <c r="X9" s="96"/>
      <c r="Y9" s="96"/>
    </row>
    <row r="10" spans="1:25">
      <c r="A10" s="93">
        <v>8</v>
      </c>
      <c r="B10" s="94">
        <v>33</v>
      </c>
      <c r="C10" s="94" t="s">
        <v>336</v>
      </c>
      <c r="D10" s="94" t="s">
        <v>347</v>
      </c>
      <c r="E10" s="94" t="s">
        <v>348</v>
      </c>
      <c r="F10" s="94">
        <v>8893326</v>
      </c>
      <c r="G10" s="95">
        <v>45291</v>
      </c>
      <c r="H10" s="94">
        <v>122</v>
      </c>
      <c r="I10" s="94">
        <v>24713</v>
      </c>
      <c r="J10" s="94">
        <v>4695</v>
      </c>
      <c r="K10" s="94"/>
      <c r="L10" s="94"/>
      <c r="M10" s="94">
        <v>29530</v>
      </c>
      <c r="N10" s="94"/>
      <c r="O10" s="94"/>
      <c r="P10" s="94"/>
      <c r="Q10" s="94"/>
      <c r="R10" s="94">
        <v>0</v>
      </c>
      <c r="S10" s="94"/>
      <c r="T10" s="94"/>
      <c r="U10" s="94"/>
      <c r="V10" s="94">
        <v>0</v>
      </c>
      <c r="W10" s="94"/>
      <c r="X10" s="96"/>
      <c r="Y10" s="96"/>
    </row>
    <row r="11" spans="1:25">
      <c r="A11" s="93">
        <v>9</v>
      </c>
      <c r="B11" s="94">
        <v>33</v>
      </c>
      <c r="C11" s="94" t="s">
        <v>336</v>
      </c>
      <c r="D11" s="94" t="s">
        <v>349</v>
      </c>
      <c r="E11" s="94" t="s">
        <v>350</v>
      </c>
      <c r="F11" s="94">
        <v>53510</v>
      </c>
      <c r="G11" s="95">
        <v>45291</v>
      </c>
      <c r="H11" s="94">
        <v>0</v>
      </c>
      <c r="I11" s="94">
        <v>147490</v>
      </c>
      <c r="J11" s="94">
        <v>28023</v>
      </c>
      <c r="K11" s="94"/>
      <c r="L11" s="94"/>
      <c r="M11" s="94">
        <v>175513</v>
      </c>
      <c r="N11" s="94"/>
      <c r="O11" s="94"/>
      <c r="P11" s="94"/>
      <c r="Q11" s="94"/>
      <c r="R11" s="94">
        <v>0</v>
      </c>
      <c r="S11" s="94"/>
      <c r="T11" s="94"/>
      <c r="U11" s="94"/>
      <c r="V11" s="94">
        <v>0</v>
      </c>
      <c r="W11" s="94"/>
      <c r="X11" s="96"/>
      <c r="Y11" s="96"/>
    </row>
    <row r="12" spans="1:25">
      <c r="A12" s="93">
        <v>10</v>
      </c>
      <c r="B12" s="94">
        <v>33</v>
      </c>
      <c r="C12" s="94" t="s">
        <v>336</v>
      </c>
      <c r="D12" s="94" t="s">
        <v>351</v>
      </c>
      <c r="E12" s="94" t="s">
        <v>352</v>
      </c>
      <c r="F12" s="94">
        <v>131468</v>
      </c>
      <c r="G12" s="95">
        <v>45291</v>
      </c>
      <c r="H12" s="94">
        <v>0</v>
      </c>
      <c r="I12" s="94">
        <v>459004</v>
      </c>
      <c r="J12" s="94">
        <v>87211</v>
      </c>
      <c r="K12" s="94"/>
      <c r="L12" s="94"/>
      <c r="M12" s="94">
        <v>546215</v>
      </c>
      <c r="N12" s="94"/>
      <c r="O12" s="94"/>
      <c r="P12" s="94"/>
      <c r="Q12" s="94"/>
      <c r="R12" s="94">
        <v>0</v>
      </c>
      <c r="S12" s="94"/>
      <c r="T12" s="94"/>
      <c r="U12" s="94"/>
      <c r="V12" s="94">
        <v>0</v>
      </c>
      <c r="W12" s="94"/>
      <c r="X12" s="96"/>
      <c r="Y12" s="96"/>
    </row>
    <row r="13" spans="1:25">
      <c r="A13" s="93">
        <v>11</v>
      </c>
      <c r="B13" s="90">
        <v>34</v>
      </c>
      <c r="C13" s="90" t="s">
        <v>336</v>
      </c>
      <c r="D13" s="90" t="s">
        <v>355</v>
      </c>
      <c r="E13" s="90" t="s">
        <v>356</v>
      </c>
      <c r="F13" s="90">
        <v>33330</v>
      </c>
      <c r="G13" s="102">
        <v>45291</v>
      </c>
      <c r="H13" s="90">
        <v>1200000</v>
      </c>
      <c r="I13" s="90">
        <v>0</v>
      </c>
      <c r="J13" s="90">
        <v>0</v>
      </c>
      <c r="M13" s="90">
        <v>1200000</v>
      </c>
      <c r="R13" s="90">
        <v>0</v>
      </c>
      <c r="V13" s="90">
        <v>0</v>
      </c>
      <c r="W13" s="94"/>
      <c r="X13" s="96"/>
      <c r="Y13" s="96"/>
    </row>
    <row r="14" spans="1:25">
      <c r="A14" s="93">
        <v>12</v>
      </c>
      <c r="B14" s="90">
        <v>34</v>
      </c>
      <c r="C14" s="90" t="s">
        <v>336</v>
      </c>
      <c r="D14" s="90" t="s">
        <v>355</v>
      </c>
      <c r="E14" s="90" t="s">
        <v>356</v>
      </c>
      <c r="F14" s="90">
        <v>33331</v>
      </c>
      <c r="G14" s="102">
        <v>45291</v>
      </c>
      <c r="H14" s="90">
        <v>200000</v>
      </c>
      <c r="I14" s="90">
        <v>0</v>
      </c>
      <c r="J14" s="90">
        <v>0</v>
      </c>
      <c r="M14" s="90">
        <v>200000</v>
      </c>
      <c r="R14" s="90">
        <v>0</v>
      </c>
      <c r="V14" s="90">
        <v>0</v>
      </c>
      <c r="W14" s="94"/>
    </row>
    <row r="15" spans="1:25">
      <c r="A15" s="93">
        <v>13</v>
      </c>
      <c r="B15" s="90">
        <v>34</v>
      </c>
      <c r="C15" s="90" t="s">
        <v>336</v>
      </c>
      <c r="D15" s="90" t="s">
        <v>355</v>
      </c>
      <c r="E15" s="90" t="s">
        <v>356</v>
      </c>
      <c r="F15" s="90">
        <v>33332</v>
      </c>
      <c r="G15" s="102">
        <v>45291</v>
      </c>
      <c r="H15" s="90">
        <v>5000</v>
      </c>
      <c r="I15" s="90">
        <v>0</v>
      </c>
      <c r="J15" s="90">
        <v>0</v>
      </c>
      <c r="M15" s="90">
        <v>5000</v>
      </c>
      <c r="R15" s="90">
        <v>0</v>
      </c>
      <c r="V15" s="90">
        <v>0</v>
      </c>
      <c r="W15" s="94"/>
    </row>
    <row r="16" spans="1:25">
      <c r="A16" s="93">
        <v>14</v>
      </c>
      <c r="B16" s="94">
        <v>61</v>
      </c>
      <c r="C16" s="94" t="s">
        <v>336</v>
      </c>
      <c r="D16" s="94" t="s">
        <v>337</v>
      </c>
      <c r="E16" s="94" t="s">
        <v>338</v>
      </c>
      <c r="F16" s="94">
        <v>93737</v>
      </c>
      <c r="G16" s="95">
        <v>45270</v>
      </c>
      <c r="H16" s="94">
        <v>0</v>
      </c>
      <c r="I16" s="94">
        <v>44147</v>
      </c>
      <c r="J16" s="94">
        <v>8388</v>
      </c>
      <c r="K16" s="94"/>
      <c r="L16" s="94"/>
      <c r="M16" s="94">
        <v>52535</v>
      </c>
      <c r="N16" s="94"/>
      <c r="O16" s="94"/>
      <c r="P16" s="94"/>
      <c r="Q16" s="94"/>
      <c r="R16" s="94">
        <v>0</v>
      </c>
      <c r="S16" s="94"/>
      <c r="T16" s="94"/>
      <c r="U16" s="94"/>
      <c r="V16" s="94">
        <v>0</v>
      </c>
    </row>
    <row r="17" spans="1:22">
      <c r="A17" s="93">
        <v>15</v>
      </c>
      <c r="B17" s="94">
        <v>61</v>
      </c>
      <c r="C17" s="94" t="s">
        <v>336</v>
      </c>
      <c r="D17" s="94" t="s">
        <v>337</v>
      </c>
      <c r="E17" s="94" t="s">
        <v>338</v>
      </c>
      <c r="F17" s="94">
        <v>93738</v>
      </c>
      <c r="G17" s="95">
        <v>45274</v>
      </c>
      <c r="H17" s="94">
        <v>0</v>
      </c>
      <c r="I17" s="94">
        <v>34669</v>
      </c>
      <c r="J17" s="94">
        <v>6587</v>
      </c>
      <c r="K17" s="94"/>
      <c r="L17" s="94"/>
      <c r="M17" s="94">
        <v>41256</v>
      </c>
      <c r="N17" s="94"/>
      <c r="O17" s="94"/>
      <c r="P17" s="94"/>
      <c r="Q17" s="94"/>
      <c r="R17" s="94">
        <v>0</v>
      </c>
      <c r="S17" s="94"/>
      <c r="T17" s="94"/>
      <c r="U17" s="94"/>
      <c r="V17" s="94">
        <v>0</v>
      </c>
    </row>
    <row r="18" spans="1:22">
      <c r="A18" s="93">
        <v>16</v>
      </c>
      <c r="B18" s="94">
        <v>61</v>
      </c>
      <c r="C18" s="94" t="s">
        <v>336</v>
      </c>
      <c r="D18" s="94" t="s">
        <v>339</v>
      </c>
      <c r="E18" s="94" t="s">
        <v>340</v>
      </c>
      <c r="F18" s="94">
        <v>1000838</v>
      </c>
      <c r="G18" s="95">
        <v>45271</v>
      </c>
      <c r="H18" s="94">
        <v>0</v>
      </c>
      <c r="I18" s="94">
        <v>69319</v>
      </c>
      <c r="J18" s="94">
        <v>13171</v>
      </c>
      <c r="K18" s="94"/>
      <c r="L18" s="94"/>
      <c r="M18" s="94">
        <v>82490</v>
      </c>
      <c r="N18" s="94"/>
      <c r="O18" s="94"/>
      <c r="P18" s="94"/>
      <c r="Q18" s="94"/>
      <c r="R18" s="94">
        <v>0</v>
      </c>
      <c r="S18" s="94"/>
      <c r="T18" s="94"/>
      <c r="U18" s="94"/>
      <c r="V18" s="94">
        <v>0</v>
      </c>
    </row>
    <row r="19" spans="1:22">
      <c r="A19" s="93"/>
    </row>
    <row r="20" spans="1:22">
      <c r="A20" s="93"/>
    </row>
    <row r="21" spans="1:22">
      <c r="A21" s="93"/>
    </row>
    <row r="22" spans="1:22">
      <c r="A22" s="93"/>
    </row>
    <row r="23" spans="1:22">
      <c r="A23" s="93"/>
    </row>
    <row r="24" spans="1:22">
      <c r="A24" s="93"/>
    </row>
    <row r="25" spans="1:22">
      <c r="A25" s="93"/>
    </row>
    <row r="26" spans="1:22">
      <c r="A26" s="93"/>
    </row>
    <row r="27" spans="1:22">
      <c r="A27" s="93"/>
    </row>
    <row r="28" spans="1:22">
      <c r="A28" s="93"/>
    </row>
    <row r="29" spans="1:22">
      <c r="A29" s="93"/>
    </row>
    <row r="30" spans="1:22">
      <c r="A30" s="93"/>
    </row>
    <row r="31" spans="1:22">
      <c r="A31" s="93"/>
    </row>
    <row r="32" spans="1:22">
      <c r="A32" s="93"/>
    </row>
    <row r="33" spans="1:1">
      <c r="A33" s="93"/>
    </row>
    <row r="34" spans="1:1">
      <c r="A34" s="93"/>
    </row>
    <row r="35" spans="1:1">
      <c r="A35" s="93"/>
    </row>
    <row r="36" spans="1:1">
      <c r="A36" s="93"/>
    </row>
    <row r="37" spans="1:1">
      <c r="A37" s="93"/>
    </row>
    <row r="38" spans="1:1">
      <c r="A38" s="93"/>
    </row>
    <row r="39" spans="1:1">
      <c r="A39" s="93"/>
    </row>
    <row r="40" spans="1:1">
      <c r="A40" s="93"/>
    </row>
    <row r="41" spans="1:1">
      <c r="A41" s="93"/>
    </row>
    <row r="42" spans="1:1">
      <c r="A42" s="93"/>
    </row>
    <row r="43" spans="1:1">
      <c r="A43" s="93"/>
    </row>
    <row r="44" spans="1:1">
      <c r="A44" s="93"/>
    </row>
    <row r="45" spans="1:1">
      <c r="A45" s="93"/>
    </row>
    <row r="46" spans="1:1">
      <c r="A46" s="93"/>
    </row>
    <row r="47" spans="1:1">
      <c r="A47" s="93"/>
    </row>
    <row r="48" spans="1:1">
      <c r="A48" s="93"/>
    </row>
    <row r="49" spans="1:1">
      <c r="A49" s="93"/>
    </row>
    <row r="50" spans="1:1">
      <c r="A50" s="93"/>
    </row>
    <row r="51" spans="1:1">
      <c r="A51" s="93"/>
    </row>
    <row r="52" spans="1:1">
      <c r="A52" s="93"/>
    </row>
    <row r="53" spans="1:1">
      <c r="A53" s="93"/>
    </row>
    <row r="54" spans="1:1">
      <c r="A54" s="93"/>
    </row>
    <row r="55" spans="1:1">
      <c r="A55" s="93"/>
    </row>
    <row r="56" spans="1:1">
      <c r="A56" s="93"/>
    </row>
    <row r="57" spans="1:1">
      <c r="A57" s="93"/>
    </row>
    <row r="58" spans="1:1">
      <c r="A58" s="93"/>
    </row>
    <row r="59" spans="1:1">
      <c r="A59" s="93"/>
    </row>
    <row r="60" spans="1:1">
      <c r="A60" s="93"/>
    </row>
    <row r="61" spans="1:1">
      <c r="A61" s="93"/>
    </row>
    <row r="62" spans="1:1">
      <c r="A62" s="93"/>
    </row>
    <row r="63" spans="1:1">
      <c r="A63" s="93"/>
    </row>
    <row r="64" spans="1:1">
      <c r="A64" s="93"/>
    </row>
    <row r="65" spans="1:1">
      <c r="A65" s="93"/>
    </row>
    <row r="66" spans="1:1">
      <c r="A66" s="93"/>
    </row>
    <row r="67" spans="1:1">
      <c r="A67" s="93"/>
    </row>
    <row r="68" spans="1:1">
      <c r="A68" s="93"/>
    </row>
    <row r="69" spans="1:1">
      <c r="A69" s="93"/>
    </row>
    <row r="70" spans="1:1">
      <c r="A70" s="93"/>
    </row>
    <row r="71" spans="1:1">
      <c r="A71" s="93"/>
    </row>
    <row r="72" spans="1:1">
      <c r="A72" s="93"/>
    </row>
    <row r="73" spans="1:1">
      <c r="A73" s="93"/>
    </row>
    <row r="74" spans="1:1">
      <c r="A74" s="93"/>
    </row>
    <row r="75" spans="1:1">
      <c r="A75" s="93"/>
    </row>
    <row r="76" spans="1:1">
      <c r="A76" s="93"/>
    </row>
    <row r="77" spans="1:1">
      <c r="A77" s="93"/>
    </row>
    <row r="78" spans="1:1">
      <c r="A78" s="93"/>
    </row>
    <row r="79" spans="1:1">
      <c r="A79" s="93"/>
    </row>
    <row r="80" spans="1:1">
      <c r="A80" s="93"/>
    </row>
    <row r="81" spans="1:1">
      <c r="A81" s="93"/>
    </row>
    <row r="82" spans="1:1">
      <c r="A82" s="93"/>
    </row>
    <row r="83" spans="1:1">
      <c r="A83" s="93"/>
    </row>
    <row r="84" spans="1:1">
      <c r="A84" s="93"/>
    </row>
    <row r="85" spans="1:1">
      <c r="A85" s="93"/>
    </row>
    <row r="86" spans="1:1">
      <c r="A86" s="93"/>
    </row>
    <row r="87" spans="1:1">
      <c r="A87" s="93"/>
    </row>
    <row r="88" spans="1:1">
      <c r="A88" s="93"/>
    </row>
    <row r="89" spans="1:1">
      <c r="A89" s="93"/>
    </row>
    <row r="90" spans="1:1">
      <c r="A90" s="93"/>
    </row>
    <row r="91" spans="1:1">
      <c r="A91" s="93"/>
    </row>
    <row r="92" spans="1:1">
      <c r="A92" s="93"/>
    </row>
    <row r="93" spans="1:1">
      <c r="A93" s="93"/>
    </row>
    <row r="94" spans="1:1">
      <c r="A94" s="93"/>
    </row>
    <row r="95" spans="1:1">
      <c r="A95" s="93"/>
    </row>
    <row r="96" spans="1:1">
      <c r="A96" s="93"/>
    </row>
    <row r="97" spans="1:1">
      <c r="A97" s="93"/>
    </row>
    <row r="98" spans="1:1">
      <c r="A98" s="93"/>
    </row>
    <row r="99" spans="1:1">
      <c r="A99" s="93"/>
    </row>
    <row r="100" spans="1:1">
      <c r="A100" s="93"/>
    </row>
    <row r="101" spans="1:1">
      <c r="A101" s="93"/>
    </row>
    <row r="102" spans="1:1">
      <c r="A102" s="93"/>
    </row>
    <row r="103" spans="1:1">
      <c r="A103" s="93"/>
    </row>
    <row r="104" spans="1:1">
      <c r="A104" s="93"/>
    </row>
    <row r="105" spans="1:1">
      <c r="A105" s="93"/>
    </row>
    <row r="106" spans="1:1">
      <c r="A106" s="93"/>
    </row>
    <row r="107" spans="1:1">
      <c r="A107" s="93"/>
    </row>
    <row r="108" spans="1:1">
      <c r="A108" s="93"/>
    </row>
    <row r="109" spans="1:1">
      <c r="A109" s="93"/>
    </row>
    <row r="110" spans="1:1" s="91" customFormat="1" ht="15.75" thickBot="1">
      <c r="A110" s="92"/>
    </row>
  </sheetData>
  <hyperlinks>
    <hyperlink ref="N1" location="Marca!A1" display="Volver al inicio" xr:uid="{71BA82AE-3922-4207-B86A-15C60229F59C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R256"/>
  <sheetViews>
    <sheetView topLeftCell="A5" workbookViewId="0">
      <selection activeCell="B2" sqref="B2:H2"/>
    </sheetView>
  </sheetViews>
  <sheetFormatPr baseColWidth="10" defaultColWidth="14.42578125" defaultRowHeight="15" customHeight="1"/>
  <cols>
    <col min="1" max="1" width="7.7109375" customWidth="1"/>
    <col min="2" max="2" width="14.42578125" customWidth="1"/>
    <col min="3" max="3" width="18.28515625" customWidth="1"/>
    <col min="4" max="4" width="25.5703125" customWidth="1"/>
    <col min="5" max="5" width="15.85546875" customWidth="1"/>
    <col min="6" max="11" width="14.42578125" customWidth="1"/>
    <col min="12" max="12" width="7.7109375" customWidth="1"/>
    <col min="13" max="13" width="17.140625" bestFit="1" customWidth="1"/>
    <col min="14" max="14" width="17.140625" customWidth="1"/>
    <col min="15" max="15" width="17.140625" bestFit="1" customWidth="1"/>
  </cols>
  <sheetData>
    <row r="2" spans="1:18" ht="21">
      <c r="A2" s="1"/>
      <c r="B2" s="234" t="s">
        <v>354</v>
      </c>
      <c r="C2" s="235"/>
      <c r="D2" s="235"/>
      <c r="E2" s="235"/>
      <c r="F2" s="235"/>
      <c r="G2" s="235"/>
      <c r="H2" s="235"/>
      <c r="I2" s="150" t="s">
        <v>408</v>
      </c>
      <c r="O2" s="39"/>
    </row>
    <row r="3" spans="1:18" ht="15" customHeight="1">
      <c r="A3" s="1"/>
      <c r="B3" s="2"/>
      <c r="O3" s="39" t="s">
        <v>360</v>
      </c>
    </row>
    <row r="4" spans="1:18" ht="15" customHeight="1" thickBot="1">
      <c r="C4" s="27"/>
    </row>
    <row r="5" spans="1:18" s="14" customFormat="1" ht="31.15" customHeight="1">
      <c r="A5" s="107" t="s">
        <v>353</v>
      </c>
      <c r="B5" s="108" t="s">
        <v>253</v>
      </c>
      <c r="C5" s="109" t="s">
        <v>254</v>
      </c>
      <c r="D5" s="109" t="s">
        <v>255</v>
      </c>
      <c r="E5" s="109" t="s">
        <v>256</v>
      </c>
      <c r="F5" s="109" t="s">
        <v>257</v>
      </c>
      <c r="G5" s="109" t="s">
        <v>260</v>
      </c>
      <c r="H5" s="109" t="s">
        <v>258</v>
      </c>
      <c r="I5" s="109" t="s">
        <v>259</v>
      </c>
      <c r="J5" s="109" t="s">
        <v>2</v>
      </c>
      <c r="K5" s="110" t="s">
        <v>362</v>
      </c>
      <c r="M5" s="104" t="s">
        <v>357</v>
      </c>
      <c r="N5" s="111" t="s">
        <v>363</v>
      </c>
      <c r="O5" s="105" t="s">
        <v>260</v>
      </c>
      <c r="P5" s="105" t="s">
        <v>358</v>
      </c>
      <c r="Q5" s="105" t="s">
        <v>359</v>
      </c>
      <c r="R5" s="105" t="s">
        <v>2</v>
      </c>
    </row>
    <row r="6" spans="1:18" ht="15" customHeight="1">
      <c r="A6" s="16">
        <v>1</v>
      </c>
      <c r="B6" s="15">
        <f t="shared" ref="B6:B69" si="0">VLOOKUP(A6,LibroCompraSII,2,0)</f>
        <v>33</v>
      </c>
      <c r="C6" s="15" t="str">
        <f t="shared" ref="C6:C69" si="1">VLOOKUP($A6,LibroCompraSII,4,0)</f>
        <v>11111111-1</v>
      </c>
      <c r="D6" s="15" t="str">
        <f>VLOOKUP($A6,LibroCompraSII,5,0)</f>
        <v>Lobos Gallardo Pedro</v>
      </c>
      <c r="E6" s="15">
        <f t="shared" ref="E6:E69" si="2">VLOOKUP($A6,LibroCompraSII,6,0)</f>
        <v>109205</v>
      </c>
      <c r="F6" s="101">
        <f t="shared" ref="F6:F69" si="3">VLOOKUP($A6,LibroCompraSII,7,0)</f>
        <v>45270</v>
      </c>
      <c r="G6" s="85">
        <f t="shared" ref="G6:G69" si="4">VLOOKUP($A6,LibroCompraSII,8,0)</f>
        <v>12</v>
      </c>
      <c r="H6" s="85">
        <f t="shared" ref="H6:H69" si="5">VLOOKUP($A6,LibroCompraSII,9,0)</f>
        <v>77965</v>
      </c>
      <c r="I6" s="85">
        <f t="shared" ref="I6:I69" si="6">VLOOKUP($A6,LibroCompraSII,10,0)</f>
        <v>14813</v>
      </c>
      <c r="J6" s="85">
        <f>VLOOKUP($A6,LibroCompraSII,13,0)</f>
        <v>92778</v>
      </c>
      <c r="K6" s="86" t="str">
        <f t="shared" ref="K6:K21" si="7">IF(COUNTIF(RutProveedores,C6)=1,"Mercaderia","Gasto")</f>
        <v>Mercaderia</v>
      </c>
      <c r="M6" s="15">
        <v>33</v>
      </c>
      <c r="N6" s="15">
        <f>DCOUNTA(LibroCompra,2,$M$5:$M$6)</f>
        <v>10</v>
      </c>
      <c r="O6" s="106">
        <f>DSUM(LibroCompra,O5,$M$5:$M$6)</f>
        <v>134</v>
      </c>
      <c r="P6" s="106">
        <f>DSUM(LibroCompra,8,$M$5:$M$6)</f>
        <v>1054981</v>
      </c>
      <c r="Q6" s="106">
        <f>DSUM(LibroCompra,9,$M$5:$M$6)</f>
        <v>200446</v>
      </c>
      <c r="R6" s="106">
        <f>DSUM(LibroCompra,10,$M$5:$M$6)</f>
        <v>1255549</v>
      </c>
    </row>
    <row r="7" spans="1:18" ht="15" customHeight="1">
      <c r="A7" s="16">
        <v>2</v>
      </c>
      <c r="B7" s="15">
        <f t="shared" si="0"/>
        <v>33</v>
      </c>
      <c r="C7" s="15" t="str">
        <f t="shared" si="1"/>
        <v>22222222-2</v>
      </c>
      <c r="D7" s="15" t="str">
        <f t="shared" ref="D7:D69" si="8">VLOOKUP($A7,LibroCompraSII,5,0)</f>
        <v>Inmportadora SuperLas SPA</v>
      </c>
      <c r="E7" s="15">
        <f t="shared" si="2"/>
        <v>12297</v>
      </c>
      <c r="F7" s="101">
        <f>VLOOKUP($A7,LibroCompraSII,7,0)</f>
        <v>45271</v>
      </c>
      <c r="G7" s="85">
        <f t="shared" si="4"/>
        <v>0</v>
      </c>
      <c r="H7" s="85">
        <f t="shared" si="5"/>
        <v>58824</v>
      </c>
      <c r="I7" s="85">
        <f t="shared" si="6"/>
        <v>11177</v>
      </c>
      <c r="J7" s="85">
        <f t="shared" ref="J7:J69" si="9">VLOOKUP($A7,LibroCompraSII,13,0)</f>
        <v>70001</v>
      </c>
      <c r="K7" s="86" t="str">
        <f t="shared" si="7"/>
        <v>Gasto</v>
      </c>
    </row>
    <row r="8" spans="1:18" ht="15" customHeight="1">
      <c r="A8" s="16">
        <v>3</v>
      </c>
      <c r="B8" s="15">
        <f t="shared" si="0"/>
        <v>33</v>
      </c>
      <c r="C8" s="15" t="str">
        <f t="shared" si="1"/>
        <v>33333333-3</v>
      </c>
      <c r="D8" s="15" t="str">
        <f t="shared" si="8"/>
        <v>Quimicos para Perros LTDA</v>
      </c>
      <c r="E8" s="15">
        <f t="shared" si="2"/>
        <v>280866</v>
      </c>
      <c r="F8" s="101">
        <f>VLOOKUP($A8,LibroCompraSII,7,0)</f>
        <v>45272</v>
      </c>
      <c r="G8" s="85">
        <f t="shared" si="4"/>
        <v>0</v>
      </c>
      <c r="H8" s="85">
        <f t="shared" si="5"/>
        <v>48832</v>
      </c>
      <c r="I8" s="85">
        <f t="shared" si="6"/>
        <v>9278</v>
      </c>
      <c r="J8" s="85">
        <f t="shared" si="9"/>
        <v>58110</v>
      </c>
      <c r="K8" s="86" t="str">
        <f t="shared" si="7"/>
        <v>Gasto</v>
      </c>
      <c r="M8" s="104" t="s">
        <v>357</v>
      </c>
      <c r="N8" s="111" t="s">
        <v>363</v>
      </c>
      <c r="O8" s="105" t="s">
        <v>260</v>
      </c>
      <c r="P8" s="105" t="s">
        <v>358</v>
      </c>
      <c r="Q8" s="105" t="s">
        <v>359</v>
      </c>
      <c r="R8" s="105" t="s">
        <v>2</v>
      </c>
    </row>
    <row r="9" spans="1:18" ht="15" customHeight="1">
      <c r="A9" s="16">
        <v>4</v>
      </c>
      <c r="B9" s="15">
        <f t="shared" si="0"/>
        <v>33</v>
      </c>
      <c r="C9" s="15" t="str">
        <f t="shared" si="1"/>
        <v>44444444-4</v>
      </c>
      <c r="D9" s="15" t="str">
        <f t="shared" si="8"/>
        <v>Gonzalez SPA</v>
      </c>
      <c r="E9" s="15">
        <f t="shared" si="2"/>
        <v>38367</v>
      </c>
      <c r="F9" s="101">
        <f t="shared" si="3"/>
        <v>45273</v>
      </c>
      <c r="G9" s="85">
        <f t="shared" si="4"/>
        <v>0</v>
      </c>
      <c r="H9" s="85">
        <f t="shared" si="5"/>
        <v>122124</v>
      </c>
      <c r="I9" s="85">
        <f t="shared" si="6"/>
        <v>23204</v>
      </c>
      <c r="J9" s="85">
        <f t="shared" si="9"/>
        <v>145328</v>
      </c>
      <c r="K9" s="86" t="str">
        <f t="shared" si="7"/>
        <v>Mercaderia</v>
      </c>
      <c r="M9" s="15">
        <v>34</v>
      </c>
      <c r="N9" s="15">
        <f>DCOUNTA(LibroCompra,2,$M$8:$M$9)</f>
        <v>3</v>
      </c>
      <c r="O9" s="106">
        <f>DSUM(LibroCompra,O8,$M$8:$M$9)</f>
        <v>1405000</v>
      </c>
      <c r="P9" s="106">
        <f>DSUM(LibroCompra,8,$M$8:$M$9)</f>
        <v>0</v>
      </c>
      <c r="Q9" s="106">
        <f>DSUM(LibroCompra,9,$M$8:$M$9)</f>
        <v>0</v>
      </c>
      <c r="R9" s="106">
        <f>DSUM(LibroCompra,10,$M$8:$M$9)</f>
        <v>1405000</v>
      </c>
    </row>
    <row r="10" spans="1:18" ht="15" customHeight="1">
      <c r="A10" s="16">
        <v>5</v>
      </c>
      <c r="B10" s="15">
        <f t="shared" si="0"/>
        <v>33</v>
      </c>
      <c r="C10" s="15" t="str">
        <f t="shared" si="1"/>
        <v>11111111-1</v>
      </c>
      <c r="D10" s="15" t="str">
        <f t="shared" si="8"/>
        <v>Lobos Gallardo Pedro</v>
      </c>
      <c r="E10" s="15">
        <f t="shared" si="2"/>
        <v>50186892</v>
      </c>
      <c r="F10" s="101">
        <f t="shared" si="3"/>
        <v>45274</v>
      </c>
      <c r="G10" s="85">
        <f t="shared" si="4"/>
        <v>0</v>
      </c>
      <c r="H10" s="85">
        <f t="shared" si="5"/>
        <v>22950</v>
      </c>
      <c r="I10" s="85">
        <f t="shared" si="6"/>
        <v>4360</v>
      </c>
      <c r="J10" s="85">
        <f t="shared" si="9"/>
        <v>27310</v>
      </c>
      <c r="K10" s="86" t="str">
        <f t="shared" si="7"/>
        <v>Mercaderia</v>
      </c>
    </row>
    <row r="11" spans="1:18" ht="15" customHeight="1">
      <c r="A11" s="16">
        <v>6</v>
      </c>
      <c r="B11" s="15">
        <f t="shared" si="0"/>
        <v>33</v>
      </c>
      <c r="C11" s="15" t="str">
        <f t="shared" si="1"/>
        <v>11111111-1</v>
      </c>
      <c r="D11" s="15" t="str">
        <f t="shared" si="8"/>
        <v>Lobos Gallardo Pedro</v>
      </c>
      <c r="E11" s="15">
        <f t="shared" si="2"/>
        <v>50192066</v>
      </c>
      <c r="F11" s="101">
        <f t="shared" si="3"/>
        <v>45275</v>
      </c>
      <c r="G11" s="85">
        <f t="shared" si="4"/>
        <v>0</v>
      </c>
      <c r="H11" s="85">
        <f t="shared" si="5"/>
        <v>34626</v>
      </c>
      <c r="I11" s="85">
        <f t="shared" si="6"/>
        <v>6579</v>
      </c>
      <c r="J11" s="85">
        <f t="shared" si="9"/>
        <v>41205</v>
      </c>
      <c r="K11" s="86" t="str">
        <f t="shared" si="7"/>
        <v>Mercaderia</v>
      </c>
      <c r="M11" s="104" t="s">
        <v>357</v>
      </c>
      <c r="N11" s="111" t="s">
        <v>364</v>
      </c>
      <c r="O11" s="105" t="s">
        <v>260</v>
      </c>
      <c r="P11" s="105" t="s">
        <v>358</v>
      </c>
      <c r="Q11" s="105" t="s">
        <v>359</v>
      </c>
      <c r="R11" s="105" t="s">
        <v>2</v>
      </c>
    </row>
    <row r="12" spans="1:18" ht="15" customHeight="1">
      <c r="A12" s="16">
        <v>7</v>
      </c>
      <c r="B12" s="15">
        <f t="shared" si="0"/>
        <v>33</v>
      </c>
      <c r="C12" s="15" t="str">
        <f t="shared" si="1"/>
        <v>11111111-2</v>
      </c>
      <c r="D12" s="15" t="str">
        <f t="shared" si="8"/>
        <v>Comilon SPA</v>
      </c>
      <c r="E12" s="15">
        <f t="shared" si="2"/>
        <v>1346212</v>
      </c>
      <c r="F12" s="101">
        <f t="shared" si="3"/>
        <v>45276</v>
      </c>
      <c r="G12" s="85">
        <f t="shared" si="4"/>
        <v>0</v>
      </c>
      <c r="H12" s="85">
        <f t="shared" si="5"/>
        <v>58453</v>
      </c>
      <c r="I12" s="85">
        <f t="shared" si="6"/>
        <v>11106</v>
      </c>
      <c r="J12" s="85">
        <f t="shared" si="9"/>
        <v>69559</v>
      </c>
      <c r="K12" s="86" t="str">
        <f t="shared" si="7"/>
        <v>Gasto</v>
      </c>
      <c r="M12" s="15">
        <v>61</v>
      </c>
      <c r="N12" s="15">
        <f>DCOUNTA(LibroCompra,2,$M$11:$M$12)</f>
        <v>3</v>
      </c>
      <c r="O12" s="106">
        <f>DSUM(LibroCompra,O11,$M$11:$M$12)</f>
        <v>0</v>
      </c>
      <c r="P12" s="106">
        <f>DSUM(LibroCompra,8,$M$11:$M$12)</f>
        <v>148135</v>
      </c>
      <c r="Q12" s="106">
        <f>DSUM(LibroCompra,9,$M$11:$M$12)</f>
        <v>28146</v>
      </c>
      <c r="R12" s="106">
        <f>DSUM(LibroCompra,10,$M$11:$M$12)</f>
        <v>176281</v>
      </c>
    </row>
    <row r="13" spans="1:18" ht="15" customHeight="1">
      <c r="A13" s="16">
        <v>8</v>
      </c>
      <c r="B13" s="15">
        <f t="shared" si="0"/>
        <v>33</v>
      </c>
      <c r="C13" s="15" t="str">
        <f t="shared" si="1"/>
        <v>22222222-3</v>
      </c>
      <c r="D13" s="15" t="str">
        <f t="shared" si="8"/>
        <v>Hermanos bros SPA</v>
      </c>
      <c r="E13" s="15">
        <f t="shared" si="2"/>
        <v>8893326</v>
      </c>
      <c r="F13" s="101">
        <f t="shared" si="3"/>
        <v>45291</v>
      </c>
      <c r="G13" s="85">
        <f t="shared" si="4"/>
        <v>122</v>
      </c>
      <c r="H13" s="85">
        <f t="shared" si="5"/>
        <v>24713</v>
      </c>
      <c r="I13" s="85">
        <f t="shared" si="6"/>
        <v>4695</v>
      </c>
      <c r="J13" s="85">
        <f t="shared" si="9"/>
        <v>29530</v>
      </c>
      <c r="K13" s="86" t="str">
        <f t="shared" si="7"/>
        <v>Gasto</v>
      </c>
    </row>
    <row r="14" spans="1:18" ht="15" customHeight="1">
      <c r="A14" s="16">
        <v>9</v>
      </c>
      <c r="B14" s="15">
        <f t="shared" si="0"/>
        <v>33</v>
      </c>
      <c r="C14" s="15" t="str">
        <f t="shared" si="1"/>
        <v>33333333-4</v>
      </c>
      <c r="D14" s="15" t="str">
        <f t="shared" si="8"/>
        <v>Chichasihay Ltda</v>
      </c>
      <c r="E14" s="15">
        <f t="shared" si="2"/>
        <v>53510</v>
      </c>
      <c r="F14" s="101">
        <f t="shared" si="3"/>
        <v>45291</v>
      </c>
      <c r="G14" s="85">
        <f t="shared" si="4"/>
        <v>0</v>
      </c>
      <c r="H14" s="85">
        <f t="shared" si="5"/>
        <v>147490</v>
      </c>
      <c r="I14" s="85">
        <f t="shared" si="6"/>
        <v>28023</v>
      </c>
      <c r="J14" s="85">
        <f t="shared" si="9"/>
        <v>175513</v>
      </c>
      <c r="K14" s="86" t="str">
        <f t="shared" si="7"/>
        <v>Mercaderia</v>
      </c>
    </row>
    <row r="15" spans="1:18" ht="15" customHeight="1">
      <c r="A15" s="16">
        <v>10</v>
      </c>
      <c r="B15" s="15">
        <f t="shared" si="0"/>
        <v>33</v>
      </c>
      <c r="C15" s="15" t="str">
        <f t="shared" si="1"/>
        <v>44444444-5</v>
      </c>
      <c r="D15" s="15" t="str">
        <f t="shared" si="8"/>
        <v>Perrera Canina Spa</v>
      </c>
      <c r="E15" s="15">
        <f t="shared" si="2"/>
        <v>131468</v>
      </c>
      <c r="F15" s="101">
        <f t="shared" si="3"/>
        <v>45291</v>
      </c>
      <c r="G15" s="85">
        <f t="shared" si="4"/>
        <v>0</v>
      </c>
      <c r="H15" s="85">
        <f t="shared" si="5"/>
        <v>459004</v>
      </c>
      <c r="I15" s="85">
        <f t="shared" si="6"/>
        <v>87211</v>
      </c>
      <c r="J15" s="85">
        <f t="shared" si="9"/>
        <v>546215</v>
      </c>
      <c r="K15" s="86" t="str">
        <f t="shared" si="7"/>
        <v>Gasto</v>
      </c>
    </row>
    <row r="16" spans="1:18" ht="15" customHeight="1">
      <c r="A16" s="16">
        <v>11</v>
      </c>
      <c r="B16" s="15">
        <f t="shared" si="0"/>
        <v>34</v>
      </c>
      <c r="C16" s="15" t="str">
        <f t="shared" si="1"/>
        <v>12121212-5</v>
      </c>
      <c r="D16" s="15" t="str">
        <f t="shared" si="8"/>
        <v>Don Osos Polares SPA</v>
      </c>
      <c r="E16" s="15">
        <f t="shared" si="2"/>
        <v>33330</v>
      </c>
      <c r="F16" s="101">
        <f t="shared" si="3"/>
        <v>45291</v>
      </c>
      <c r="G16" s="85">
        <f t="shared" si="4"/>
        <v>1200000</v>
      </c>
      <c r="H16" s="85">
        <f t="shared" si="5"/>
        <v>0</v>
      </c>
      <c r="I16" s="85">
        <f t="shared" si="6"/>
        <v>0</v>
      </c>
      <c r="J16" s="85">
        <f t="shared" si="9"/>
        <v>1200000</v>
      </c>
      <c r="K16" s="86" t="str">
        <f t="shared" si="7"/>
        <v>Gasto</v>
      </c>
    </row>
    <row r="17" spans="1:11" ht="15" customHeight="1">
      <c r="A17" s="16">
        <v>12</v>
      </c>
      <c r="B17" s="15">
        <f t="shared" si="0"/>
        <v>34</v>
      </c>
      <c r="C17" s="15" t="str">
        <f t="shared" si="1"/>
        <v>12121212-5</v>
      </c>
      <c r="D17" s="15" t="str">
        <f t="shared" si="8"/>
        <v>Don Osos Polares SPA</v>
      </c>
      <c r="E17" s="15">
        <f t="shared" si="2"/>
        <v>33331</v>
      </c>
      <c r="F17" s="101">
        <f t="shared" si="3"/>
        <v>45291</v>
      </c>
      <c r="G17" s="85">
        <f t="shared" si="4"/>
        <v>200000</v>
      </c>
      <c r="H17" s="85">
        <f t="shared" si="5"/>
        <v>0</v>
      </c>
      <c r="I17" s="85">
        <f t="shared" si="6"/>
        <v>0</v>
      </c>
      <c r="J17" s="85">
        <f t="shared" si="9"/>
        <v>200000</v>
      </c>
      <c r="K17" s="86" t="str">
        <f t="shared" si="7"/>
        <v>Gasto</v>
      </c>
    </row>
    <row r="18" spans="1:11" ht="15" customHeight="1">
      <c r="A18" s="16">
        <v>13</v>
      </c>
      <c r="B18" s="15">
        <f>VLOOKUP(A18,LibroCompraSII,2,0)</f>
        <v>34</v>
      </c>
      <c r="C18" s="15" t="str">
        <f t="shared" si="1"/>
        <v>12121212-5</v>
      </c>
      <c r="D18" s="15" t="str">
        <f t="shared" si="8"/>
        <v>Don Osos Polares SPA</v>
      </c>
      <c r="E18" s="15">
        <f t="shared" si="2"/>
        <v>33332</v>
      </c>
      <c r="F18" s="101">
        <f t="shared" si="3"/>
        <v>45291</v>
      </c>
      <c r="G18" s="85">
        <f t="shared" si="4"/>
        <v>5000</v>
      </c>
      <c r="H18" s="85">
        <f t="shared" si="5"/>
        <v>0</v>
      </c>
      <c r="I18" s="85">
        <f t="shared" si="6"/>
        <v>0</v>
      </c>
      <c r="J18" s="85">
        <f t="shared" si="9"/>
        <v>5000</v>
      </c>
      <c r="K18" s="86" t="str">
        <f t="shared" si="7"/>
        <v>Gasto</v>
      </c>
    </row>
    <row r="19" spans="1:11" ht="15" customHeight="1">
      <c r="A19" s="16">
        <v>14</v>
      </c>
      <c r="B19" s="15">
        <f t="shared" si="0"/>
        <v>61</v>
      </c>
      <c r="C19" s="15" t="str">
        <f t="shared" si="1"/>
        <v>11111111-1</v>
      </c>
      <c r="D19" s="15" t="str">
        <f t="shared" si="8"/>
        <v>Lobos Gallardo Pedro</v>
      </c>
      <c r="E19" s="15">
        <f t="shared" si="2"/>
        <v>93737</v>
      </c>
      <c r="F19" s="101">
        <f t="shared" si="3"/>
        <v>45270</v>
      </c>
      <c r="G19" s="85">
        <f t="shared" si="4"/>
        <v>0</v>
      </c>
      <c r="H19" s="85">
        <f t="shared" si="5"/>
        <v>44147</v>
      </c>
      <c r="I19" s="85">
        <f t="shared" si="6"/>
        <v>8388</v>
      </c>
      <c r="J19" s="85">
        <f t="shared" si="9"/>
        <v>52535</v>
      </c>
      <c r="K19" s="86" t="str">
        <f t="shared" si="7"/>
        <v>Mercaderia</v>
      </c>
    </row>
    <row r="20" spans="1:11" ht="15" customHeight="1">
      <c r="A20" s="16">
        <v>15</v>
      </c>
      <c r="B20" s="15">
        <f t="shared" si="0"/>
        <v>61</v>
      </c>
      <c r="C20" s="15" t="str">
        <f t="shared" si="1"/>
        <v>11111111-1</v>
      </c>
      <c r="D20" s="15" t="str">
        <f t="shared" si="8"/>
        <v>Lobos Gallardo Pedro</v>
      </c>
      <c r="E20" s="15">
        <f t="shared" si="2"/>
        <v>93738</v>
      </c>
      <c r="F20" s="101">
        <f t="shared" si="3"/>
        <v>45274</v>
      </c>
      <c r="G20" s="85">
        <f t="shared" si="4"/>
        <v>0</v>
      </c>
      <c r="H20" s="85">
        <f t="shared" si="5"/>
        <v>34669</v>
      </c>
      <c r="I20" s="85">
        <f t="shared" si="6"/>
        <v>6587</v>
      </c>
      <c r="J20" s="85">
        <f t="shared" si="9"/>
        <v>41256</v>
      </c>
      <c r="K20" s="86" t="str">
        <f t="shared" si="7"/>
        <v>Mercaderia</v>
      </c>
    </row>
    <row r="21" spans="1:11" ht="15" customHeight="1">
      <c r="A21" s="16">
        <v>16</v>
      </c>
      <c r="B21" s="15">
        <f t="shared" si="0"/>
        <v>61</v>
      </c>
      <c r="C21" s="15" t="str">
        <f t="shared" si="1"/>
        <v>22222222-2</v>
      </c>
      <c r="D21" s="15" t="str">
        <f t="shared" si="8"/>
        <v>Inmportadora SuperLas SPA</v>
      </c>
      <c r="E21" s="15">
        <f t="shared" si="2"/>
        <v>1000838</v>
      </c>
      <c r="F21" s="101">
        <f t="shared" si="3"/>
        <v>45271</v>
      </c>
      <c r="G21" s="85">
        <f t="shared" si="4"/>
        <v>0</v>
      </c>
      <c r="H21" s="85">
        <f t="shared" si="5"/>
        <v>69319</v>
      </c>
      <c r="I21" s="85">
        <f t="shared" si="6"/>
        <v>13171</v>
      </c>
      <c r="J21" s="85">
        <f t="shared" si="9"/>
        <v>82490</v>
      </c>
      <c r="K21" s="86" t="str">
        <f t="shared" si="7"/>
        <v>Gasto</v>
      </c>
    </row>
    <row r="22" spans="1:11" ht="15" customHeight="1">
      <c r="A22" s="16">
        <v>17</v>
      </c>
      <c r="B22" s="15" t="e">
        <f t="shared" si="0"/>
        <v>#N/A</v>
      </c>
      <c r="C22" s="15" t="e">
        <f t="shared" si="1"/>
        <v>#N/A</v>
      </c>
      <c r="D22" s="15" t="e">
        <f t="shared" si="8"/>
        <v>#N/A</v>
      </c>
      <c r="E22" s="15" t="e">
        <f t="shared" si="2"/>
        <v>#N/A</v>
      </c>
      <c r="F22" s="101" t="e">
        <f t="shared" si="3"/>
        <v>#N/A</v>
      </c>
      <c r="G22" s="85" t="e">
        <f t="shared" si="4"/>
        <v>#N/A</v>
      </c>
      <c r="H22" s="85" t="e">
        <f t="shared" si="5"/>
        <v>#N/A</v>
      </c>
      <c r="I22" s="85" t="e">
        <f t="shared" si="6"/>
        <v>#N/A</v>
      </c>
      <c r="J22" s="85" t="e">
        <f t="shared" si="9"/>
        <v>#N/A</v>
      </c>
      <c r="K22" s="86"/>
    </row>
    <row r="23" spans="1:11" ht="15" customHeight="1">
      <c r="A23" s="16">
        <v>18</v>
      </c>
      <c r="B23" s="15" t="e">
        <f t="shared" si="0"/>
        <v>#N/A</v>
      </c>
      <c r="C23" s="15" t="e">
        <f t="shared" si="1"/>
        <v>#N/A</v>
      </c>
      <c r="D23" s="15" t="e">
        <f t="shared" si="8"/>
        <v>#N/A</v>
      </c>
      <c r="E23" s="15" t="e">
        <f t="shared" si="2"/>
        <v>#N/A</v>
      </c>
      <c r="F23" s="101" t="e">
        <f t="shared" si="3"/>
        <v>#N/A</v>
      </c>
      <c r="G23" s="85" t="e">
        <f t="shared" si="4"/>
        <v>#N/A</v>
      </c>
      <c r="H23" s="85" t="e">
        <f t="shared" si="5"/>
        <v>#N/A</v>
      </c>
      <c r="I23" s="85" t="e">
        <f t="shared" si="6"/>
        <v>#N/A</v>
      </c>
      <c r="J23" s="85" t="e">
        <f t="shared" si="9"/>
        <v>#N/A</v>
      </c>
      <c r="K23" s="86"/>
    </row>
    <row r="24" spans="1:11" ht="15" customHeight="1">
      <c r="A24" s="16">
        <v>19</v>
      </c>
      <c r="B24" s="15" t="e">
        <f t="shared" si="0"/>
        <v>#N/A</v>
      </c>
      <c r="C24" s="15" t="e">
        <f t="shared" si="1"/>
        <v>#N/A</v>
      </c>
      <c r="D24" s="15" t="e">
        <f t="shared" si="8"/>
        <v>#N/A</v>
      </c>
      <c r="E24" s="15" t="e">
        <f t="shared" si="2"/>
        <v>#N/A</v>
      </c>
      <c r="F24" s="101" t="e">
        <f t="shared" si="3"/>
        <v>#N/A</v>
      </c>
      <c r="G24" s="85" t="e">
        <f t="shared" si="4"/>
        <v>#N/A</v>
      </c>
      <c r="H24" s="85" t="e">
        <f t="shared" si="5"/>
        <v>#N/A</v>
      </c>
      <c r="I24" s="85" t="e">
        <f t="shared" si="6"/>
        <v>#N/A</v>
      </c>
      <c r="J24" s="85" t="e">
        <f t="shared" si="9"/>
        <v>#N/A</v>
      </c>
      <c r="K24" s="86"/>
    </row>
    <row r="25" spans="1:11" ht="15" customHeight="1">
      <c r="A25" s="16">
        <v>20</v>
      </c>
      <c r="B25" s="15" t="e">
        <f t="shared" si="0"/>
        <v>#N/A</v>
      </c>
      <c r="C25" s="15" t="e">
        <f t="shared" si="1"/>
        <v>#N/A</v>
      </c>
      <c r="D25" s="15" t="e">
        <f t="shared" si="8"/>
        <v>#N/A</v>
      </c>
      <c r="E25" s="15" t="e">
        <f t="shared" si="2"/>
        <v>#N/A</v>
      </c>
      <c r="F25" s="101" t="e">
        <f t="shared" si="3"/>
        <v>#N/A</v>
      </c>
      <c r="G25" s="85" t="e">
        <f t="shared" si="4"/>
        <v>#N/A</v>
      </c>
      <c r="H25" s="85" t="e">
        <f t="shared" si="5"/>
        <v>#N/A</v>
      </c>
      <c r="I25" s="85" t="e">
        <f t="shared" si="6"/>
        <v>#N/A</v>
      </c>
      <c r="J25" s="85" t="e">
        <f t="shared" si="9"/>
        <v>#N/A</v>
      </c>
      <c r="K25" s="86"/>
    </row>
    <row r="26" spans="1:11" ht="15" customHeight="1">
      <c r="A26" s="16">
        <v>21</v>
      </c>
      <c r="B26" s="15" t="e">
        <f t="shared" si="0"/>
        <v>#N/A</v>
      </c>
      <c r="C26" s="15" t="e">
        <f t="shared" si="1"/>
        <v>#N/A</v>
      </c>
      <c r="D26" s="15" t="e">
        <f t="shared" si="8"/>
        <v>#N/A</v>
      </c>
      <c r="E26" s="15" t="e">
        <f t="shared" si="2"/>
        <v>#N/A</v>
      </c>
      <c r="F26" s="101" t="e">
        <f t="shared" si="3"/>
        <v>#N/A</v>
      </c>
      <c r="G26" s="85" t="e">
        <f t="shared" si="4"/>
        <v>#N/A</v>
      </c>
      <c r="H26" s="85" t="e">
        <f t="shared" si="5"/>
        <v>#N/A</v>
      </c>
      <c r="I26" s="85" t="e">
        <f t="shared" si="6"/>
        <v>#N/A</v>
      </c>
      <c r="J26" s="85" t="e">
        <f t="shared" si="9"/>
        <v>#N/A</v>
      </c>
      <c r="K26" s="86"/>
    </row>
    <row r="27" spans="1:11" ht="15" customHeight="1">
      <c r="A27" s="16">
        <v>22</v>
      </c>
      <c r="B27" s="15" t="e">
        <f t="shared" si="0"/>
        <v>#N/A</v>
      </c>
      <c r="C27" s="15" t="e">
        <f t="shared" si="1"/>
        <v>#N/A</v>
      </c>
      <c r="D27" s="15" t="e">
        <f t="shared" si="8"/>
        <v>#N/A</v>
      </c>
      <c r="E27" s="15" t="e">
        <f t="shared" si="2"/>
        <v>#N/A</v>
      </c>
      <c r="F27" s="101" t="e">
        <f t="shared" si="3"/>
        <v>#N/A</v>
      </c>
      <c r="G27" s="85" t="e">
        <f t="shared" si="4"/>
        <v>#N/A</v>
      </c>
      <c r="H27" s="85" t="e">
        <f t="shared" si="5"/>
        <v>#N/A</v>
      </c>
      <c r="I27" s="85" t="e">
        <f t="shared" si="6"/>
        <v>#N/A</v>
      </c>
      <c r="J27" s="85" t="e">
        <f t="shared" si="9"/>
        <v>#N/A</v>
      </c>
      <c r="K27" s="86"/>
    </row>
    <row r="28" spans="1:11" ht="15" customHeight="1">
      <c r="A28" s="16">
        <v>23</v>
      </c>
      <c r="B28" s="15" t="e">
        <f t="shared" si="0"/>
        <v>#N/A</v>
      </c>
      <c r="C28" s="15" t="e">
        <f t="shared" si="1"/>
        <v>#N/A</v>
      </c>
      <c r="D28" s="15" t="e">
        <f t="shared" si="8"/>
        <v>#N/A</v>
      </c>
      <c r="E28" s="15" t="e">
        <f t="shared" si="2"/>
        <v>#N/A</v>
      </c>
      <c r="F28" s="101" t="e">
        <f t="shared" si="3"/>
        <v>#N/A</v>
      </c>
      <c r="G28" s="85" t="e">
        <f t="shared" si="4"/>
        <v>#N/A</v>
      </c>
      <c r="H28" s="85" t="e">
        <f t="shared" si="5"/>
        <v>#N/A</v>
      </c>
      <c r="I28" s="85" t="e">
        <f t="shared" si="6"/>
        <v>#N/A</v>
      </c>
      <c r="J28" s="85" t="e">
        <f t="shared" si="9"/>
        <v>#N/A</v>
      </c>
      <c r="K28" s="86"/>
    </row>
    <row r="29" spans="1:11" ht="15" customHeight="1">
      <c r="A29" s="16">
        <v>24</v>
      </c>
      <c r="B29" s="15" t="e">
        <f t="shared" si="0"/>
        <v>#N/A</v>
      </c>
      <c r="C29" s="15" t="e">
        <f t="shared" si="1"/>
        <v>#N/A</v>
      </c>
      <c r="D29" s="15" t="e">
        <f t="shared" si="8"/>
        <v>#N/A</v>
      </c>
      <c r="E29" s="15" t="e">
        <f t="shared" si="2"/>
        <v>#N/A</v>
      </c>
      <c r="F29" s="101" t="e">
        <f t="shared" si="3"/>
        <v>#N/A</v>
      </c>
      <c r="G29" s="85" t="e">
        <f t="shared" si="4"/>
        <v>#N/A</v>
      </c>
      <c r="H29" s="85" t="e">
        <f t="shared" si="5"/>
        <v>#N/A</v>
      </c>
      <c r="I29" s="85" t="e">
        <f t="shared" si="6"/>
        <v>#N/A</v>
      </c>
      <c r="J29" s="85" t="e">
        <f t="shared" si="9"/>
        <v>#N/A</v>
      </c>
      <c r="K29" s="86"/>
    </row>
    <row r="30" spans="1:11" ht="15" customHeight="1">
      <c r="A30" s="16">
        <v>25</v>
      </c>
      <c r="B30" s="15" t="e">
        <f t="shared" si="0"/>
        <v>#N/A</v>
      </c>
      <c r="C30" s="15" t="e">
        <f t="shared" si="1"/>
        <v>#N/A</v>
      </c>
      <c r="D30" s="15" t="e">
        <f t="shared" si="8"/>
        <v>#N/A</v>
      </c>
      <c r="E30" s="15" t="e">
        <f t="shared" si="2"/>
        <v>#N/A</v>
      </c>
      <c r="F30" s="101" t="e">
        <f t="shared" si="3"/>
        <v>#N/A</v>
      </c>
      <c r="G30" s="85" t="e">
        <f t="shared" si="4"/>
        <v>#N/A</v>
      </c>
      <c r="H30" s="85" t="e">
        <f t="shared" si="5"/>
        <v>#N/A</v>
      </c>
      <c r="I30" s="85" t="e">
        <f t="shared" si="6"/>
        <v>#N/A</v>
      </c>
      <c r="J30" s="85" t="e">
        <f t="shared" si="9"/>
        <v>#N/A</v>
      </c>
      <c r="K30" s="86"/>
    </row>
    <row r="31" spans="1:11" ht="15" customHeight="1">
      <c r="A31" s="16">
        <v>26</v>
      </c>
      <c r="B31" s="15" t="e">
        <f t="shared" si="0"/>
        <v>#N/A</v>
      </c>
      <c r="C31" s="15" t="e">
        <f t="shared" si="1"/>
        <v>#N/A</v>
      </c>
      <c r="D31" s="15" t="e">
        <f t="shared" si="8"/>
        <v>#N/A</v>
      </c>
      <c r="E31" s="15" t="e">
        <f t="shared" si="2"/>
        <v>#N/A</v>
      </c>
      <c r="F31" s="101" t="e">
        <f t="shared" si="3"/>
        <v>#N/A</v>
      </c>
      <c r="G31" s="85" t="e">
        <f t="shared" si="4"/>
        <v>#N/A</v>
      </c>
      <c r="H31" s="85" t="e">
        <f t="shared" si="5"/>
        <v>#N/A</v>
      </c>
      <c r="I31" s="85" t="e">
        <f t="shared" si="6"/>
        <v>#N/A</v>
      </c>
      <c r="J31" s="85" t="e">
        <f t="shared" si="9"/>
        <v>#N/A</v>
      </c>
      <c r="K31" s="86"/>
    </row>
    <row r="32" spans="1:11" ht="15" customHeight="1">
      <c r="A32" s="16">
        <v>27</v>
      </c>
      <c r="B32" s="15" t="e">
        <f t="shared" si="0"/>
        <v>#N/A</v>
      </c>
      <c r="C32" s="15" t="e">
        <f t="shared" si="1"/>
        <v>#N/A</v>
      </c>
      <c r="D32" s="15" t="e">
        <f t="shared" si="8"/>
        <v>#N/A</v>
      </c>
      <c r="E32" s="15" t="e">
        <f t="shared" si="2"/>
        <v>#N/A</v>
      </c>
      <c r="F32" s="101" t="e">
        <f t="shared" si="3"/>
        <v>#N/A</v>
      </c>
      <c r="G32" s="85" t="e">
        <f t="shared" si="4"/>
        <v>#N/A</v>
      </c>
      <c r="H32" s="85" t="e">
        <f t="shared" si="5"/>
        <v>#N/A</v>
      </c>
      <c r="I32" s="85" t="e">
        <f t="shared" si="6"/>
        <v>#N/A</v>
      </c>
      <c r="J32" s="85" t="e">
        <f t="shared" si="9"/>
        <v>#N/A</v>
      </c>
      <c r="K32" s="86"/>
    </row>
    <row r="33" spans="1:11" ht="15" customHeight="1">
      <c r="A33" s="16">
        <v>28</v>
      </c>
      <c r="B33" s="15" t="e">
        <f t="shared" si="0"/>
        <v>#N/A</v>
      </c>
      <c r="C33" s="15" t="e">
        <f t="shared" si="1"/>
        <v>#N/A</v>
      </c>
      <c r="D33" s="15" t="e">
        <f t="shared" si="8"/>
        <v>#N/A</v>
      </c>
      <c r="E33" s="15" t="e">
        <f t="shared" si="2"/>
        <v>#N/A</v>
      </c>
      <c r="F33" s="101" t="e">
        <f t="shared" si="3"/>
        <v>#N/A</v>
      </c>
      <c r="G33" s="85" t="e">
        <f t="shared" si="4"/>
        <v>#N/A</v>
      </c>
      <c r="H33" s="85" t="e">
        <f t="shared" si="5"/>
        <v>#N/A</v>
      </c>
      <c r="I33" s="85" t="e">
        <f t="shared" si="6"/>
        <v>#N/A</v>
      </c>
      <c r="J33" s="85" t="e">
        <f t="shared" si="9"/>
        <v>#N/A</v>
      </c>
      <c r="K33" s="86"/>
    </row>
    <row r="34" spans="1:11" ht="15" customHeight="1">
      <c r="A34" s="16">
        <v>29</v>
      </c>
      <c r="B34" s="15" t="e">
        <f t="shared" si="0"/>
        <v>#N/A</v>
      </c>
      <c r="C34" s="15" t="e">
        <f t="shared" si="1"/>
        <v>#N/A</v>
      </c>
      <c r="D34" s="15" t="e">
        <f t="shared" si="8"/>
        <v>#N/A</v>
      </c>
      <c r="E34" s="15" t="e">
        <f t="shared" si="2"/>
        <v>#N/A</v>
      </c>
      <c r="F34" s="101" t="e">
        <f t="shared" si="3"/>
        <v>#N/A</v>
      </c>
      <c r="G34" s="85" t="e">
        <f t="shared" si="4"/>
        <v>#N/A</v>
      </c>
      <c r="H34" s="85" t="e">
        <f t="shared" si="5"/>
        <v>#N/A</v>
      </c>
      <c r="I34" s="85" t="e">
        <f t="shared" si="6"/>
        <v>#N/A</v>
      </c>
      <c r="J34" s="85" t="e">
        <f t="shared" si="9"/>
        <v>#N/A</v>
      </c>
      <c r="K34" s="86"/>
    </row>
    <row r="35" spans="1:11" ht="15" customHeight="1">
      <c r="A35" s="16">
        <v>30</v>
      </c>
      <c r="B35" s="15" t="e">
        <f t="shared" si="0"/>
        <v>#N/A</v>
      </c>
      <c r="C35" s="15" t="e">
        <f t="shared" si="1"/>
        <v>#N/A</v>
      </c>
      <c r="D35" s="15" t="e">
        <f t="shared" si="8"/>
        <v>#N/A</v>
      </c>
      <c r="E35" s="15" t="e">
        <f t="shared" si="2"/>
        <v>#N/A</v>
      </c>
      <c r="F35" s="101" t="e">
        <f t="shared" si="3"/>
        <v>#N/A</v>
      </c>
      <c r="G35" s="85" t="e">
        <f t="shared" si="4"/>
        <v>#N/A</v>
      </c>
      <c r="H35" s="85" t="e">
        <f t="shared" si="5"/>
        <v>#N/A</v>
      </c>
      <c r="I35" s="85" t="e">
        <f t="shared" si="6"/>
        <v>#N/A</v>
      </c>
      <c r="J35" s="85" t="e">
        <f t="shared" si="9"/>
        <v>#N/A</v>
      </c>
      <c r="K35" s="86"/>
    </row>
    <row r="36" spans="1:11" ht="15" customHeight="1">
      <c r="A36" s="16">
        <v>31</v>
      </c>
      <c r="B36" s="15" t="e">
        <f t="shared" si="0"/>
        <v>#N/A</v>
      </c>
      <c r="C36" s="15" t="e">
        <f t="shared" si="1"/>
        <v>#N/A</v>
      </c>
      <c r="D36" s="15" t="e">
        <f t="shared" si="8"/>
        <v>#N/A</v>
      </c>
      <c r="E36" s="15" t="e">
        <f t="shared" si="2"/>
        <v>#N/A</v>
      </c>
      <c r="F36" s="101" t="e">
        <f t="shared" si="3"/>
        <v>#N/A</v>
      </c>
      <c r="G36" s="85" t="e">
        <f t="shared" si="4"/>
        <v>#N/A</v>
      </c>
      <c r="H36" s="85" t="e">
        <f t="shared" si="5"/>
        <v>#N/A</v>
      </c>
      <c r="I36" s="85" t="e">
        <f t="shared" si="6"/>
        <v>#N/A</v>
      </c>
      <c r="J36" s="85" t="e">
        <f t="shared" si="9"/>
        <v>#N/A</v>
      </c>
      <c r="K36" s="86"/>
    </row>
    <row r="37" spans="1:11" ht="15" customHeight="1">
      <c r="A37" s="16">
        <v>32</v>
      </c>
      <c r="B37" s="15" t="e">
        <f t="shared" si="0"/>
        <v>#N/A</v>
      </c>
      <c r="C37" s="15" t="e">
        <f t="shared" si="1"/>
        <v>#N/A</v>
      </c>
      <c r="D37" s="15" t="e">
        <f t="shared" si="8"/>
        <v>#N/A</v>
      </c>
      <c r="E37" s="15" t="e">
        <f t="shared" si="2"/>
        <v>#N/A</v>
      </c>
      <c r="F37" s="101" t="e">
        <f t="shared" si="3"/>
        <v>#N/A</v>
      </c>
      <c r="G37" s="85" t="e">
        <f t="shared" si="4"/>
        <v>#N/A</v>
      </c>
      <c r="H37" s="85" t="e">
        <f t="shared" si="5"/>
        <v>#N/A</v>
      </c>
      <c r="I37" s="85" t="e">
        <f t="shared" si="6"/>
        <v>#N/A</v>
      </c>
      <c r="J37" s="85" t="e">
        <f t="shared" si="9"/>
        <v>#N/A</v>
      </c>
      <c r="K37" s="86"/>
    </row>
    <row r="38" spans="1:11" ht="15" customHeight="1">
      <c r="A38" s="16">
        <v>33</v>
      </c>
      <c r="B38" s="15" t="e">
        <f t="shared" si="0"/>
        <v>#N/A</v>
      </c>
      <c r="C38" s="15" t="e">
        <f t="shared" si="1"/>
        <v>#N/A</v>
      </c>
      <c r="D38" s="15" t="e">
        <f t="shared" si="8"/>
        <v>#N/A</v>
      </c>
      <c r="E38" s="15" t="e">
        <f t="shared" si="2"/>
        <v>#N/A</v>
      </c>
      <c r="F38" s="101" t="e">
        <f t="shared" si="3"/>
        <v>#N/A</v>
      </c>
      <c r="G38" s="85" t="e">
        <f t="shared" si="4"/>
        <v>#N/A</v>
      </c>
      <c r="H38" s="85" t="e">
        <f t="shared" si="5"/>
        <v>#N/A</v>
      </c>
      <c r="I38" s="85" t="e">
        <f t="shared" si="6"/>
        <v>#N/A</v>
      </c>
      <c r="J38" s="85" t="e">
        <f t="shared" si="9"/>
        <v>#N/A</v>
      </c>
      <c r="K38" s="86"/>
    </row>
    <row r="39" spans="1:11" ht="15" customHeight="1">
      <c r="A39" s="16">
        <v>34</v>
      </c>
      <c r="B39" s="15" t="e">
        <f t="shared" si="0"/>
        <v>#N/A</v>
      </c>
      <c r="C39" s="15" t="e">
        <f t="shared" si="1"/>
        <v>#N/A</v>
      </c>
      <c r="D39" s="15" t="e">
        <f t="shared" si="8"/>
        <v>#N/A</v>
      </c>
      <c r="E39" s="15" t="e">
        <f t="shared" si="2"/>
        <v>#N/A</v>
      </c>
      <c r="F39" s="101" t="e">
        <f t="shared" si="3"/>
        <v>#N/A</v>
      </c>
      <c r="G39" s="85" t="e">
        <f t="shared" si="4"/>
        <v>#N/A</v>
      </c>
      <c r="H39" s="85" t="e">
        <f t="shared" si="5"/>
        <v>#N/A</v>
      </c>
      <c r="I39" s="85" t="e">
        <f t="shared" si="6"/>
        <v>#N/A</v>
      </c>
      <c r="J39" s="85" t="e">
        <f t="shared" si="9"/>
        <v>#N/A</v>
      </c>
      <c r="K39" s="86"/>
    </row>
    <row r="40" spans="1:11" ht="15" customHeight="1">
      <c r="A40" s="16">
        <v>35</v>
      </c>
      <c r="B40" s="15" t="e">
        <f t="shared" si="0"/>
        <v>#N/A</v>
      </c>
      <c r="C40" s="15" t="e">
        <f t="shared" si="1"/>
        <v>#N/A</v>
      </c>
      <c r="D40" s="15" t="e">
        <f t="shared" si="8"/>
        <v>#N/A</v>
      </c>
      <c r="E40" s="15" t="e">
        <f t="shared" si="2"/>
        <v>#N/A</v>
      </c>
      <c r="F40" s="101" t="e">
        <f t="shared" si="3"/>
        <v>#N/A</v>
      </c>
      <c r="G40" s="85" t="e">
        <f t="shared" si="4"/>
        <v>#N/A</v>
      </c>
      <c r="H40" s="85" t="e">
        <f t="shared" si="5"/>
        <v>#N/A</v>
      </c>
      <c r="I40" s="85" t="e">
        <f t="shared" si="6"/>
        <v>#N/A</v>
      </c>
      <c r="J40" s="85" t="e">
        <f t="shared" si="9"/>
        <v>#N/A</v>
      </c>
      <c r="K40" s="86"/>
    </row>
    <row r="41" spans="1:11" ht="15" customHeight="1">
      <c r="A41" s="16">
        <v>36</v>
      </c>
      <c r="B41" s="15" t="e">
        <f t="shared" si="0"/>
        <v>#N/A</v>
      </c>
      <c r="C41" s="15" t="e">
        <f t="shared" si="1"/>
        <v>#N/A</v>
      </c>
      <c r="D41" s="15" t="e">
        <f t="shared" si="8"/>
        <v>#N/A</v>
      </c>
      <c r="E41" s="15" t="e">
        <f t="shared" si="2"/>
        <v>#N/A</v>
      </c>
      <c r="F41" s="101" t="e">
        <f t="shared" si="3"/>
        <v>#N/A</v>
      </c>
      <c r="G41" s="85" t="e">
        <f t="shared" si="4"/>
        <v>#N/A</v>
      </c>
      <c r="H41" s="85" t="e">
        <f t="shared" si="5"/>
        <v>#N/A</v>
      </c>
      <c r="I41" s="85" t="e">
        <f t="shared" si="6"/>
        <v>#N/A</v>
      </c>
      <c r="J41" s="85" t="e">
        <f t="shared" si="9"/>
        <v>#N/A</v>
      </c>
      <c r="K41" s="86"/>
    </row>
    <row r="42" spans="1:11" ht="15" customHeight="1">
      <c r="A42" s="16">
        <v>37</v>
      </c>
      <c r="B42" s="15" t="e">
        <f t="shared" si="0"/>
        <v>#N/A</v>
      </c>
      <c r="C42" s="15" t="e">
        <f t="shared" si="1"/>
        <v>#N/A</v>
      </c>
      <c r="D42" s="15" t="e">
        <f t="shared" si="8"/>
        <v>#N/A</v>
      </c>
      <c r="E42" s="15" t="e">
        <f t="shared" si="2"/>
        <v>#N/A</v>
      </c>
      <c r="F42" s="101" t="e">
        <f t="shared" si="3"/>
        <v>#N/A</v>
      </c>
      <c r="G42" s="85" t="e">
        <f t="shared" si="4"/>
        <v>#N/A</v>
      </c>
      <c r="H42" s="85" t="e">
        <f t="shared" si="5"/>
        <v>#N/A</v>
      </c>
      <c r="I42" s="85" t="e">
        <f t="shared" si="6"/>
        <v>#N/A</v>
      </c>
      <c r="J42" s="85" t="e">
        <f t="shared" si="9"/>
        <v>#N/A</v>
      </c>
      <c r="K42" s="86"/>
    </row>
    <row r="43" spans="1:11" ht="15" customHeight="1">
      <c r="A43" s="16">
        <v>38</v>
      </c>
      <c r="B43" s="15" t="e">
        <f t="shared" si="0"/>
        <v>#N/A</v>
      </c>
      <c r="C43" s="15" t="e">
        <f t="shared" si="1"/>
        <v>#N/A</v>
      </c>
      <c r="D43" s="15" t="e">
        <f t="shared" si="8"/>
        <v>#N/A</v>
      </c>
      <c r="E43" s="15" t="e">
        <f t="shared" si="2"/>
        <v>#N/A</v>
      </c>
      <c r="F43" s="101" t="e">
        <f t="shared" si="3"/>
        <v>#N/A</v>
      </c>
      <c r="G43" s="85" t="e">
        <f t="shared" si="4"/>
        <v>#N/A</v>
      </c>
      <c r="H43" s="85" t="e">
        <f t="shared" si="5"/>
        <v>#N/A</v>
      </c>
      <c r="I43" s="85" t="e">
        <f t="shared" si="6"/>
        <v>#N/A</v>
      </c>
      <c r="J43" s="85" t="e">
        <f t="shared" si="9"/>
        <v>#N/A</v>
      </c>
      <c r="K43" s="86"/>
    </row>
    <row r="44" spans="1:11" ht="15" customHeight="1">
      <c r="A44" s="16">
        <v>39</v>
      </c>
      <c r="B44" s="15" t="e">
        <f t="shared" si="0"/>
        <v>#N/A</v>
      </c>
      <c r="C44" s="15" t="e">
        <f t="shared" si="1"/>
        <v>#N/A</v>
      </c>
      <c r="D44" s="15" t="e">
        <f t="shared" si="8"/>
        <v>#N/A</v>
      </c>
      <c r="E44" s="15" t="e">
        <f t="shared" si="2"/>
        <v>#N/A</v>
      </c>
      <c r="F44" s="101" t="e">
        <f t="shared" si="3"/>
        <v>#N/A</v>
      </c>
      <c r="G44" s="85" t="e">
        <f t="shared" si="4"/>
        <v>#N/A</v>
      </c>
      <c r="H44" s="85" t="e">
        <f t="shared" si="5"/>
        <v>#N/A</v>
      </c>
      <c r="I44" s="85" t="e">
        <f t="shared" si="6"/>
        <v>#N/A</v>
      </c>
      <c r="J44" s="85" t="e">
        <f t="shared" si="9"/>
        <v>#N/A</v>
      </c>
      <c r="K44" s="86"/>
    </row>
    <row r="45" spans="1:11" ht="15" customHeight="1">
      <c r="A45" s="16">
        <v>40</v>
      </c>
      <c r="B45" s="15" t="e">
        <f t="shared" si="0"/>
        <v>#N/A</v>
      </c>
      <c r="C45" s="15" t="e">
        <f t="shared" si="1"/>
        <v>#N/A</v>
      </c>
      <c r="D45" s="15" t="e">
        <f t="shared" si="8"/>
        <v>#N/A</v>
      </c>
      <c r="E45" s="15" t="e">
        <f t="shared" si="2"/>
        <v>#N/A</v>
      </c>
      <c r="F45" s="101" t="e">
        <f t="shared" si="3"/>
        <v>#N/A</v>
      </c>
      <c r="G45" s="85" t="e">
        <f t="shared" si="4"/>
        <v>#N/A</v>
      </c>
      <c r="H45" s="85" t="e">
        <f t="shared" si="5"/>
        <v>#N/A</v>
      </c>
      <c r="I45" s="85" t="e">
        <f t="shared" si="6"/>
        <v>#N/A</v>
      </c>
      <c r="J45" s="85" t="e">
        <f t="shared" si="9"/>
        <v>#N/A</v>
      </c>
      <c r="K45" s="86"/>
    </row>
    <row r="46" spans="1:11" ht="15" customHeight="1">
      <c r="A46" s="16">
        <v>41</v>
      </c>
      <c r="B46" s="15" t="e">
        <f t="shared" si="0"/>
        <v>#N/A</v>
      </c>
      <c r="C46" s="15" t="e">
        <f t="shared" si="1"/>
        <v>#N/A</v>
      </c>
      <c r="D46" s="15" t="e">
        <f t="shared" si="8"/>
        <v>#N/A</v>
      </c>
      <c r="E46" s="15" t="e">
        <f t="shared" si="2"/>
        <v>#N/A</v>
      </c>
      <c r="F46" s="101" t="e">
        <f t="shared" si="3"/>
        <v>#N/A</v>
      </c>
      <c r="G46" s="85" t="e">
        <f t="shared" si="4"/>
        <v>#N/A</v>
      </c>
      <c r="H46" s="85" t="e">
        <f t="shared" si="5"/>
        <v>#N/A</v>
      </c>
      <c r="I46" s="85" t="e">
        <f t="shared" si="6"/>
        <v>#N/A</v>
      </c>
      <c r="J46" s="85" t="e">
        <f t="shared" si="9"/>
        <v>#N/A</v>
      </c>
      <c r="K46" s="86"/>
    </row>
    <row r="47" spans="1:11" ht="15" customHeight="1">
      <c r="A47" s="16">
        <v>42</v>
      </c>
      <c r="B47" s="15" t="e">
        <f t="shared" si="0"/>
        <v>#N/A</v>
      </c>
      <c r="C47" s="15" t="e">
        <f t="shared" si="1"/>
        <v>#N/A</v>
      </c>
      <c r="D47" s="15" t="e">
        <f t="shared" si="8"/>
        <v>#N/A</v>
      </c>
      <c r="E47" s="15" t="e">
        <f t="shared" si="2"/>
        <v>#N/A</v>
      </c>
      <c r="F47" s="101" t="e">
        <f t="shared" si="3"/>
        <v>#N/A</v>
      </c>
      <c r="G47" s="85" t="e">
        <f t="shared" si="4"/>
        <v>#N/A</v>
      </c>
      <c r="H47" s="85" t="e">
        <f t="shared" si="5"/>
        <v>#N/A</v>
      </c>
      <c r="I47" s="85" t="e">
        <f t="shared" si="6"/>
        <v>#N/A</v>
      </c>
      <c r="J47" s="85" t="e">
        <f t="shared" si="9"/>
        <v>#N/A</v>
      </c>
      <c r="K47" s="86"/>
    </row>
    <row r="48" spans="1:11" ht="15" customHeight="1">
      <c r="A48" s="16">
        <v>43</v>
      </c>
      <c r="B48" s="15" t="e">
        <f t="shared" si="0"/>
        <v>#N/A</v>
      </c>
      <c r="C48" s="15" t="e">
        <f t="shared" si="1"/>
        <v>#N/A</v>
      </c>
      <c r="D48" s="15" t="e">
        <f t="shared" si="8"/>
        <v>#N/A</v>
      </c>
      <c r="E48" s="15" t="e">
        <f t="shared" si="2"/>
        <v>#N/A</v>
      </c>
      <c r="F48" s="101" t="e">
        <f t="shared" si="3"/>
        <v>#N/A</v>
      </c>
      <c r="G48" s="85" t="e">
        <f t="shared" si="4"/>
        <v>#N/A</v>
      </c>
      <c r="H48" s="85" t="e">
        <f t="shared" si="5"/>
        <v>#N/A</v>
      </c>
      <c r="I48" s="85" t="e">
        <f t="shared" si="6"/>
        <v>#N/A</v>
      </c>
      <c r="J48" s="85" t="e">
        <f t="shared" si="9"/>
        <v>#N/A</v>
      </c>
      <c r="K48" s="86"/>
    </row>
    <row r="49" spans="1:11" ht="15" customHeight="1">
      <c r="A49" s="16">
        <v>44</v>
      </c>
      <c r="B49" s="15" t="e">
        <f t="shared" si="0"/>
        <v>#N/A</v>
      </c>
      <c r="C49" s="15" t="e">
        <f t="shared" si="1"/>
        <v>#N/A</v>
      </c>
      <c r="D49" s="15" t="e">
        <f t="shared" si="8"/>
        <v>#N/A</v>
      </c>
      <c r="E49" s="15" t="e">
        <f t="shared" si="2"/>
        <v>#N/A</v>
      </c>
      <c r="F49" s="101" t="e">
        <f t="shared" si="3"/>
        <v>#N/A</v>
      </c>
      <c r="G49" s="85" t="e">
        <f t="shared" si="4"/>
        <v>#N/A</v>
      </c>
      <c r="H49" s="85" t="e">
        <f t="shared" si="5"/>
        <v>#N/A</v>
      </c>
      <c r="I49" s="85" t="e">
        <f t="shared" si="6"/>
        <v>#N/A</v>
      </c>
      <c r="J49" s="85" t="e">
        <f t="shared" si="9"/>
        <v>#N/A</v>
      </c>
      <c r="K49" s="86"/>
    </row>
    <row r="50" spans="1:11" ht="15" customHeight="1">
      <c r="A50" s="16">
        <v>45</v>
      </c>
      <c r="B50" s="15" t="e">
        <f t="shared" si="0"/>
        <v>#N/A</v>
      </c>
      <c r="C50" s="15" t="e">
        <f t="shared" si="1"/>
        <v>#N/A</v>
      </c>
      <c r="D50" s="15" t="e">
        <f t="shared" si="8"/>
        <v>#N/A</v>
      </c>
      <c r="E50" s="15" t="e">
        <f t="shared" si="2"/>
        <v>#N/A</v>
      </c>
      <c r="F50" s="101" t="e">
        <f t="shared" si="3"/>
        <v>#N/A</v>
      </c>
      <c r="G50" s="85" t="e">
        <f t="shared" si="4"/>
        <v>#N/A</v>
      </c>
      <c r="H50" s="85" t="e">
        <f t="shared" si="5"/>
        <v>#N/A</v>
      </c>
      <c r="I50" s="85" t="e">
        <f t="shared" si="6"/>
        <v>#N/A</v>
      </c>
      <c r="J50" s="85" t="e">
        <f t="shared" si="9"/>
        <v>#N/A</v>
      </c>
      <c r="K50" s="86"/>
    </row>
    <row r="51" spans="1:11" ht="15" customHeight="1">
      <c r="A51" s="16">
        <v>46</v>
      </c>
      <c r="B51" s="15" t="e">
        <f t="shared" si="0"/>
        <v>#N/A</v>
      </c>
      <c r="C51" s="15" t="e">
        <f t="shared" si="1"/>
        <v>#N/A</v>
      </c>
      <c r="D51" s="15" t="e">
        <f t="shared" si="8"/>
        <v>#N/A</v>
      </c>
      <c r="E51" s="15" t="e">
        <f t="shared" si="2"/>
        <v>#N/A</v>
      </c>
      <c r="F51" s="101" t="e">
        <f t="shared" si="3"/>
        <v>#N/A</v>
      </c>
      <c r="G51" s="85" t="e">
        <f t="shared" si="4"/>
        <v>#N/A</v>
      </c>
      <c r="H51" s="85" t="e">
        <f t="shared" si="5"/>
        <v>#N/A</v>
      </c>
      <c r="I51" s="85" t="e">
        <f t="shared" si="6"/>
        <v>#N/A</v>
      </c>
      <c r="J51" s="85" t="e">
        <f t="shared" si="9"/>
        <v>#N/A</v>
      </c>
      <c r="K51" s="86"/>
    </row>
    <row r="52" spans="1:11" ht="15" customHeight="1">
      <c r="A52" s="16">
        <v>47</v>
      </c>
      <c r="B52" s="15" t="e">
        <f t="shared" si="0"/>
        <v>#N/A</v>
      </c>
      <c r="C52" s="15" t="e">
        <f t="shared" si="1"/>
        <v>#N/A</v>
      </c>
      <c r="D52" s="15" t="e">
        <f t="shared" si="8"/>
        <v>#N/A</v>
      </c>
      <c r="E52" s="15" t="e">
        <f t="shared" si="2"/>
        <v>#N/A</v>
      </c>
      <c r="F52" s="101" t="e">
        <f t="shared" si="3"/>
        <v>#N/A</v>
      </c>
      <c r="G52" s="85" t="e">
        <f t="shared" si="4"/>
        <v>#N/A</v>
      </c>
      <c r="H52" s="85" t="e">
        <f t="shared" si="5"/>
        <v>#N/A</v>
      </c>
      <c r="I52" s="85" t="e">
        <f t="shared" si="6"/>
        <v>#N/A</v>
      </c>
      <c r="J52" s="85" t="e">
        <f t="shared" si="9"/>
        <v>#N/A</v>
      </c>
      <c r="K52" s="86"/>
    </row>
    <row r="53" spans="1:11" ht="15" customHeight="1">
      <c r="A53" s="16">
        <v>48</v>
      </c>
      <c r="B53" s="15" t="e">
        <f t="shared" si="0"/>
        <v>#N/A</v>
      </c>
      <c r="C53" s="15" t="e">
        <f t="shared" si="1"/>
        <v>#N/A</v>
      </c>
      <c r="D53" s="15" t="e">
        <f t="shared" si="8"/>
        <v>#N/A</v>
      </c>
      <c r="E53" s="15" t="e">
        <f t="shared" si="2"/>
        <v>#N/A</v>
      </c>
      <c r="F53" s="101" t="e">
        <f t="shared" si="3"/>
        <v>#N/A</v>
      </c>
      <c r="G53" s="85" t="e">
        <f t="shared" si="4"/>
        <v>#N/A</v>
      </c>
      <c r="H53" s="85" t="e">
        <f t="shared" si="5"/>
        <v>#N/A</v>
      </c>
      <c r="I53" s="85" t="e">
        <f t="shared" si="6"/>
        <v>#N/A</v>
      </c>
      <c r="J53" s="85" t="e">
        <f t="shared" si="9"/>
        <v>#N/A</v>
      </c>
      <c r="K53" s="86"/>
    </row>
    <row r="54" spans="1:11" ht="15" customHeight="1">
      <c r="A54" s="16">
        <v>49</v>
      </c>
      <c r="B54" s="15" t="e">
        <f t="shared" si="0"/>
        <v>#N/A</v>
      </c>
      <c r="C54" s="15" t="e">
        <f t="shared" si="1"/>
        <v>#N/A</v>
      </c>
      <c r="D54" s="15" t="e">
        <f t="shared" si="8"/>
        <v>#N/A</v>
      </c>
      <c r="E54" s="15" t="e">
        <f t="shared" si="2"/>
        <v>#N/A</v>
      </c>
      <c r="F54" s="101" t="e">
        <f t="shared" si="3"/>
        <v>#N/A</v>
      </c>
      <c r="G54" s="85" t="e">
        <f t="shared" si="4"/>
        <v>#N/A</v>
      </c>
      <c r="H54" s="85" t="e">
        <f t="shared" si="5"/>
        <v>#N/A</v>
      </c>
      <c r="I54" s="85" t="e">
        <f t="shared" si="6"/>
        <v>#N/A</v>
      </c>
      <c r="J54" s="85" t="e">
        <f t="shared" si="9"/>
        <v>#N/A</v>
      </c>
      <c r="K54" s="86"/>
    </row>
    <row r="55" spans="1:11" ht="15" customHeight="1">
      <c r="A55" s="16">
        <v>50</v>
      </c>
      <c r="B55" s="15" t="e">
        <f t="shared" si="0"/>
        <v>#N/A</v>
      </c>
      <c r="C55" s="15" t="e">
        <f t="shared" si="1"/>
        <v>#N/A</v>
      </c>
      <c r="D55" s="15" t="e">
        <f t="shared" si="8"/>
        <v>#N/A</v>
      </c>
      <c r="E55" s="15" t="e">
        <f t="shared" si="2"/>
        <v>#N/A</v>
      </c>
      <c r="F55" s="101" t="e">
        <f t="shared" si="3"/>
        <v>#N/A</v>
      </c>
      <c r="G55" s="85" t="e">
        <f t="shared" si="4"/>
        <v>#N/A</v>
      </c>
      <c r="H55" s="85" t="e">
        <f t="shared" si="5"/>
        <v>#N/A</v>
      </c>
      <c r="I55" s="85" t="e">
        <f t="shared" si="6"/>
        <v>#N/A</v>
      </c>
      <c r="J55" s="85" t="e">
        <f t="shared" si="9"/>
        <v>#N/A</v>
      </c>
      <c r="K55" s="86"/>
    </row>
    <row r="56" spans="1:11" ht="15" customHeight="1">
      <c r="A56" s="16">
        <v>51</v>
      </c>
      <c r="B56" s="15" t="e">
        <f t="shared" si="0"/>
        <v>#N/A</v>
      </c>
      <c r="C56" s="15" t="e">
        <f t="shared" si="1"/>
        <v>#N/A</v>
      </c>
      <c r="D56" s="15" t="e">
        <f t="shared" si="8"/>
        <v>#N/A</v>
      </c>
      <c r="E56" s="15" t="e">
        <f t="shared" si="2"/>
        <v>#N/A</v>
      </c>
      <c r="F56" s="101" t="e">
        <f t="shared" si="3"/>
        <v>#N/A</v>
      </c>
      <c r="G56" s="85" t="e">
        <f t="shared" si="4"/>
        <v>#N/A</v>
      </c>
      <c r="H56" s="85" t="e">
        <f t="shared" si="5"/>
        <v>#N/A</v>
      </c>
      <c r="I56" s="85" t="e">
        <f t="shared" si="6"/>
        <v>#N/A</v>
      </c>
      <c r="J56" s="85" t="e">
        <f t="shared" si="9"/>
        <v>#N/A</v>
      </c>
      <c r="K56" s="86"/>
    </row>
    <row r="57" spans="1:11" ht="15" customHeight="1">
      <c r="A57" s="16">
        <v>52</v>
      </c>
      <c r="B57" s="15" t="e">
        <f t="shared" si="0"/>
        <v>#N/A</v>
      </c>
      <c r="C57" s="15" t="e">
        <f t="shared" si="1"/>
        <v>#N/A</v>
      </c>
      <c r="D57" s="15" t="e">
        <f t="shared" si="8"/>
        <v>#N/A</v>
      </c>
      <c r="E57" s="15" t="e">
        <f t="shared" si="2"/>
        <v>#N/A</v>
      </c>
      <c r="F57" s="101" t="e">
        <f t="shared" si="3"/>
        <v>#N/A</v>
      </c>
      <c r="G57" s="85" t="e">
        <f t="shared" si="4"/>
        <v>#N/A</v>
      </c>
      <c r="H57" s="85" t="e">
        <f t="shared" si="5"/>
        <v>#N/A</v>
      </c>
      <c r="I57" s="85" t="e">
        <f t="shared" si="6"/>
        <v>#N/A</v>
      </c>
      <c r="J57" s="85" t="e">
        <f t="shared" si="9"/>
        <v>#N/A</v>
      </c>
      <c r="K57" s="86"/>
    </row>
    <row r="58" spans="1:11" ht="15" customHeight="1">
      <c r="A58" s="16">
        <v>53</v>
      </c>
      <c r="B58" s="15" t="e">
        <f t="shared" si="0"/>
        <v>#N/A</v>
      </c>
      <c r="C58" s="15" t="e">
        <f t="shared" si="1"/>
        <v>#N/A</v>
      </c>
      <c r="D58" s="15" t="e">
        <f t="shared" si="8"/>
        <v>#N/A</v>
      </c>
      <c r="E58" s="15" t="e">
        <f t="shared" si="2"/>
        <v>#N/A</v>
      </c>
      <c r="F58" s="101" t="e">
        <f t="shared" si="3"/>
        <v>#N/A</v>
      </c>
      <c r="G58" s="85" t="e">
        <f t="shared" si="4"/>
        <v>#N/A</v>
      </c>
      <c r="H58" s="85" t="e">
        <f t="shared" si="5"/>
        <v>#N/A</v>
      </c>
      <c r="I58" s="85" t="e">
        <f t="shared" si="6"/>
        <v>#N/A</v>
      </c>
      <c r="J58" s="85" t="e">
        <f t="shared" si="9"/>
        <v>#N/A</v>
      </c>
      <c r="K58" s="86"/>
    </row>
    <row r="59" spans="1:11" ht="15" customHeight="1">
      <c r="A59" s="16">
        <v>54</v>
      </c>
      <c r="B59" s="15" t="e">
        <f t="shared" si="0"/>
        <v>#N/A</v>
      </c>
      <c r="C59" s="15" t="e">
        <f t="shared" si="1"/>
        <v>#N/A</v>
      </c>
      <c r="D59" s="15" t="e">
        <f t="shared" si="8"/>
        <v>#N/A</v>
      </c>
      <c r="E59" s="15" t="e">
        <f t="shared" si="2"/>
        <v>#N/A</v>
      </c>
      <c r="F59" s="101" t="e">
        <f t="shared" si="3"/>
        <v>#N/A</v>
      </c>
      <c r="G59" s="85" t="e">
        <f t="shared" si="4"/>
        <v>#N/A</v>
      </c>
      <c r="H59" s="85" t="e">
        <f t="shared" si="5"/>
        <v>#N/A</v>
      </c>
      <c r="I59" s="85" t="e">
        <f t="shared" si="6"/>
        <v>#N/A</v>
      </c>
      <c r="J59" s="85" t="e">
        <f t="shared" si="9"/>
        <v>#N/A</v>
      </c>
      <c r="K59" s="86"/>
    </row>
    <row r="60" spans="1:11" ht="15" customHeight="1">
      <c r="A60" s="16">
        <v>55</v>
      </c>
      <c r="B60" s="15" t="e">
        <f t="shared" si="0"/>
        <v>#N/A</v>
      </c>
      <c r="C60" s="15" t="e">
        <f t="shared" si="1"/>
        <v>#N/A</v>
      </c>
      <c r="D60" s="15" t="e">
        <f t="shared" si="8"/>
        <v>#N/A</v>
      </c>
      <c r="E60" s="15" t="e">
        <f t="shared" si="2"/>
        <v>#N/A</v>
      </c>
      <c r="F60" s="101" t="e">
        <f t="shared" si="3"/>
        <v>#N/A</v>
      </c>
      <c r="G60" s="85" t="e">
        <f t="shared" si="4"/>
        <v>#N/A</v>
      </c>
      <c r="H60" s="85" t="e">
        <f t="shared" si="5"/>
        <v>#N/A</v>
      </c>
      <c r="I60" s="85" t="e">
        <f t="shared" si="6"/>
        <v>#N/A</v>
      </c>
      <c r="J60" s="85" t="e">
        <f t="shared" si="9"/>
        <v>#N/A</v>
      </c>
      <c r="K60" s="86"/>
    </row>
    <row r="61" spans="1:11" ht="15" customHeight="1">
      <c r="A61" s="16">
        <v>56</v>
      </c>
      <c r="B61" s="15" t="e">
        <f t="shared" si="0"/>
        <v>#N/A</v>
      </c>
      <c r="C61" s="15" t="e">
        <f t="shared" si="1"/>
        <v>#N/A</v>
      </c>
      <c r="D61" s="15" t="e">
        <f t="shared" si="8"/>
        <v>#N/A</v>
      </c>
      <c r="E61" s="15" t="e">
        <f t="shared" si="2"/>
        <v>#N/A</v>
      </c>
      <c r="F61" s="101" t="e">
        <f t="shared" si="3"/>
        <v>#N/A</v>
      </c>
      <c r="G61" s="85" t="e">
        <f t="shared" si="4"/>
        <v>#N/A</v>
      </c>
      <c r="H61" s="85" t="e">
        <f t="shared" si="5"/>
        <v>#N/A</v>
      </c>
      <c r="I61" s="85" t="e">
        <f t="shared" si="6"/>
        <v>#N/A</v>
      </c>
      <c r="J61" s="85" t="e">
        <f t="shared" si="9"/>
        <v>#N/A</v>
      </c>
      <c r="K61" s="86"/>
    </row>
    <row r="62" spans="1:11" ht="15" customHeight="1">
      <c r="A62" s="16">
        <v>57</v>
      </c>
      <c r="B62" s="15" t="e">
        <f t="shared" si="0"/>
        <v>#N/A</v>
      </c>
      <c r="C62" s="15" t="e">
        <f t="shared" si="1"/>
        <v>#N/A</v>
      </c>
      <c r="D62" s="15" t="e">
        <f t="shared" si="8"/>
        <v>#N/A</v>
      </c>
      <c r="E62" s="15" t="e">
        <f t="shared" si="2"/>
        <v>#N/A</v>
      </c>
      <c r="F62" s="101" t="e">
        <f t="shared" si="3"/>
        <v>#N/A</v>
      </c>
      <c r="G62" s="85" t="e">
        <f t="shared" si="4"/>
        <v>#N/A</v>
      </c>
      <c r="H62" s="85" t="e">
        <f t="shared" si="5"/>
        <v>#N/A</v>
      </c>
      <c r="I62" s="85" t="e">
        <f t="shared" si="6"/>
        <v>#N/A</v>
      </c>
      <c r="J62" s="85" t="e">
        <f t="shared" si="9"/>
        <v>#N/A</v>
      </c>
      <c r="K62" s="86"/>
    </row>
    <row r="63" spans="1:11" ht="15" customHeight="1">
      <c r="A63" s="16">
        <v>58</v>
      </c>
      <c r="B63" s="15" t="e">
        <f t="shared" si="0"/>
        <v>#N/A</v>
      </c>
      <c r="C63" s="15" t="e">
        <f t="shared" si="1"/>
        <v>#N/A</v>
      </c>
      <c r="D63" s="15" t="e">
        <f t="shared" si="8"/>
        <v>#N/A</v>
      </c>
      <c r="E63" s="15" t="e">
        <f t="shared" si="2"/>
        <v>#N/A</v>
      </c>
      <c r="F63" s="101" t="e">
        <f t="shared" si="3"/>
        <v>#N/A</v>
      </c>
      <c r="G63" s="85" t="e">
        <f t="shared" si="4"/>
        <v>#N/A</v>
      </c>
      <c r="H63" s="85" t="e">
        <f t="shared" si="5"/>
        <v>#N/A</v>
      </c>
      <c r="I63" s="85" t="e">
        <f t="shared" si="6"/>
        <v>#N/A</v>
      </c>
      <c r="J63" s="85" t="e">
        <f t="shared" si="9"/>
        <v>#N/A</v>
      </c>
      <c r="K63" s="86"/>
    </row>
    <row r="64" spans="1:11" ht="15" customHeight="1">
      <c r="A64" s="16">
        <v>59</v>
      </c>
      <c r="B64" s="15" t="e">
        <f t="shared" si="0"/>
        <v>#N/A</v>
      </c>
      <c r="C64" s="15" t="e">
        <f t="shared" si="1"/>
        <v>#N/A</v>
      </c>
      <c r="D64" s="15" t="e">
        <f t="shared" si="8"/>
        <v>#N/A</v>
      </c>
      <c r="E64" s="15" t="e">
        <f t="shared" si="2"/>
        <v>#N/A</v>
      </c>
      <c r="F64" s="101" t="e">
        <f t="shared" si="3"/>
        <v>#N/A</v>
      </c>
      <c r="G64" s="85" t="e">
        <f t="shared" si="4"/>
        <v>#N/A</v>
      </c>
      <c r="H64" s="85" t="e">
        <f t="shared" si="5"/>
        <v>#N/A</v>
      </c>
      <c r="I64" s="85" t="e">
        <f t="shared" si="6"/>
        <v>#N/A</v>
      </c>
      <c r="J64" s="85" t="e">
        <f t="shared" si="9"/>
        <v>#N/A</v>
      </c>
      <c r="K64" s="86"/>
    </row>
    <row r="65" spans="1:11" ht="15" customHeight="1">
      <c r="A65" s="16">
        <v>60</v>
      </c>
      <c r="B65" s="15" t="e">
        <f t="shared" si="0"/>
        <v>#N/A</v>
      </c>
      <c r="C65" s="15" t="e">
        <f t="shared" si="1"/>
        <v>#N/A</v>
      </c>
      <c r="D65" s="15" t="e">
        <f t="shared" si="8"/>
        <v>#N/A</v>
      </c>
      <c r="E65" s="15" t="e">
        <f t="shared" si="2"/>
        <v>#N/A</v>
      </c>
      <c r="F65" s="101" t="e">
        <f t="shared" si="3"/>
        <v>#N/A</v>
      </c>
      <c r="G65" s="85" t="e">
        <f t="shared" si="4"/>
        <v>#N/A</v>
      </c>
      <c r="H65" s="85" t="e">
        <f t="shared" si="5"/>
        <v>#N/A</v>
      </c>
      <c r="I65" s="85" t="e">
        <f t="shared" si="6"/>
        <v>#N/A</v>
      </c>
      <c r="J65" s="85" t="e">
        <f t="shared" si="9"/>
        <v>#N/A</v>
      </c>
      <c r="K65" s="86"/>
    </row>
    <row r="66" spans="1:11" ht="15" customHeight="1">
      <c r="A66" s="16">
        <v>61</v>
      </c>
      <c r="B66" s="15" t="e">
        <f t="shared" si="0"/>
        <v>#N/A</v>
      </c>
      <c r="C66" s="15" t="e">
        <f t="shared" si="1"/>
        <v>#N/A</v>
      </c>
      <c r="D66" s="15" t="e">
        <f t="shared" si="8"/>
        <v>#N/A</v>
      </c>
      <c r="E66" s="15" t="e">
        <f t="shared" si="2"/>
        <v>#N/A</v>
      </c>
      <c r="F66" s="101" t="e">
        <f t="shared" si="3"/>
        <v>#N/A</v>
      </c>
      <c r="G66" s="85" t="e">
        <f t="shared" si="4"/>
        <v>#N/A</v>
      </c>
      <c r="H66" s="85" t="e">
        <f t="shared" si="5"/>
        <v>#N/A</v>
      </c>
      <c r="I66" s="85" t="e">
        <f t="shared" si="6"/>
        <v>#N/A</v>
      </c>
      <c r="J66" s="85" t="e">
        <f t="shared" si="9"/>
        <v>#N/A</v>
      </c>
      <c r="K66" s="86"/>
    </row>
    <row r="67" spans="1:11" ht="15" customHeight="1">
      <c r="A67" s="16">
        <v>62</v>
      </c>
      <c r="B67" s="15" t="e">
        <f t="shared" si="0"/>
        <v>#N/A</v>
      </c>
      <c r="C67" s="15" t="e">
        <f t="shared" si="1"/>
        <v>#N/A</v>
      </c>
      <c r="D67" s="15" t="e">
        <f t="shared" si="8"/>
        <v>#N/A</v>
      </c>
      <c r="E67" s="15" t="e">
        <f t="shared" si="2"/>
        <v>#N/A</v>
      </c>
      <c r="F67" s="101" t="e">
        <f t="shared" si="3"/>
        <v>#N/A</v>
      </c>
      <c r="G67" s="85" t="e">
        <f t="shared" si="4"/>
        <v>#N/A</v>
      </c>
      <c r="H67" s="85" t="e">
        <f t="shared" si="5"/>
        <v>#N/A</v>
      </c>
      <c r="I67" s="85" t="e">
        <f t="shared" si="6"/>
        <v>#N/A</v>
      </c>
      <c r="J67" s="85" t="e">
        <f t="shared" si="9"/>
        <v>#N/A</v>
      </c>
      <c r="K67" s="86"/>
    </row>
    <row r="68" spans="1:11" ht="15" customHeight="1">
      <c r="A68" s="16">
        <v>63</v>
      </c>
      <c r="B68" s="15" t="e">
        <f t="shared" si="0"/>
        <v>#N/A</v>
      </c>
      <c r="C68" s="15" t="e">
        <f t="shared" si="1"/>
        <v>#N/A</v>
      </c>
      <c r="D68" s="15" t="e">
        <f t="shared" si="8"/>
        <v>#N/A</v>
      </c>
      <c r="E68" s="15" t="e">
        <f t="shared" si="2"/>
        <v>#N/A</v>
      </c>
      <c r="F68" s="101" t="e">
        <f t="shared" si="3"/>
        <v>#N/A</v>
      </c>
      <c r="G68" s="85" t="e">
        <f t="shared" si="4"/>
        <v>#N/A</v>
      </c>
      <c r="H68" s="85" t="e">
        <f t="shared" si="5"/>
        <v>#N/A</v>
      </c>
      <c r="I68" s="85" t="e">
        <f t="shared" si="6"/>
        <v>#N/A</v>
      </c>
      <c r="J68" s="85" t="e">
        <f t="shared" si="9"/>
        <v>#N/A</v>
      </c>
      <c r="K68" s="86"/>
    </row>
    <row r="69" spans="1:11" ht="15" customHeight="1">
      <c r="A69" s="16">
        <v>64</v>
      </c>
      <c r="B69" s="15" t="e">
        <f t="shared" si="0"/>
        <v>#N/A</v>
      </c>
      <c r="C69" s="15" t="e">
        <f t="shared" si="1"/>
        <v>#N/A</v>
      </c>
      <c r="D69" s="15" t="e">
        <f t="shared" si="8"/>
        <v>#N/A</v>
      </c>
      <c r="E69" s="15" t="e">
        <f t="shared" si="2"/>
        <v>#N/A</v>
      </c>
      <c r="F69" s="101" t="e">
        <f t="shared" si="3"/>
        <v>#N/A</v>
      </c>
      <c r="G69" s="85" t="e">
        <f t="shared" si="4"/>
        <v>#N/A</v>
      </c>
      <c r="H69" s="85" t="e">
        <f t="shared" si="5"/>
        <v>#N/A</v>
      </c>
      <c r="I69" s="85" t="e">
        <f t="shared" si="6"/>
        <v>#N/A</v>
      </c>
      <c r="J69" s="85" t="e">
        <f t="shared" si="9"/>
        <v>#N/A</v>
      </c>
      <c r="K69" s="86"/>
    </row>
    <row r="70" spans="1:11" ht="15" customHeight="1">
      <c r="A70" s="16">
        <v>65</v>
      </c>
      <c r="B70" s="15" t="e">
        <f t="shared" ref="B70:B133" si="10">VLOOKUP(A70,LibroCompraSII,2,0)</f>
        <v>#N/A</v>
      </c>
      <c r="C70" s="15" t="e">
        <f t="shared" ref="C70:C133" si="11">VLOOKUP($A70,LibroCompraSII,4,0)</f>
        <v>#N/A</v>
      </c>
      <c r="D70" s="15" t="e">
        <f t="shared" ref="D70:D133" si="12">VLOOKUP($A70,LibroCompraSII,5,0)</f>
        <v>#N/A</v>
      </c>
      <c r="E70" s="15" t="e">
        <f t="shared" ref="E70:E133" si="13">VLOOKUP($A70,LibroCompraSII,6,0)</f>
        <v>#N/A</v>
      </c>
      <c r="F70" s="101" t="e">
        <f t="shared" ref="F70:F133" si="14">VLOOKUP($A70,LibroCompraSII,7,0)</f>
        <v>#N/A</v>
      </c>
      <c r="G70" s="85" t="e">
        <f t="shared" ref="G70:G133" si="15">VLOOKUP($A70,LibroCompraSII,8,0)</f>
        <v>#N/A</v>
      </c>
      <c r="H70" s="85" t="e">
        <f t="shared" ref="H70:H133" si="16">VLOOKUP($A70,LibroCompraSII,9,0)</f>
        <v>#N/A</v>
      </c>
      <c r="I70" s="85" t="e">
        <f t="shared" ref="I70:I133" si="17">VLOOKUP($A70,LibroCompraSII,10,0)</f>
        <v>#N/A</v>
      </c>
      <c r="J70" s="85" t="e">
        <f t="shared" ref="J70:J133" si="18">VLOOKUP($A70,LibroCompraSII,13,0)</f>
        <v>#N/A</v>
      </c>
      <c r="K70" s="86"/>
    </row>
    <row r="71" spans="1:11" ht="15" customHeight="1">
      <c r="A71" s="16">
        <v>66</v>
      </c>
      <c r="B71" s="15" t="e">
        <f t="shared" si="10"/>
        <v>#N/A</v>
      </c>
      <c r="C71" s="15" t="e">
        <f t="shared" si="11"/>
        <v>#N/A</v>
      </c>
      <c r="D71" s="15" t="e">
        <f t="shared" si="12"/>
        <v>#N/A</v>
      </c>
      <c r="E71" s="15" t="e">
        <f t="shared" si="13"/>
        <v>#N/A</v>
      </c>
      <c r="F71" s="101" t="e">
        <f t="shared" si="14"/>
        <v>#N/A</v>
      </c>
      <c r="G71" s="85" t="e">
        <f t="shared" si="15"/>
        <v>#N/A</v>
      </c>
      <c r="H71" s="85" t="e">
        <f t="shared" si="16"/>
        <v>#N/A</v>
      </c>
      <c r="I71" s="85" t="e">
        <f t="shared" si="17"/>
        <v>#N/A</v>
      </c>
      <c r="J71" s="85" t="e">
        <f t="shared" si="18"/>
        <v>#N/A</v>
      </c>
      <c r="K71" s="86"/>
    </row>
    <row r="72" spans="1:11" ht="15" customHeight="1">
      <c r="A72" s="16">
        <v>67</v>
      </c>
      <c r="B72" s="15" t="e">
        <f t="shared" si="10"/>
        <v>#N/A</v>
      </c>
      <c r="C72" s="15" t="e">
        <f t="shared" si="11"/>
        <v>#N/A</v>
      </c>
      <c r="D72" s="15" t="e">
        <f t="shared" si="12"/>
        <v>#N/A</v>
      </c>
      <c r="E72" s="15" t="e">
        <f t="shared" si="13"/>
        <v>#N/A</v>
      </c>
      <c r="F72" s="101" t="e">
        <f t="shared" si="14"/>
        <v>#N/A</v>
      </c>
      <c r="G72" s="85" t="e">
        <f t="shared" si="15"/>
        <v>#N/A</v>
      </c>
      <c r="H72" s="85" t="e">
        <f t="shared" si="16"/>
        <v>#N/A</v>
      </c>
      <c r="I72" s="85" t="e">
        <f t="shared" si="17"/>
        <v>#N/A</v>
      </c>
      <c r="J72" s="85" t="e">
        <f t="shared" si="18"/>
        <v>#N/A</v>
      </c>
      <c r="K72" s="86"/>
    </row>
    <row r="73" spans="1:11" ht="15" customHeight="1">
      <c r="A73" s="16">
        <v>68</v>
      </c>
      <c r="B73" s="15" t="e">
        <f t="shared" si="10"/>
        <v>#N/A</v>
      </c>
      <c r="C73" s="15" t="e">
        <f t="shared" si="11"/>
        <v>#N/A</v>
      </c>
      <c r="D73" s="15" t="e">
        <f t="shared" si="12"/>
        <v>#N/A</v>
      </c>
      <c r="E73" s="15" t="e">
        <f t="shared" si="13"/>
        <v>#N/A</v>
      </c>
      <c r="F73" s="101" t="e">
        <f t="shared" si="14"/>
        <v>#N/A</v>
      </c>
      <c r="G73" s="85" t="e">
        <f t="shared" si="15"/>
        <v>#N/A</v>
      </c>
      <c r="H73" s="85" t="e">
        <f t="shared" si="16"/>
        <v>#N/A</v>
      </c>
      <c r="I73" s="85" t="e">
        <f t="shared" si="17"/>
        <v>#N/A</v>
      </c>
      <c r="J73" s="85" t="e">
        <f t="shared" si="18"/>
        <v>#N/A</v>
      </c>
      <c r="K73" s="86"/>
    </row>
    <row r="74" spans="1:11" ht="15" customHeight="1">
      <c r="A74" s="16">
        <v>69</v>
      </c>
      <c r="B74" s="15" t="e">
        <f t="shared" si="10"/>
        <v>#N/A</v>
      </c>
      <c r="C74" s="15" t="e">
        <f t="shared" si="11"/>
        <v>#N/A</v>
      </c>
      <c r="D74" s="15" t="e">
        <f t="shared" si="12"/>
        <v>#N/A</v>
      </c>
      <c r="E74" s="15" t="e">
        <f t="shared" si="13"/>
        <v>#N/A</v>
      </c>
      <c r="F74" s="101" t="e">
        <f t="shared" si="14"/>
        <v>#N/A</v>
      </c>
      <c r="G74" s="85" t="e">
        <f t="shared" si="15"/>
        <v>#N/A</v>
      </c>
      <c r="H74" s="85" t="e">
        <f t="shared" si="16"/>
        <v>#N/A</v>
      </c>
      <c r="I74" s="85" t="e">
        <f t="shared" si="17"/>
        <v>#N/A</v>
      </c>
      <c r="J74" s="85" t="e">
        <f t="shared" si="18"/>
        <v>#N/A</v>
      </c>
      <c r="K74" s="86"/>
    </row>
    <row r="75" spans="1:11" ht="15" customHeight="1">
      <c r="A75" s="16">
        <v>70</v>
      </c>
      <c r="B75" s="15" t="e">
        <f t="shared" si="10"/>
        <v>#N/A</v>
      </c>
      <c r="C75" s="15" t="e">
        <f t="shared" si="11"/>
        <v>#N/A</v>
      </c>
      <c r="D75" s="15" t="e">
        <f t="shared" si="12"/>
        <v>#N/A</v>
      </c>
      <c r="E75" s="15" t="e">
        <f t="shared" si="13"/>
        <v>#N/A</v>
      </c>
      <c r="F75" s="101" t="e">
        <f t="shared" si="14"/>
        <v>#N/A</v>
      </c>
      <c r="G75" s="85" t="e">
        <f t="shared" si="15"/>
        <v>#N/A</v>
      </c>
      <c r="H75" s="85" t="e">
        <f t="shared" si="16"/>
        <v>#N/A</v>
      </c>
      <c r="I75" s="85" t="e">
        <f t="shared" si="17"/>
        <v>#N/A</v>
      </c>
      <c r="J75" s="85" t="e">
        <f t="shared" si="18"/>
        <v>#N/A</v>
      </c>
      <c r="K75" s="86"/>
    </row>
    <row r="76" spans="1:11" ht="15" customHeight="1">
      <c r="A76" s="16">
        <v>71</v>
      </c>
      <c r="B76" s="15" t="e">
        <f t="shared" si="10"/>
        <v>#N/A</v>
      </c>
      <c r="C76" s="15" t="e">
        <f t="shared" si="11"/>
        <v>#N/A</v>
      </c>
      <c r="D76" s="15" t="e">
        <f t="shared" si="12"/>
        <v>#N/A</v>
      </c>
      <c r="E76" s="15" t="e">
        <f t="shared" si="13"/>
        <v>#N/A</v>
      </c>
      <c r="F76" s="101" t="e">
        <f t="shared" si="14"/>
        <v>#N/A</v>
      </c>
      <c r="G76" s="85" t="e">
        <f t="shared" si="15"/>
        <v>#N/A</v>
      </c>
      <c r="H76" s="85" t="e">
        <f t="shared" si="16"/>
        <v>#N/A</v>
      </c>
      <c r="I76" s="85" t="e">
        <f t="shared" si="17"/>
        <v>#N/A</v>
      </c>
      <c r="J76" s="85" t="e">
        <f t="shared" si="18"/>
        <v>#N/A</v>
      </c>
      <c r="K76" s="86"/>
    </row>
    <row r="77" spans="1:11" ht="15" customHeight="1">
      <c r="A77" s="16">
        <v>72</v>
      </c>
      <c r="B77" s="15" t="e">
        <f t="shared" si="10"/>
        <v>#N/A</v>
      </c>
      <c r="C77" s="15" t="e">
        <f t="shared" si="11"/>
        <v>#N/A</v>
      </c>
      <c r="D77" s="15" t="e">
        <f t="shared" si="12"/>
        <v>#N/A</v>
      </c>
      <c r="E77" s="15" t="e">
        <f t="shared" si="13"/>
        <v>#N/A</v>
      </c>
      <c r="F77" s="101" t="e">
        <f t="shared" si="14"/>
        <v>#N/A</v>
      </c>
      <c r="G77" s="85" t="e">
        <f t="shared" si="15"/>
        <v>#N/A</v>
      </c>
      <c r="H77" s="85" t="e">
        <f t="shared" si="16"/>
        <v>#N/A</v>
      </c>
      <c r="I77" s="85" t="e">
        <f t="shared" si="17"/>
        <v>#N/A</v>
      </c>
      <c r="J77" s="85" t="e">
        <f t="shared" si="18"/>
        <v>#N/A</v>
      </c>
      <c r="K77" s="86"/>
    </row>
    <row r="78" spans="1:11" ht="15" customHeight="1">
      <c r="A78" s="16">
        <v>73</v>
      </c>
      <c r="B78" s="15" t="e">
        <f t="shared" si="10"/>
        <v>#N/A</v>
      </c>
      <c r="C78" s="15" t="e">
        <f t="shared" si="11"/>
        <v>#N/A</v>
      </c>
      <c r="D78" s="15" t="e">
        <f t="shared" si="12"/>
        <v>#N/A</v>
      </c>
      <c r="E78" s="15" t="e">
        <f t="shared" si="13"/>
        <v>#N/A</v>
      </c>
      <c r="F78" s="101" t="e">
        <f t="shared" si="14"/>
        <v>#N/A</v>
      </c>
      <c r="G78" s="85" t="e">
        <f t="shared" si="15"/>
        <v>#N/A</v>
      </c>
      <c r="H78" s="85" t="e">
        <f t="shared" si="16"/>
        <v>#N/A</v>
      </c>
      <c r="I78" s="85" t="e">
        <f t="shared" si="17"/>
        <v>#N/A</v>
      </c>
      <c r="J78" s="85" t="e">
        <f t="shared" si="18"/>
        <v>#N/A</v>
      </c>
      <c r="K78" s="86"/>
    </row>
    <row r="79" spans="1:11" ht="15" customHeight="1">
      <c r="A79" s="16">
        <v>74</v>
      </c>
      <c r="B79" s="15" t="e">
        <f t="shared" si="10"/>
        <v>#N/A</v>
      </c>
      <c r="C79" s="15" t="e">
        <f t="shared" si="11"/>
        <v>#N/A</v>
      </c>
      <c r="D79" s="15" t="e">
        <f t="shared" si="12"/>
        <v>#N/A</v>
      </c>
      <c r="E79" s="15" t="e">
        <f t="shared" si="13"/>
        <v>#N/A</v>
      </c>
      <c r="F79" s="101" t="e">
        <f t="shared" si="14"/>
        <v>#N/A</v>
      </c>
      <c r="G79" s="85" t="e">
        <f t="shared" si="15"/>
        <v>#N/A</v>
      </c>
      <c r="H79" s="85" t="e">
        <f t="shared" si="16"/>
        <v>#N/A</v>
      </c>
      <c r="I79" s="85" t="e">
        <f t="shared" si="17"/>
        <v>#N/A</v>
      </c>
      <c r="J79" s="85" t="e">
        <f t="shared" si="18"/>
        <v>#N/A</v>
      </c>
      <c r="K79" s="86"/>
    </row>
    <row r="80" spans="1:11" ht="15" customHeight="1">
      <c r="A80" s="16">
        <v>75</v>
      </c>
      <c r="B80" s="15" t="e">
        <f t="shared" si="10"/>
        <v>#N/A</v>
      </c>
      <c r="C80" s="15" t="e">
        <f t="shared" si="11"/>
        <v>#N/A</v>
      </c>
      <c r="D80" s="15" t="e">
        <f t="shared" si="12"/>
        <v>#N/A</v>
      </c>
      <c r="E80" s="15" t="e">
        <f t="shared" si="13"/>
        <v>#N/A</v>
      </c>
      <c r="F80" s="101" t="e">
        <f t="shared" si="14"/>
        <v>#N/A</v>
      </c>
      <c r="G80" s="85" t="e">
        <f t="shared" si="15"/>
        <v>#N/A</v>
      </c>
      <c r="H80" s="85" t="e">
        <f t="shared" si="16"/>
        <v>#N/A</v>
      </c>
      <c r="I80" s="85" t="e">
        <f t="shared" si="17"/>
        <v>#N/A</v>
      </c>
      <c r="J80" s="85" t="e">
        <f t="shared" si="18"/>
        <v>#N/A</v>
      </c>
      <c r="K80" s="86"/>
    </row>
    <row r="81" spans="1:11" ht="15" customHeight="1">
      <c r="A81" s="16">
        <v>76</v>
      </c>
      <c r="B81" s="15" t="e">
        <f t="shared" si="10"/>
        <v>#N/A</v>
      </c>
      <c r="C81" s="15" t="e">
        <f t="shared" si="11"/>
        <v>#N/A</v>
      </c>
      <c r="D81" s="15" t="e">
        <f t="shared" si="12"/>
        <v>#N/A</v>
      </c>
      <c r="E81" s="15" t="e">
        <f t="shared" si="13"/>
        <v>#N/A</v>
      </c>
      <c r="F81" s="101" t="e">
        <f t="shared" si="14"/>
        <v>#N/A</v>
      </c>
      <c r="G81" s="85" t="e">
        <f t="shared" si="15"/>
        <v>#N/A</v>
      </c>
      <c r="H81" s="85" t="e">
        <f t="shared" si="16"/>
        <v>#N/A</v>
      </c>
      <c r="I81" s="85" t="e">
        <f t="shared" si="17"/>
        <v>#N/A</v>
      </c>
      <c r="J81" s="85" t="e">
        <f t="shared" si="18"/>
        <v>#N/A</v>
      </c>
      <c r="K81" s="86"/>
    </row>
    <row r="82" spans="1:11" ht="15" customHeight="1">
      <c r="A82" s="16">
        <v>77</v>
      </c>
      <c r="B82" s="15" t="e">
        <f t="shared" si="10"/>
        <v>#N/A</v>
      </c>
      <c r="C82" s="15" t="e">
        <f t="shared" si="11"/>
        <v>#N/A</v>
      </c>
      <c r="D82" s="15" t="e">
        <f t="shared" si="12"/>
        <v>#N/A</v>
      </c>
      <c r="E82" s="15" t="e">
        <f t="shared" si="13"/>
        <v>#N/A</v>
      </c>
      <c r="F82" s="101" t="e">
        <f t="shared" si="14"/>
        <v>#N/A</v>
      </c>
      <c r="G82" s="85" t="e">
        <f t="shared" si="15"/>
        <v>#N/A</v>
      </c>
      <c r="H82" s="85" t="e">
        <f t="shared" si="16"/>
        <v>#N/A</v>
      </c>
      <c r="I82" s="85" t="e">
        <f t="shared" si="17"/>
        <v>#N/A</v>
      </c>
      <c r="J82" s="85" t="e">
        <f t="shared" si="18"/>
        <v>#N/A</v>
      </c>
      <c r="K82" s="86"/>
    </row>
    <row r="83" spans="1:11" ht="15" customHeight="1">
      <c r="A83" s="16">
        <v>78</v>
      </c>
      <c r="B83" s="15" t="e">
        <f t="shared" si="10"/>
        <v>#N/A</v>
      </c>
      <c r="C83" s="15" t="e">
        <f t="shared" si="11"/>
        <v>#N/A</v>
      </c>
      <c r="D83" s="15" t="e">
        <f t="shared" si="12"/>
        <v>#N/A</v>
      </c>
      <c r="E83" s="15" t="e">
        <f t="shared" si="13"/>
        <v>#N/A</v>
      </c>
      <c r="F83" s="101" t="e">
        <f t="shared" si="14"/>
        <v>#N/A</v>
      </c>
      <c r="G83" s="85" t="e">
        <f t="shared" si="15"/>
        <v>#N/A</v>
      </c>
      <c r="H83" s="85" t="e">
        <f t="shared" si="16"/>
        <v>#N/A</v>
      </c>
      <c r="I83" s="85" t="e">
        <f t="shared" si="17"/>
        <v>#N/A</v>
      </c>
      <c r="J83" s="85" t="e">
        <f t="shared" si="18"/>
        <v>#N/A</v>
      </c>
      <c r="K83" s="86"/>
    </row>
    <row r="84" spans="1:11" ht="15" customHeight="1">
      <c r="A84" s="16">
        <v>79</v>
      </c>
      <c r="B84" s="15" t="e">
        <f t="shared" si="10"/>
        <v>#N/A</v>
      </c>
      <c r="C84" s="15" t="e">
        <f t="shared" si="11"/>
        <v>#N/A</v>
      </c>
      <c r="D84" s="15" t="e">
        <f t="shared" si="12"/>
        <v>#N/A</v>
      </c>
      <c r="E84" s="15" t="e">
        <f t="shared" si="13"/>
        <v>#N/A</v>
      </c>
      <c r="F84" s="101" t="e">
        <f t="shared" si="14"/>
        <v>#N/A</v>
      </c>
      <c r="G84" s="85" t="e">
        <f t="shared" si="15"/>
        <v>#N/A</v>
      </c>
      <c r="H84" s="85" t="e">
        <f t="shared" si="16"/>
        <v>#N/A</v>
      </c>
      <c r="I84" s="85" t="e">
        <f t="shared" si="17"/>
        <v>#N/A</v>
      </c>
      <c r="J84" s="85" t="e">
        <f t="shared" si="18"/>
        <v>#N/A</v>
      </c>
      <c r="K84" s="86"/>
    </row>
    <row r="85" spans="1:11" ht="15" customHeight="1">
      <c r="A85" s="16">
        <v>80</v>
      </c>
      <c r="B85" s="15" t="e">
        <f t="shared" si="10"/>
        <v>#N/A</v>
      </c>
      <c r="C85" s="15" t="e">
        <f t="shared" si="11"/>
        <v>#N/A</v>
      </c>
      <c r="D85" s="15" t="e">
        <f t="shared" si="12"/>
        <v>#N/A</v>
      </c>
      <c r="E85" s="15" t="e">
        <f t="shared" si="13"/>
        <v>#N/A</v>
      </c>
      <c r="F85" s="101" t="e">
        <f t="shared" si="14"/>
        <v>#N/A</v>
      </c>
      <c r="G85" s="85" t="e">
        <f t="shared" si="15"/>
        <v>#N/A</v>
      </c>
      <c r="H85" s="85" t="e">
        <f t="shared" si="16"/>
        <v>#N/A</v>
      </c>
      <c r="I85" s="85" t="e">
        <f t="shared" si="17"/>
        <v>#N/A</v>
      </c>
      <c r="J85" s="85" t="e">
        <f t="shared" si="18"/>
        <v>#N/A</v>
      </c>
      <c r="K85" s="86"/>
    </row>
    <row r="86" spans="1:11" ht="15" customHeight="1">
      <c r="A86" s="16">
        <v>81</v>
      </c>
      <c r="B86" s="15" t="e">
        <f t="shared" si="10"/>
        <v>#N/A</v>
      </c>
      <c r="C86" s="15" t="e">
        <f t="shared" si="11"/>
        <v>#N/A</v>
      </c>
      <c r="D86" s="15" t="e">
        <f t="shared" si="12"/>
        <v>#N/A</v>
      </c>
      <c r="E86" s="15" t="e">
        <f t="shared" si="13"/>
        <v>#N/A</v>
      </c>
      <c r="F86" s="101" t="e">
        <f t="shared" si="14"/>
        <v>#N/A</v>
      </c>
      <c r="G86" s="85" t="e">
        <f t="shared" si="15"/>
        <v>#N/A</v>
      </c>
      <c r="H86" s="85" t="e">
        <f t="shared" si="16"/>
        <v>#N/A</v>
      </c>
      <c r="I86" s="85" t="e">
        <f t="shared" si="17"/>
        <v>#N/A</v>
      </c>
      <c r="J86" s="85" t="e">
        <f t="shared" si="18"/>
        <v>#N/A</v>
      </c>
      <c r="K86" s="86"/>
    </row>
    <row r="87" spans="1:11" ht="15" customHeight="1">
      <c r="A87" s="16">
        <v>82</v>
      </c>
      <c r="B87" s="15" t="e">
        <f t="shared" si="10"/>
        <v>#N/A</v>
      </c>
      <c r="C87" s="15" t="e">
        <f t="shared" si="11"/>
        <v>#N/A</v>
      </c>
      <c r="D87" s="15" t="e">
        <f t="shared" si="12"/>
        <v>#N/A</v>
      </c>
      <c r="E87" s="15" t="e">
        <f t="shared" si="13"/>
        <v>#N/A</v>
      </c>
      <c r="F87" s="101" t="e">
        <f t="shared" si="14"/>
        <v>#N/A</v>
      </c>
      <c r="G87" s="85" t="e">
        <f t="shared" si="15"/>
        <v>#N/A</v>
      </c>
      <c r="H87" s="85" t="e">
        <f t="shared" si="16"/>
        <v>#N/A</v>
      </c>
      <c r="I87" s="85" t="e">
        <f t="shared" si="17"/>
        <v>#N/A</v>
      </c>
      <c r="J87" s="85" t="e">
        <f t="shared" si="18"/>
        <v>#N/A</v>
      </c>
      <c r="K87" s="86"/>
    </row>
    <row r="88" spans="1:11" ht="15" customHeight="1">
      <c r="A88" s="16">
        <v>83</v>
      </c>
      <c r="B88" s="15" t="e">
        <f t="shared" si="10"/>
        <v>#N/A</v>
      </c>
      <c r="C88" s="15" t="e">
        <f t="shared" si="11"/>
        <v>#N/A</v>
      </c>
      <c r="D88" s="15" t="e">
        <f t="shared" si="12"/>
        <v>#N/A</v>
      </c>
      <c r="E88" s="15" t="e">
        <f t="shared" si="13"/>
        <v>#N/A</v>
      </c>
      <c r="F88" s="101" t="e">
        <f t="shared" si="14"/>
        <v>#N/A</v>
      </c>
      <c r="G88" s="85" t="e">
        <f t="shared" si="15"/>
        <v>#N/A</v>
      </c>
      <c r="H88" s="85" t="e">
        <f t="shared" si="16"/>
        <v>#N/A</v>
      </c>
      <c r="I88" s="85" t="e">
        <f t="shared" si="17"/>
        <v>#N/A</v>
      </c>
      <c r="J88" s="85" t="e">
        <f t="shared" si="18"/>
        <v>#N/A</v>
      </c>
      <c r="K88" s="86"/>
    </row>
    <row r="89" spans="1:11" ht="15" customHeight="1">
      <c r="A89" s="16">
        <v>84</v>
      </c>
      <c r="B89" s="15" t="e">
        <f t="shared" si="10"/>
        <v>#N/A</v>
      </c>
      <c r="C89" s="15" t="e">
        <f t="shared" si="11"/>
        <v>#N/A</v>
      </c>
      <c r="D89" s="15" t="e">
        <f t="shared" si="12"/>
        <v>#N/A</v>
      </c>
      <c r="E89" s="15" t="e">
        <f t="shared" si="13"/>
        <v>#N/A</v>
      </c>
      <c r="F89" s="101" t="e">
        <f t="shared" si="14"/>
        <v>#N/A</v>
      </c>
      <c r="G89" s="85" t="e">
        <f t="shared" si="15"/>
        <v>#N/A</v>
      </c>
      <c r="H89" s="85" t="e">
        <f t="shared" si="16"/>
        <v>#N/A</v>
      </c>
      <c r="I89" s="85" t="e">
        <f t="shared" si="17"/>
        <v>#N/A</v>
      </c>
      <c r="J89" s="85" t="e">
        <f t="shared" si="18"/>
        <v>#N/A</v>
      </c>
      <c r="K89" s="86"/>
    </row>
    <row r="90" spans="1:11" ht="15" customHeight="1">
      <c r="A90" s="16">
        <v>85</v>
      </c>
      <c r="B90" s="15" t="e">
        <f t="shared" si="10"/>
        <v>#N/A</v>
      </c>
      <c r="C90" s="15" t="e">
        <f t="shared" si="11"/>
        <v>#N/A</v>
      </c>
      <c r="D90" s="15" t="e">
        <f t="shared" si="12"/>
        <v>#N/A</v>
      </c>
      <c r="E90" s="15" t="e">
        <f t="shared" si="13"/>
        <v>#N/A</v>
      </c>
      <c r="F90" s="101" t="e">
        <f t="shared" si="14"/>
        <v>#N/A</v>
      </c>
      <c r="G90" s="85" t="e">
        <f t="shared" si="15"/>
        <v>#N/A</v>
      </c>
      <c r="H90" s="85" t="e">
        <f t="shared" si="16"/>
        <v>#N/A</v>
      </c>
      <c r="I90" s="85" t="e">
        <f t="shared" si="17"/>
        <v>#N/A</v>
      </c>
      <c r="J90" s="85" t="e">
        <f t="shared" si="18"/>
        <v>#N/A</v>
      </c>
      <c r="K90" s="86"/>
    </row>
    <row r="91" spans="1:11" ht="15" customHeight="1">
      <c r="A91" s="16">
        <v>86</v>
      </c>
      <c r="B91" s="15" t="e">
        <f t="shared" si="10"/>
        <v>#N/A</v>
      </c>
      <c r="C91" s="15" t="e">
        <f t="shared" si="11"/>
        <v>#N/A</v>
      </c>
      <c r="D91" s="15" t="e">
        <f t="shared" si="12"/>
        <v>#N/A</v>
      </c>
      <c r="E91" s="15" t="e">
        <f t="shared" si="13"/>
        <v>#N/A</v>
      </c>
      <c r="F91" s="101" t="e">
        <f t="shared" si="14"/>
        <v>#N/A</v>
      </c>
      <c r="G91" s="85" t="e">
        <f t="shared" si="15"/>
        <v>#N/A</v>
      </c>
      <c r="H91" s="85" t="e">
        <f t="shared" si="16"/>
        <v>#N/A</v>
      </c>
      <c r="I91" s="85" t="e">
        <f t="shared" si="17"/>
        <v>#N/A</v>
      </c>
      <c r="J91" s="85" t="e">
        <f t="shared" si="18"/>
        <v>#N/A</v>
      </c>
      <c r="K91" s="86"/>
    </row>
    <row r="92" spans="1:11" ht="15" customHeight="1">
      <c r="A92" s="16">
        <v>87</v>
      </c>
      <c r="B92" s="15" t="e">
        <f t="shared" si="10"/>
        <v>#N/A</v>
      </c>
      <c r="C92" s="15" t="e">
        <f t="shared" si="11"/>
        <v>#N/A</v>
      </c>
      <c r="D92" s="15" t="e">
        <f t="shared" si="12"/>
        <v>#N/A</v>
      </c>
      <c r="E92" s="15" t="e">
        <f t="shared" si="13"/>
        <v>#N/A</v>
      </c>
      <c r="F92" s="101" t="e">
        <f t="shared" si="14"/>
        <v>#N/A</v>
      </c>
      <c r="G92" s="85" t="e">
        <f t="shared" si="15"/>
        <v>#N/A</v>
      </c>
      <c r="H92" s="85" t="e">
        <f t="shared" si="16"/>
        <v>#N/A</v>
      </c>
      <c r="I92" s="85" t="e">
        <f t="shared" si="17"/>
        <v>#N/A</v>
      </c>
      <c r="J92" s="85" t="e">
        <f t="shared" si="18"/>
        <v>#N/A</v>
      </c>
      <c r="K92" s="86"/>
    </row>
    <row r="93" spans="1:11" ht="15" customHeight="1">
      <c r="A93" s="16">
        <v>88</v>
      </c>
      <c r="B93" s="15" t="e">
        <f t="shared" si="10"/>
        <v>#N/A</v>
      </c>
      <c r="C93" s="15" t="e">
        <f t="shared" si="11"/>
        <v>#N/A</v>
      </c>
      <c r="D93" s="15" t="e">
        <f t="shared" si="12"/>
        <v>#N/A</v>
      </c>
      <c r="E93" s="15" t="e">
        <f t="shared" si="13"/>
        <v>#N/A</v>
      </c>
      <c r="F93" s="101" t="e">
        <f t="shared" si="14"/>
        <v>#N/A</v>
      </c>
      <c r="G93" s="85" t="e">
        <f t="shared" si="15"/>
        <v>#N/A</v>
      </c>
      <c r="H93" s="85" t="e">
        <f t="shared" si="16"/>
        <v>#N/A</v>
      </c>
      <c r="I93" s="85" t="e">
        <f t="shared" si="17"/>
        <v>#N/A</v>
      </c>
      <c r="J93" s="85" t="e">
        <f t="shared" si="18"/>
        <v>#N/A</v>
      </c>
      <c r="K93" s="86"/>
    </row>
    <row r="94" spans="1:11" ht="15" customHeight="1">
      <c r="A94" s="16">
        <v>89</v>
      </c>
      <c r="B94" s="15" t="e">
        <f t="shared" si="10"/>
        <v>#N/A</v>
      </c>
      <c r="C94" s="15" t="e">
        <f t="shared" si="11"/>
        <v>#N/A</v>
      </c>
      <c r="D94" s="15" t="e">
        <f t="shared" si="12"/>
        <v>#N/A</v>
      </c>
      <c r="E94" s="15" t="e">
        <f t="shared" si="13"/>
        <v>#N/A</v>
      </c>
      <c r="F94" s="101" t="e">
        <f t="shared" si="14"/>
        <v>#N/A</v>
      </c>
      <c r="G94" s="85" t="e">
        <f t="shared" si="15"/>
        <v>#N/A</v>
      </c>
      <c r="H94" s="85" t="e">
        <f t="shared" si="16"/>
        <v>#N/A</v>
      </c>
      <c r="I94" s="85" t="e">
        <f t="shared" si="17"/>
        <v>#N/A</v>
      </c>
      <c r="J94" s="85" t="e">
        <f t="shared" si="18"/>
        <v>#N/A</v>
      </c>
      <c r="K94" s="86"/>
    </row>
    <row r="95" spans="1:11" ht="15" customHeight="1">
      <c r="A95" s="16">
        <v>90</v>
      </c>
      <c r="B95" s="15" t="e">
        <f t="shared" si="10"/>
        <v>#N/A</v>
      </c>
      <c r="C95" s="15" t="e">
        <f t="shared" si="11"/>
        <v>#N/A</v>
      </c>
      <c r="D95" s="15" t="e">
        <f t="shared" si="12"/>
        <v>#N/A</v>
      </c>
      <c r="E95" s="15" t="e">
        <f t="shared" si="13"/>
        <v>#N/A</v>
      </c>
      <c r="F95" s="101" t="e">
        <f t="shared" si="14"/>
        <v>#N/A</v>
      </c>
      <c r="G95" s="85" t="e">
        <f t="shared" si="15"/>
        <v>#N/A</v>
      </c>
      <c r="H95" s="85" t="e">
        <f t="shared" si="16"/>
        <v>#N/A</v>
      </c>
      <c r="I95" s="85" t="e">
        <f t="shared" si="17"/>
        <v>#N/A</v>
      </c>
      <c r="J95" s="85" t="e">
        <f t="shared" si="18"/>
        <v>#N/A</v>
      </c>
      <c r="K95" s="86"/>
    </row>
    <row r="96" spans="1:11" ht="15" customHeight="1">
      <c r="A96" s="16">
        <v>91</v>
      </c>
      <c r="B96" s="15" t="e">
        <f t="shared" si="10"/>
        <v>#N/A</v>
      </c>
      <c r="C96" s="15" t="e">
        <f t="shared" si="11"/>
        <v>#N/A</v>
      </c>
      <c r="D96" s="15" t="e">
        <f t="shared" si="12"/>
        <v>#N/A</v>
      </c>
      <c r="E96" s="15" t="e">
        <f t="shared" si="13"/>
        <v>#N/A</v>
      </c>
      <c r="F96" s="101" t="e">
        <f t="shared" si="14"/>
        <v>#N/A</v>
      </c>
      <c r="G96" s="85" t="e">
        <f t="shared" si="15"/>
        <v>#N/A</v>
      </c>
      <c r="H96" s="85" t="e">
        <f t="shared" si="16"/>
        <v>#N/A</v>
      </c>
      <c r="I96" s="85" t="e">
        <f t="shared" si="17"/>
        <v>#N/A</v>
      </c>
      <c r="J96" s="85" t="e">
        <f t="shared" si="18"/>
        <v>#N/A</v>
      </c>
      <c r="K96" s="86"/>
    </row>
    <row r="97" spans="1:11" ht="15" customHeight="1">
      <c r="A97" s="16">
        <v>92</v>
      </c>
      <c r="B97" s="15" t="e">
        <f t="shared" si="10"/>
        <v>#N/A</v>
      </c>
      <c r="C97" s="15" t="e">
        <f t="shared" si="11"/>
        <v>#N/A</v>
      </c>
      <c r="D97" s="15" t="e">
        <f t="shared" si="12"/>
        <v>#N/A</v>
      </c>
      <c r="E97" s="15" t="e">
        <f t="shared" si="13"/>
        <v>#N/A</v>
      </c>
      <c r="F97" s="101" t="e">
        <f t="shared" si="14"/>
        <v>#N/A</v>
      </c>
      <c r="G97" s="85" t="e">
        <f t="shared" si="15"/>
        <v>#N/A</v>
      </c>
      <c r="H97" s="85" t="e">
        <f t="shared" si="16"/>
        <v>#N/A</v>
      </c>
      <c r="I97" s="85" t="e">
        <f t="shared" si="17"/>
        <v>#N/A</v>
      </c>
      <c r="J97" s="85" t="e">
        <f t="shared" si="18"/>
        <v>#N/A</v>
      </c>
      <c r="K97" s="86"/>
    </row>
    <row r="98" spans="1:11" ht="15" customHeight="1">
      <c r="A98" s="16">
        <v>93</v>
      </c>
      <c r="B98" s="15" t="e">
        <f t="shared" si="10"/>
        <v>#N/A</v>
      </c>
      <c r="C98" s="15" t="e">
        <f t="shared" si="11"/>
        <v>#N/A</v>
      </c>
      <c r="D98" s="15" t="e">
        <f t="shared" si="12"/>
        <v>#N/A</v>
      </c>
      <c r="E98" s="15" t="e">
        <f t="shared" si="13"/>
        <v>#N/A</v>
      </c>
      <c r="F98" s="101" t="e">
        <f t="shared" si="14"/>
        <v>#N/A</v>
      </c>
      <c r="G98" s="85" t="e">
        <f t="shared" si="15"/>
        <v>#N/A</v>
      </c>
      <c r="H98" s="85" t="e">
        <f t="shared" si="16"/>
        <v>#N/A</v>
      </c>
      <c r="I98" s="85" t="e">
        <f t="shared" si="17"/>
        <v>#N/A</v>
      </c>
      <c r="J98" s="85" t="e">
        <f t="shared" si="18"/>
        <v>#N/A</v>
      </c>
      <c r="K98" s="86"/>
    </row>
    <row r="99" spans="1:11" ht="15" customHeight="1">
      <c r="A99" s="16">
        <v>94</v>
      </c>
      <c r="B99" s="15" t="e">
        <f t="shared" si="10"/>
        <v>#N/A</v>
      </c>
      <c r="C99" s="15" t="e">
        <f t="shared" si="11"/>
        <v>#N/A</v>
      </c>
      <c r="D99" s="15" t="e">
        <f t="shared" si="12"/>
        <v>#N/A</v>
      </c>
      <c r="E99" s="15" t="e">
        <f t="shared" si="13"/>
        <v>#N/A</v>
      </c>
      <c r="F99" s="101" t="e">
        <f t="shared" si="14"/>
        <v>#N/A</v>
      </c>
      <c r="G99" s="85" t="e">
        <f t="shared" si="15"/>
        <v>#N/A</v>
      </c>
      <c r="H99" s="85" t="e">
        <f t="shared" si="16"/>
        <v>#N/A</v>
      </c>
      <c r="I99" s="85" t="e">
        <f t="shared" si="17"/>
        <v>#N/A</v>
      </c>
      <c r="J99" s="85" t="e">
        <f t="shared" si="18"/>
        <v>#N/A</v>
      </c>
      <c r="K99" s="86"/>
    </row>
    <row r="100" spans="1:11" ht="15" customHeight="1">
      <c r="A100" s="16">
        <v>95</v>
      </c>
      <c r="B100" s="15" t="e">
        <f t="shared" si="10"/>
        <v>#N/A</v>
      </c>
      <c r="C100" s="15" t="e">
        <f t="shared" si="11"/>
        <v>#N/A</v>
      </c>
      <c r="D100" s="15" t="e">
        <f t="shared" si="12"/>
        <v>#N/A</v>
      </c>
      <c r="E100" s="15" t="e">
        <f t="shared" si="13"/>
        <v>#N/A</v>
      </c>
      <c r="F100" s="101" t="e">
        <f t="shared" si="14"/>
        <v>#N/A</v>
      </c>
      <c r="G100" s="85" t="e">
        <f t="shared" si="15"/>
        <v>#N/A</v>
      </c>
      <c r="H100" s="85" t="e">
        <f t="shared" si="16"/>
        <v>#N/A</v>
      </c>
      <c r="I100" s="85" t="e">
        <f t="shared" si="17"/>
        <v>#N/A</v>
      </c>
      <c r="J100" s="85" t="e">
        <f t="shared" si="18"/>
        <v>#N/A</v>
      </c>
      <c r="K100" s="86"/>
    </row>
    <row r="101" spans="1:11" ht="15" customHeight="1">
      <c r="A101" s="16">
        <v>96</v>
      </c>
      <c r="B101" s="15" t="e">
        <f t="shared" si="10"/>
        <v>#N/A</v>
      </c>
      <c r="C101" s="15" t="e">
        <f t="shared" si="11"/>
        <v>#N/A</v>
      </c>
      <c r="D101" s="15" t="e">
        <f t="shared" si="12"/>
        <v>#N/A</v>
      </c>
      <c r="E101" s="15" t="e">
        <f t="shared" si="13"/>
        <v>#N/A</v>
      </c>
      <c r="F101" s="101" t="e">
        <f t="shared" si="14"/>
        <v>#N/A</v>
      </c>
      <c r="G101" s="85" t="e">
        <f t="shared" si="15"/>
        <v>#N/A</v>
      </c>
      <c r="H101" s="85" t="e">
        <f t="shared" si="16"/>
        <v>#N/A</v>
      </c>
      <c r="I101" s="85" t="e">
        <f t="shared" si="17"/>
        <v>#N/A</v>
      </c>
      <c r="J101" s="85" t="e">
        <f t="shared" si="18"/>
        <v>#N/A</v>
      </c>
      <c r="K101" s="86"/>
    </row>
    <row r="102" spans="1:11" ht="15" customHeight="1">
      <c r="A102" s="16">
        <v>97</v>
      </c>
      <c r="B102" s="15" t="e">
        <f t="shared" si="10"/>
        <v>#N/A</v>
      </c>
      <c r="C102" s="15" t="e">
        <f t="shared" si="11"/>
        <v>#N/A</v>
      </c>
      <c r="D102" s="15" t="e">
        <f t="shared" si="12"/>
        <v>#N/A</v>
      </c>
      <c r="E102" s="15" t="e">
        <f t="shared" si="13"/>
        <v>#N/A</v>
      </c>
      <c r="F102" s="101" t="e">
        <f t="shared" si="14"/>
        <v>#N/A</v>
      </c>
      <c r="G102" s="85" t="e">
        <f t="shared" si="15"/>
        <v>#N/A</v>
      </c>
      <c r="H102" s="85" t="e">
        <f t="shared" si="16"/>
        <v>#N/A</v>
      </c>
      <c r="I102" s="85" t="e">
        <f t="shared" si="17"/>
        <v>#N/A</v>
      </c>
      <c r="J102" s="85" t="e">
        <f t="shared" si="18"/>
        <v>#N/A</v>
      </c>
      <c r="K102" s="86"/>
    </row>
    <row r="103" spans="1:11" ht="15" customHeight="1">
      <c r="A103" s="16">
        <v>98</v>
      </c>
      <c r="B103" s="15" t="e">
        <f t="shared" si="10"/>
        <v>#N/A</v>
      </c>
      <c r="C103" s="15" t="e">
        <f t="shared" si="11"/>
        <v>#N/A</v>
      </c>
      <c r="D103" s="15" t="e">
        <f t="shared" si="12"/>
        <v>#N/A</v>
      </c>
      <c r="E103" s="15" t="e">
        <f t="shared" si="13"/>
        <v>#N/A</v>
      </c>
      <c r="F103" s="101" t="e">
        <f t="shared" si="14"/>
        <v>#N/A</v>
      </c>
      <c r="G103" s="85" t="e">
        <f t="shared" si="15"/>
        <v>#N/A</v>
      </c>
      <c r="H103" s="85" t="e">
        <f t="shared" si="16"/>
        <v>#N/A</v>
      </c>
      <c r="I103" s="85" t="e">
        <f t="shared" si="17"/>
        <v>#N/A</v>
      </c>
      <c r="J103" s="85" t="e">
        <f t="shared" si="18"/>
        <v>#N/A</v>
      </c>
      <c r="K103" s="86"/>
    </row>
    <row r="104" spans="1:11" ht="15" customHeight="1">
      <c r="A104" s="16">
        <v>99</v>
      </c>
      <c r="B104" s="15" t="e">
        <f t="shared" si="10"/>
        <v>#N/A</v>
      </c>
      <c r="C104" s="15" t="e">
        <f t="shared" si="11"/>
        <v>#N/A</v>
      </c>
      <c r="D104" s="15" t="e">
        <f t="shared" si="12"/>
        <v>#N/A</v>
      </c>
      <c r="E104" s="15" t="e">
        <f t="shared" si="13"/>
        <v>#N/A</v>
      </c>
      <c r="F104" s="101" t="e">
        <f t="shared" si="14"/>
        <v>#N/A</v>
      </c>
      <c r="G104" s="85" t="e">
        <f t="shared" si="15"/>
        <v>#N/A</v>
      </c>
      <c r="H104" s="85" t="e">
        <f t="shared" si="16"/>
        <v>#N/A</v>
      </c>
      <c r="I104" s="85" t="e">
        <f t="shared" si="17"/>
        <v>#N/A</v>
      </c>
      <c r="J104" s="85" t="e">
        <f t="shared" si="18"/>
        <v>#N/A</v>
      </c>
      <c r="K104" s="86"/>
    </row>
    <row r="105" spans="1:11" ht="15" customHeight="1">
      <c r="A105" s="16">
        <v>100</v>
      </c>
      <c r="B105" s="15" t="e">
        <f t="shared" si="10"/>
        <v>#N/A</v>
      </c>
      <c r="C105" s="15" t="e">
        <f t="shared" si="11"/>
        <v>#N/A</v>
      </c>
      <c r="D105" s="15" t="e">
        <f t="shared" si="12"/>
        <v>#N/A</v>
      </c>
      <c r="E105" s="15" t="e">
        <f t="shared" si="13"/>
        <v>#N/A</v>
      </c>
      <c r="F105" s="101" t="e">
        <f t="shared" si="14"/>
        <v>#N/A</v>
      </c>
      <c r="G105" s="85" t="e">
        <f t="shared" si="15"/>
        <v>#N/A</v>
      </c>
      <c r="H105" s="85" t="e">
        <f t="shared" si="16"/>
        <v>#N/A</v>
      </c>
      <c r="I105" s="85" t="e">
        <f t="shared" si="17"/>
        <v>#N/A</v>
      </c>
      <c r="J105" s="85" t="e">
        <f t="shared" si="18"/>
        <v>#N/A</v>
      </c>
      <c r="K105" s="86"/>
    </row>
    <row r="106" spans="1:11" ht="15" customHeight="1">
      <c r="A106" s="16">
        <v>101</v>
      </c>
      <c r="B106" s="15" t="e">
        <f t="shared" si="10"/>
        <v>#N/A</v>
      </c>
      <c r="C106" s="15" t="e">
        <f t="shared" si="11"/>
        <v>#N/A</v>
      </c>
      <c r="D106" s="15" t="e">
        <f t="shared" si="12"/>
        <v>#N/A</v>
      </c>
      <c r="E106" s="15" t="e">
        <f t="shared" si="13"/>
        <v>#N/A</v>
      </c>
      <c r="F106" s="101" t="e">
        <f t="shared" si="14"/>
        <v>#N/A</v>
      </c>
      <c r="G106" s="85" t="e">
        <f t="shared" si="15"/>
        <v>#N/A</v>
      </c>
      <c r="H106" s="85" t="e">
        <f t="shared" si="16"/>
        <v>#N/A</v>
      </c>
      <c r="I106" s="85" t="e">
        <f t="shared" si="17"/>
        <v>#N/A</v>
      </c>
      <c r="J106" s="85" t="e">
        <f t="shared" si="18"/>
        <v>#N/A</v>
      </c>
      <c r="K106" s="86"/>
    </row>
    <row r="107" spans="1:11" ht="15" customHeight="1">
      <c r="A107" s="16">
        <v>102</v>
      </c>
      <c r="B107" s="15" t="e">
        <f t="shared" si="10"/>
        <v>#N/A</v>
      </c>
      <c r="C107" s="15" t="e">
        <f t="shared" si="11"/>
        <v>#N/A</v>
      </c>
      <c r="D107" s="15" t="e">
        <f t="shared" si="12"/>
        <v>#N/A</v>
      </c>
      <c r="E107" s="15" t="e">
        <f t="shared" si="13"/>
        <v>#N/A</v>
      </c>
      <c r="F107" s="101" t="e">
        <f t="shared" si="14"/>
        <v>#N/A</v>
      </c>
      <c r="G107" s="85" t="e">
        <f t="shared" si="15"/>
        <v>#N/A</v>
      </c>
      <c r="H107" s="85" t="e">
        <f t="shared" si="16"/>
        <v>#N/A</v>
      </c>
      <c r="I107" s="85" t="e">
        <f t="shared" si="17"/>
        <v>#N/A</v>
      </c>
      <c r="J107" s="85" t="e">
        <f t="shared" si="18"/>
        <v>#N/A</v>
      </c>
      <c r="K107" s="86"/>
    </row>
    <row r="108" spans="1:11" ht="15" customHeight="1">
      <c r="A108" s="16">
        <v>103</v>
      </c>
      <c r="B108" s="15" t="e">
        <f t="shared" si="10"/>
        <v>#N/A</v>
      </c>
      <c r="C108" s="15" t="e">
        <f t="shared" si="11"/>
        <v>#N/A</v>
      </c>
      <c r="D108" s="15" t="e">
        <f t="shared" si="12"/>
        <v>#N/A</v>
      </c>
      <c r="E108" s="15" t="e">
        <f t="shared" si="13"/>
        <v>#N/A</v>
      </c>
      <c r="F108" s="101" t="e">
        <f t="shared" si="14"/>
        <v>#N/A</v>
      </c>
      <c r="G108" s="85" t="e">
        <f t="shared" si="15"/>
        <v>#N/A</v>
      </c>
      <c r="H108" s="85" t="e">
        <f t="shared" si="16"/>
        <v>#N/A</v>
      </c>
      <c r="I108" s="85" t="e">
        <f t="shared" si="17"/>
        <v>#N/A</v>
      </c>
      <c r="J108" s="85" t="e">
        <f t="shared" si="18"/>
        <v>#N/A</v>
      </c>
      <c r="K108" s="86"/>
    </row>
    <row r="109" spans="1:11" ht="15" customHeight="1">
      <c r="A109" s="16">
        <v>104</v>
      </c>
      <c r="B109" s="15" t="e">
        <f t="shared" si="10"/>
        <v>#N/A</v>
      </c>
      <c r="C109" s="15" t="e">
        <f t="shared" si="11"/>
        <v>#N/A</v>
      </c>
      <c r="D109" s="15" t="e">
        <f t="shared" si="12"/>
        <v>#N/A</v>
      </c>
      <c r="E109" s="15" t="e">
        <f t="shared" si="13"/>
        <v>#N/A</v>
      </c>
      <c r="F109" s="101" t="e">
        <f t="shared" si="14"/>
        <v>#N/A</v>
      </c>
      <c r="G109" s="85" t="e">
        <f t="shared" si="15"/>
        <v>#N/A</v>
      </c>
      <c r="H109" s="85" t="e">
        <f t="shared" si="16"/>
        <v>#N/A</v>
      </c>
      <c r="I109" s="85" t="e">
        <f t="shared" si="17"/>
        <v>#N/A</v>
      </c>
      <c r="J109" s="85" t="e">
        <f t="shared" si="18"/>
        <v>#N/A</v>
      </c>
      <c r="K109" s="86"/>
    </row>
    <row r="110" spans="1:11" ht="15" customHeight="1">
      <c r="A110" s="16">
        <v>105</v>
      </c>
      <c r="B110" s="15" t="e">
        <f t="shared" si="10"/>
        <v>#N/A</v>
      </c>
      <c r="C110" s="15" t="e">
        <f t="shared" si="11"/>
        <v>#N/A</v>
      </c>
      <c r="D110" s="15" t="e">
        <f t="shared" si="12"/>
        <v>#N/A</v>
      </c>
      <c r="E110" s="15" t="e">
        <f t="shared" si="13"/>
        <v>#N/A</v>
      </c>
      <c r="F110" s="101" t="e">
        <f t="shared" si="14"/>
        <v>#N/A</v>
      </c>
      <c r="G110" s="85" t="e">
        <f t="shared" si="15"/>
        <v>#N/A</v>
      </c>
      <c r="H110" s="85" t="e">
        <f t="shared" si="16"/>
        <v>#N/A</v>
      </c>
      <c r="I110" s="85" t="e">
        <f t="shared" si="17"/>
        <v>#N/A</v>
      </c>
      <c r="J110" s="85" t="e">
        <f t="shared" si="18"/>
        <v>#N/A</v>
      </c>
      <c r="K110" s="86"/>
    </row>
    <row r="111" spans="1:11" ht="15" customHeight="1">
      <c r="A111" s="16">
        <v>106</v>
      </c>
      <c r="B111" s="15" t="e">
        <f t="shared" si="10"/>
        <v>#N/A</v>
      </c>
      <c r="C111" s="15" t="e">
        <f t="shared" si="11"/>
        <v>#N/A</v>
      </c>
      <c r="D111" s="15" t="e">
        <f t="shared" si="12"/>
        <v>#N/A</v>
      </c>
      <c r="E111" s="15" t="e">
        <f t="shared" si="13"/>
        <v>#N/A</v>
      </c>
      <c r="F111" s="101" t="e">
        <f t="shared" si="14"/>
        <v>#N/A</v>
      </c>
      <c r="G111" s="85" t="e">
        <f t="shared" si="15"/>
        <v>#N/A</v>
      </c>
      <c r="H111" s="85" t="e">
        <f t="shared" si="16"/>
        <v>#N/A</v>
      </c>
      <c r="I111" s="85" t="e">
        <f t="shared" si="17"/>
        <v>#N/A</v>
      </c>
      <c r="J111" s="85" t="e">
        <f t="shared" si="18"/>
        <v>#N/A</v>
      </c>
      <c r="K111" s="86"/>
    </row>
    <row r="112" spans="1:11" ht="15" customHeight="1">
      <c r="A112" s="16">
        <v>107</v>
      </c>
      <c r="B112" s="15" t="e">
        <f t="shared" si="10"/>
        <v>#N/A</v>
      </c>
      <c r="C112" s="15" t="e">
        <f t="shared" si="11"/>
        <v>#N/A</v>
      </c>
      <c r="D112" s="15" t="e">
        <f t="shared" si="12"/>
        <v>#N/A</v>
      </c>
      <c r="E112" s="15" t="e">
        <f t="shared" si="13"/>
        <v>#N/A</v>
      </c>
      <c r="F112" s="101" t="e">
        <f t="shared" si="14"/>
        <v>#N/A</v>
      </c>
      <c r="G112" s="85" t="e">
        <f t="shared" si="15"/>
        <v>#N/A</v>
      </c>
      <c r="H112" s="85" t="e">
        <f t="shared" si="16"/>
        <v>#N/A</v>
      </c>
      <c r="I112" s="85" t="e">
        <f t="shared" si="17"/>
        <v>#N/A</v>
      </c>
      <c r="J112" s="85" t="e">
        <f t="shared" si="18"/>
        <v>#N/A</v>
      </c>
      <c r="K112" s="86"/>
    </row>
    <row r="113" spans="1:11" ht="15" customHeight="1">
      <c r="A113" s="16">
        <v>108</v>
      </c>
      <c r="B113" s="15" t="e">
        <f t="shared" si="10"/>
        <v>#N/A</v>
      </c>
      <c r="C113" s="15" t="e">
        <f t="shared" si="11"/>
        <v>#N/A</v>
      </c>
      <c r="D113" s="15" t="e">
        <f t="shared" si="12"/>
        <v>#N/A</v>
      </c>
      <c r="E113" s="15" t="e">
        <f t="shared" si="13"/>
        <v>#N/A</v>
      </c>
      <c r="F113" s="101" t="e">
        <f t="shared" si="14"/>
        <v>#N/A</v>
      </c>
      <c r="G113" s="85" t="e">
        <f t="shared" si="15"/>
        <v>#N/A</v>
      </c>
      <c r="H113" s="85" t="e">
        <f t="shared" si="16"/>
        <v>#N/A</v>
      </c>
      <c r="I113" s="85" t="e">
        <f t="shared" si="17"/>
        <v>#N/A</v>
      </c>
      <c r="J113" s="85" t="e">
        <f t="shared" si="18"/>
        <v>#N/A</v>
      </c>
      <c r="K113" s="86"/>
    </row>
    <row r="114" spans="1:11" ht="15" customHeight="1">
      <c r="A114" s="16">
        <v>109</v>
      </c>
      <c r="B114" s="15" t="e">
        <f t="shared" si="10"/>
        <v>#N/A</v>
      </c>
      <c r="C114" s="15" t="e">
        <f t="shared" si="11"/>
        <v>#N/A</v>
      </c>
      <c r="D114" s="15" t="e">
        <f t="shared" si="12"/>
        <v>#N/A</v>
      </c>
      <c r="E114" s="15" t="e">
        <f t="shared" si="13"/>
        <v>#N/A</v>
      </c>
      <c r="F114" s="101" t="e">
        <f t="shared" si="14"/>
        <v>#N/A</v>
      </c>
      <c r="G114" s="85" t="e">
        <f t="shared" si="15"/>
        <v>#N/A</v>
      </c>
      <c r="H114" s="85" t="e">
        <f t="shared" si="16"/>
        <v>#N/A</v>
      </c>
      <c r="I114" s="85" t="e">
        <f t="shared" si="17"/>
        <v>#N/A</v>
      </c>
      <c r="J114" s="85" t="e">
        <f t="shared" si="18"/>
        <v>#N/A</v>
      </c>
      <c r="K114" s="86"/>
    </row>
    <row r="115" spans="1:11" ht="15" customHeight="1">
      <c r="A115" s="16">
        <v>110</v>
      </c>
      <c r="B115" s="15" t="e">
        <f t="shared" si="10"/>
        <v>#N/A</v>
      </c>
      <c r="C115" s="15" t="e">
        <f t="shared" si="11"/>
        <v>#N/A</v>
      </c>
      <c r="D115" s="15" t="e">
        <f t="shared" si="12"/>
        <v>#N/A</v>
      </c>
      <c r="E115" s="15" t="e">
        <f t="shared" si="13"/>
        <v>#N/A</v>
      </c>
      <c r="F115" s="101" t="e">
        <f t="shared" si="14"/>
        <v>#N/A</v>
      </c>
      <c r="G115" s="85" t="e">
        <f t="shared" si="15"/>
        <v>#N/A</v>
      </c>
      <c r="H115" s="85" t="e">
        <f t="shared" si="16"/>
        <v>#N/A</v>
      </c>
      <c r="I115" s="85" t="e">
        <f t="shared" si="17"/>
        <v>#N/A</v>
      </c>
      <c r="J115" s="85" t="e">
        <f t="shared" si="18"/>
        <v>#N/A</v>
      </c>
      <c r="K115" s="86"/>
    </row>
    <row r="116" spans="1:11" ht="15" customHeight="1">
      <c r="A116" s="16">
        <v>111</v>
      </c>
      <c r="B116" s="15" t="e">
        <f t="shared" si="10"/>
        <v>#N/A</v>
      </c>
      <c r="C116" s="15" t="e">
        <f t="shared" si="11"/>
        <v>#N/A</v>
      </c>
      <c r="D116" s="15" t="e">
        <f t="shared" si="12"/>
        <v>#N/A</v>
      </c>
      <c r="E116" s="15" t="e">
        <f t="shared" si="13"/>
        <v>#N/A</v>
      </c>
      <c r="F116" s="101" t="e">
        <f t="shared" si="14"/>
        <v>#N/A</v>
      </c>
      <c r="G116" s="85" t="e">
        <f t="shared" si="15"/>
        <v>#N/A</v>
      </c>
      <c r="H116" s="85" t="e">
        <f t="shared" si="16"/>
        <v>#N/A</v>
      </c>
      <c r="I116" s="85" t="e">
        <f t="shared" si="17"/>
        <v>#N/A</v>
      </c>
      <c r="J116" s="85" t="e">
        <f t="shared" si="18"/>
        <v>#N/A</v>
      </c>
      <c r="K116" s="86"/>
    </row>
    <row r="117" spans="1:11" ht="15" customHeight="1">
      <c r="A117" s="16">
        <v>112</v>
      </c>
      <c r="B117" s="15" t="e">
        <f t="shared" si="10"/>
        <v>#N/A</v>
      </c>
      <c r="C117" s="15" t="e">
        <f t="shared" si="11"/>
        <v>#N/A</v>
      </c>
      <c r="D117" s="15" t="e">
        <f t="shared" si="12"/>
        <v>#N/A</v>
      </c>
      <c r="E117" s="15" t="e">
        <f t="shared" si="13"/>
        <v>#N/A</v>
      </c>
      <c r="F117" s="101" t="e">
        <f t="shared" si="14"/>
        <v>#N/A</v>
      </c>
      <c r="G117" s="85" t="e">
        <f t="shared" si="15"/>
        <v>#N/A</v>
      </c>
      <c r="H117" s="85" t="e">
        <f t="shared" si="16"/>
        <v>#N/A</v>
      </c>
      <c r="I117" s="85" t="e">
        <f t="shared" si="17"/>
        <v>#N/A</v>
      </c>
      <c r="J117" s="85" t="e">
        <f t="shared" si="18"/>
        <v>#N/A</v>
      </c>
      <c r="K117" s="86"/>
    </row>
    <row r="118" spans="1:11" ht="15" customHeight="1">
      <c r="A118" s="16">
        <v>113</v>
      </c>
      <c r="B118" s="15" t="e">
        <f t="shared" si="10"/>
        <v>#N/A</v>
      </c>
      <c r="C118" s="15" t="e">
        <f t="shared" si="11"/>
        <v>#N/A</v>
      </c>
      <c r="D118" s="15" t="e">
        <f t="shared" si="12"/>
        <v>#N/A</v>
      </c>
      <c r="E118" s="15" t="e">
        <f t="shared" si="13"/>
        <v>#N/A</v>
      </c>
      <c r="F118" s="101" t="e">
        <f t="shared" si="14"/>
        <v>#N/A</v>
      </c>
      <c r="G118" s="85" t="e">
        <f t="shared" si="15"/>
        <v>#N/A</v>
      </c>
      <c r="H118" s="85" t="e">
        <f t="shared" si="16"/>
        <v>#N/A</v>
      </c>
      <c r="I118" s="85" t="e">
        <f t="shared" si="17"/>
        <v>#N/A</v>
      </c>
      <c r="J118" s="85" t="e">
        <f t="shared" si="18"/>
        <v>#N/A</v>
      </c>
      <c r="K118" s="86"/>
    </row>
    <row r="119" spans="1:11" ht="15" customHeight="1">
      <c r="A119" s="16">
        <v>114</v>
      </c>
      <c r="B119" s="15" t="e">
        <f t="shared" si="10"/>
        <v>#N/A</v>
      </c>
      <c r="C119" s="15" t="e">
        <f t="shared" si="11"/>
        <v>#N/A</v>
      </c>
      <c r="D119" s="15" t="e">
        <f t="shared" si="12"/>
        <v>#N/A</v>
      </c>
      <c r="E119" s="15" t="e">
        <f t="shared" si="13"/>
        <v>#N/A</v>
      </c>
      <c r="F119" s="101" t="e">
        <f t="shared" si="14"/>
        <v>#N/A</v>
      </c>
      <c r="G119" s="85" t="e">
        <f t="shared" si="15"/>
        <v>#N/A</v>
      </c>
      <c r="H119" s="85" t="e">
        <f t="shared" si="16"/>
        <v>#N/A</v>
      </c>
      <c r="I119" s="85" t="e">
        <f t="shared" si="17"/>
        <v>#N/A</v>
      </c>
      <c r="J119" s="85" t="e">
        <f t="shared" si="18"/>
        <v>#N/A</v>
      </c>
      <c r="K119" s="86"/>
    </row>
    <row r="120" spans="1:11" ht="15" customHeight="1">
      <c r="A120" s="16">
        <v>115</v>
      </c>
      <c r="B120" s="15" t="e">
        <f t="shared" si="10"/>
        <v>#N/A</v>
      </c>
      <c r="C120" s="15" t="e">
        <f t="shared" si="11"/>
        <v>#N/A</v>
      </c>
      <c r="D120" s="15" t="e">
        <f t="shared" si="12"/>
        <v>#N/A</v>
      </c>
      <c r="E120" s="15" t="e">
        <f t="shared" si="13"/>
        <v>#N/A</v>
      </c>
      <c r="F120" s="101" t="e">
        <f t="shared" si="14"/>
        <v>#N/A</v>
      </c>
      <c r="G120" s="85" t="e">
        <f t="shared" si="15"/>
        <v>#N/A</v>
      </c>
      <c r="H120" s="85" t="e">
        <f t="shared" si="16"/>
        <v>#N/A</v>
      </c>
      <c r="I120" s="85" t="e">
        <f t="shared" si="17"/>
        <v>#N/A</v>
      </c>
      <c r="J120" s="85" t="e">
        <f t="shared" si="18"/>
        <v>#N/A</v>
      </c>
      <c r="K120" s="86"/>
    </row>
    <row r="121" spans="1:11" ht="15" customHeight="1">
      <c r="A121" s="16">
        <v>116</v>
      </c>
      <c r="B121" s="15" t="e">
        <f t="shared" si="10"/>
        <v>#N/A</v>
      </c>
      <c r="C121" s="15" t="e">
        <f t="shared" si="11"/>
        <v>#N/A</v>
      </c>
      <c r="D121" s="15" t="e">
        <f t="shared" si="12"/>
        <v>#N/A</v>
      </c>
      <c r="E121" s="15" t="e">
        <f t="shared" si="13"/>
        <v>#N/A</v>
      </c>
      <c r="F121" s="101" t="e">
        <f t="shared" si="14"/>
        <v>#N/A</v>
      </c>
      <c r="G121" s="85" t="e">
        <f t="shared" si="15"/>
        <v>#N/A</v>
      </c>
      <c r="H121" s="85" t="e">
        <f t="shared" si="16"/>
        <v>#N/A</v>
      </c>
      <c r="I121" s="85" t="e">
        <f t="shared" si="17"/>
        <v>#N/A</v>
      </c>
      <c r="J121" s="85" t="e">
        <f t="shared" si="18"/>
        <v>#N/A</v>
      </c>
      <c r="K121" s="86"/>
    </row>
    <row r="122" spans="1:11" ht="15" customHeight="1">
      <c r="A122" s="16">
        <v>117</v>
      </c>
      <c r="B122" s="15" t="e">
        <f t="shared" si="10"/>
        <v>#N/A</v>
      </c>
      <c r="C122" s="15" t="e">
        <f t="shared" si="11"/>
        <v>#N/A</v>
      </c>
      <c r="D122" s="15" t="e">
        <f t="shared" si="12"/>
        <v>#N/A</v>
      </c>
      <c r="E122" s="15" t="e">
        <f t="shared" si="13"/>
        <v>#N/A</v>
      </c>
      <c r="F122" s="101" t="e">
        <f t="shared" si="14"/>
        <v>#N/A</v>
      </c>
      <c r="G122" s="85" t="e">
        <f t="shared" si="15"/>
        <v>#N/A</v>
      </c>
      <c r="H122" s="85" t="e">
        <f t="shared" si="16"/>
        <v>#N/A</v>
      </c>
      <c r="I122" s="85" t="e">
        <f t="shared" si="17"/>
        <v>#N/A</v>
      </c>
      <c r="J122" s="85" t="e">
        <f t="shared" si="18"/>
        <v>#N/A</v>
      </c>
      <c r="K122" s="86"/>
    </row>
    <row r="123" spans="1:11" ht="15" customHeight="1">
      <c r="A123" s="16">
        <v>118</v>
      </c>
      <c r="B123" s="15" t="e">
        <f t="shared" si="10"/>
        <v>#N/A</v>
      </c>
      <c r="C123" s="15" t="e">
        <f t="shared" si="11"/>
        <v>#N/A</v>
      </c>
      <c r="D123" s="15" t="e">
        <f t="shared" si="12"/>
        <v>#N/A</v>
      </c>
      <c r="E123" s="15" t="e">
        <f t="shared" si="13"/>
        <v>#N/A</v>
      </c>
      <c r="F123" s="101" t="e">
        <f t="shared" si="14"/>
        <v>#N/A</v>
      </c>
      <c r="G123" s="85" t="e">
        <f t="shared" si="15"/>
        <v>#N/A</v>
      </c>
      <c r="H123" s="85" t="e">
        <f t="shared" si="16"/>
        <v>#N/A</v>
      </c>
      <c r="I123" s="85" t="e">
        <f t="shared" si="17"/>
        <v>#N/A</v>
      </c>
      <c r="J123" s="85" t="e">
        <f t="shared" si="18"/>
        <v>#N/A</v>
      </c>
      <c r="K123" s="86"/>
    </row>
    <row r="124" spans="1:11" ht="15" customHeight="1">
      <c r="A124" s="16">
        <v>119</v>
      </c>
      <c r="B124" s="15" t="e">
        <f t="shared" si="10"/>
        <v>#N/A</v>
      </c>
      <c r="C124" s="15" t="e">
        <f t="shared" si="11"/>
        <v>#N/A</v>
      </c>
      <c r="D124" s="15" t="e">
        <f t="shared" si="12"/>
        <v>#N/A</v>
      </c>
      <c r="E124" s="15" t="e">
        <f t="shared" si="13"/>
        <v>#N/A</v>
      </c>
      <c r="F124" s="101" t="e">
        <f t="shared" si="14"/>
        <v>#N/A</v>
      </c>
      <c r="G124" s="85" t="e">
        <f t="shared" si="15"/>
        <v>#N/A</v>
      </c>
      <c r="H124" s="85" t="e">
        <f t="shared" si="16"/>
        <v>#N/A</v>
      </c>
      <c r="I124" s="85" t="e">
        <f t="shared" si="17"/>
        <v>#N/A</v>
      </c>
      <c r="J124" s="85" t="e">
        <f t="shared" si="18"/>
        <v>#N/A</v>
      </c>
      <c r="K124" s="86"/>
    </row>
    <row r="125" spans="1:11" ht="15" customHeight="1">
      <c r="A125" s="16">
        <v>120</v>
      </c>
      <c r="B125" s="15" t="e">
        <f t="shared" si="10"/>
        <v>#N/A</v>
      </c>
      <c r="C125" s="15" t="e">
        <f t="shared" si="11"/>
        <v>#N/A</v>
      </c>
      <c r="D125" s="15" t="e">
        <f t="shared" si="12"/>
        <v>#N/A</v>
      </c>
      <c r="E125" s="15" t="e">
        <f t="shared" si="13"/>
        <v>#N/A</v>
      </c>
      <c r="F125" s="101" t="e">
        <f t="shared" si="14"/>
        <v>#N/A</v>
      </c>
      <c r="G125" s="85" t="e">
        <f t="shared" si="15"/>
        <v>#N/A</v>
      </c>
      <c r="H125" s="85" t="e">
        <f t="shared" si="16"/>
        <v>#N/A</v>
      </c>
      <c r="I125" s="85" t="e">
        <f t="shared" si="17"/>
        <v>#N/A</v>
      </c>
      <c r="J125" s="85" t="e">
        <f t="shared" si="18"/>
        <v>#N/A</v>
      </c>
      <c r="K125" s="86"/>
    </row>
    <row r="126" spans="1:11" ht="15" customHeight="1">
      <c r="A126" s="16">
        <v>121</v>
      </c>
      <c r="B126" s="15" t="e">
        <f t="shared" si="10"/>
        <v>#N/A</v>
      </c>
      <c r="C126" s="15" t="e">
        <f t="shared" si="11"/>
        <v>#N/A</v>
      </c>
      <c r="D126" s="15" t="e">
        <f t="shared" si="12"/>
        <v>#N/A</v>
      </c>
      <c r="E126" s="15" t="e">
        <f t="shared" si="13"/>
        <v>#N/A</v>
      </c>
      <c r="F126" s="101" t="e">
        <f t="shared" si="14"/>
        <v>#N/A</v>
      </c>
      <c r="G126" s="85" t="e">
        <f t="shared" si="15"/>
        <v>#N/A</v>
      </c>
      <c r="H126" s="85" t="e">
        <f t="shared" si="16"/>
        <v>#N/A</v>
      </c>
      <c r="I126" s="85" t="e">
        <f t="shared" si="17"/>
        <v>#N/A</v>
      </c>
      <c r="J126" s="85" t="e">
        <f t="shared" si="18"/>
        <v>#N/A</v>
      </c>
      <c r="K126" s="86"/>
    </row>
    <row r="127" spans="1:11" ht="15" customHeight="1">
      <c r="A127" s="16">
        <v>122</v>
      </c>
      <c r="B127" s="15" t="e">
        <f t="shared" si="10"/>
        <v>#N/A</v>
      </c>
      <c r="C127" s="15" t="e">
        <f t="shared" si="11"/>
        <v>#N/A</v>
      </c>
      <c r="D127" s="15" t="e">
        <f t="shared" si="12"/>
        <v>#N/A</v>
      </c>
      <c r="E127" s="15" t="e">
        <f t="shared" si="13"/>
        <v>#N/A</v>
      </c>
      <c r="F127" s="101" t="e">
        <f t="shared" si="14"/>
        <v>#N/A</v>
      </c>
      <c r="G127" s="85" t="e">
        <f t="shared" si="15"/>
        <v>#N/A</v>
      </c>
      <c r="H127" s="85" t="e">
        <f t="shared" si="16"/>
        <v>#N/A</v>
      </c>
      <c r="I127" s="85" t="e">
        <f t="shared" si="17"/>
        <v>#N/A</v>
      </c>
      <c r="J127" s="85" t="e">
        <f t="shared" si="18"/>
        <v>#N/A</v>
      </c>
      <c r="K127" s="86"/>
    </row>
    <row r="128" spans="1:11" ht="15" customHeight="1">
      <c r="A128" s="16">
        <v>123</v>
      </c>
      <c r="B128" s="15" t="e">
        <f t="shared" si="10"/>
        <v>#N/A</v>
      </c>
      <c r="C128" s="15" t="e">
        <f t="shared" si="11"/>
        <v>#N/A</v>
      </c>
      <c r="D128" s="15" t="e">
        <f t="shared" si="12"/>
        <v>#N/A</v>
      </c>
      <c r="E128" s="15" t="e">
        <f t="shared" si="13"/>
        <v>#N/A</v>
      </c>
      <c r="F128" s="101" t="e">
        <f t="shared" si="14"/>
        <v>#N/A</v>
      </c>
      <c r="G128" s="85" t="e">
        <f t="shared" si="15"/>
        <v>#N/A</v>
      </c>
      <c r="H128" s="85" t="e">
        <f t="shared" si="16"/>
        <v>#N/A</v>
      </c>
      <c r="I128" s="85" t="e">
        <f t="shared" si="17"/>
        <v>#N/A</v>
      </c>
      <c r="J128" s="85" t="e">
        <f t="shared" si="18"/>
        <v>#N/A</v>
      </c>
      <c r="K128" s="86"/>
    </row>
    <row r="129" spans="1:11" ht="15" customHeight="1">
      <c r="A129" s="16">
        <v>124</v>
      </c>
      <c r="B129" s="15" t="e">
        <f t="shared" si="10"/>
        <v>#N/A</v>
      </c>
      <c r="C129" s="15" t="e">
        <f t="shared" si="11"/>
        <v>#N/A</v>
      </c>
      <c r="D129" s="15" t="e">
        <f t="shared" si="12"/>
        <v>#N/A</v>
      </c>
      <c r="E129" s="15" t="e">
        <f t="shared" si="13"/>
        <v>#N/A</v>
      </c>
      <c r="F129" s="101" t="e">
        <f t="shared" si="14"/>
        <v>#N/A</v>
      </c>
      <c r="G129" s="85" t="e">
        <f t="shared" si="15"/>
        <v>#N/A</v>
      </c>
      <c r="H129" s="85" t="e">
        <f t="shared" si="16"/>
        <v>#N/A</v>
      </c>
      <c r="I129" s="85" t="e">
        <f t="shared" si="17"/>
        <v>#N/A</v>
      </c>
      <c r="J129" s="85" t="e">
        <f t="shared" si="18"/>
        <v>#N/A</v>
      </c>
      <c r="K129" s="86"/>
    </row>
    <row r="130" spans="1:11" ht="15" customHeight="1">
      <c r="A130" s="16">
        <v>125</v>
      </c>
      <c r="B130" s="15" t="e">
        <f t="shared" si="10"/>
        <v>#N/A</v>
      </c>
      <c r="C130" s="15" t="e">
        <f t="shared" si="11"/>
        <v>#N/A</v>
      </c>
      <c r="D130" s="15" t="e">
        <f t="shared" si="12"/>
        <v>#N/A</v>
      </c>
      <c r="E130" s="15" t="e">
        <f t="shared" si="13"/>
        <v>#N/A</v>
      </c>
      <c r="F130" s="101" t="e">
        <f t="shared" si="14"/>
        <v>#N/A</v>
      </c>
      <c r="G130" s="85" t="e">
        <f t="shared" si="15"/>
        <v>#N/A</v>
      </c>
      <c r="H130" s="85" t="e">
        <f t="shared" si="16"/>
        <v>#N/A</v>
      </c>
      <c r="I130" s="85" t="e">
        <f t="shared" si="17"/>
        <v>#N/A</v>
      </c>
      <c r="J130" s="85" t="e">
        <f t="shared" si="18"/>
        <v>#N/A</v>
      </c>
      <c r="K130" s="86"/>
    </row>
    <row r="131" spans="1:11" ht="15" customHeight="1">
      <c r="A131" s="16">
        <v>126</v>
      </c>
      <c r="B131" s="15" t="e">
        <f t="shared" si="10"/>
        <v>#N/A</v>
      </c>
      <c r="C131" s="15" t="e">
        <f t="shared" si="11"/>
        <v>#N/A</v>
      </c>
      <c r="D131" s="15" t="e">
        <f t="shared" si="12"/>
        <v>#N/A</v>
      </c>
      <c r="E131" s="15" t="e">
        <f t="shared" si="13"/>
        <v>#N/A</v>
      </c>
      <c r="F131" s="101" t="e">
        <f t="shared" si="14"/>
        <v>#N/A</v>
      </c>
      <c r="G131" s="85" t="e">
        <f t="shared" si="15"/>
        <v>#N/A</v>
      </c>
      <c r="H131" s="85" t="e">
        <f t="shared" si="16"/>
        <v>#N/A</v>
      </c>
      <c r="I131" s="85" t="e">
        <f t="shared" si="17"/>
        <v>#N/A</v>
      </c>
      <c r="J131" s="85" t="e">
        <f t="shared" si="18"/>
        <v>#N/A</v>
      </c>
      <c r="K131" s="86"/>
    </row>
    <row r="132" spans="1:11" ht="15" customHeight="1">
      <c r="A132" s="16">
        <v>127</v>
      </c>
      <c r="B132" s="15" t="e">
        <f t="shared" si="10"/>
        <v>#N/A</v>
      </c>
      <c r="C132" s="15" t="e">
        <f t="shared" si="11"/>
        <v>#N/A</v>
      </c>
      <c r="D132" s="15" t="e">
        <f t="shared" si="12"/>
        <v>#N/A</v>
      </c>
      <c r="E132" s="15" t="e">
        <f t="shared" si="13"/>
        <v>#N/A</v>
      </c>
      <c r="F132" s="101" t="e">
        <f t="shared" si="14"/>
        <v>#N/A</v>
      </c>
      <c r="G132" s="85" t="e">
        <f t="shared" si="15"/>
        <v>#N/A</v>
      </c>
      <c r="H132" s="85" t="e">
        <f t="shared" si="16"/>
        <v>#N/A</v>
      </c>
      <c r="I132" s="85" t="e">
        <f t="shared" si="17"/>
        <v>#N/A</v>
      </c>
      <c r="J132" s="85" t="e">
        <f t="shared" si="18"/>
        <v>#N/A</v>
      </c>
      <c r="K132" s="86"/>
    </row>
    <row r="133" spans="1:11" ht="15" customHeight="1">
      <c r="A133" s="16">
        <v>128</v>
      </c>
      <c r="B133" s="15" t="e">
        <f t="shared" si="10"/>
        <v>#N/A</v>
      </c>
      <c r="C133" s="15" t="e">
        <f t="shared" si="11"/>
        <v>#N/A</v>
      </c>
      <c r="D133" s="15" t="e">
        <f t="shared" si="12"/>
        <v>#N/A</v>
      </c>
      <c r="E133" s="15" t="e">
        <f t="shared" si="13"/>
        <v>#N/A</v>
      </c>
      <c r="F133" s="101" t="e">
        <f t="shared" si="14"/>
        <v>#N/A</v>
      </c>
      <c r="G133" s="85" t="e">
        <f t="shared" si="15"/>
        <v>#N/A</v>
      </c>
      <c r="H133" s="85" t="e">
        <f t="shared" si="16"/>
        <v>#N/A</v>
      </c>
      <c r="I133" s="85" t="e">
        <f t="shared" si="17"/>
        <v>#N/A</v>
      </c>
      <c r="J133" s="85" t="e">
        <f t="shared" si="18"/>
        <v>#N/A</v>
      </c>
      <c r="K133" s="86"/>
    </row>
    <row r="134" spans="1:11" ht="15" customHeight="1">
      <c r="A134" s="16">
        <v>129</v>
      </c>
      <c r="B134" s="15" t="e">
        <f t="shared" ref="B134:B197" si="19">VLOOKUP(A134,LibroCompraSII,2,0)</f>
        <v>#N/A</v>
      </c>
      <c r="C134" s="15" t="e">
        <f t="shared" ref="C134:C197" si="20">VLOOKUP($A134,LibroCompraSII,4,0)</f>
        <v>#N/A</v>
      </c>
      <c r="D134" s="15" t="e">
        <f t="shared" ref="D134:D197" si="21">VLOOKUP($A134,LibroCompraSII,5,0)</f>
        <v>#N/A</v>
      </c>
      <c r="E134" s="15" t="e">
        <f t="shared" ref="E134:E197" si="22">VLOOKUP($A134,LibroCompraSII,6,0)</f>
        <v>#N/A</v>
      </c>
      <c r="F134" s="101" t="e">
        <f t="shared" ref="F134:F197" si="23">VLOOKUP($A134,LibroCompraSII,7,0)</f>
        <v>#N/A</v>
      </c>
      <c r="G134" s="85" t="e">
        <f t="shared" ref="G134:G197" si="24">VLOOKUP($A134,LibroCompraSII,8,0)</f>
        <v>#N/A</v>
      </c>
      <c r="H134" s="85" t="e">
        <f t="shared" ref="H134:H197" si="25">VLOOKUP($A134,LibroCompraSII,9,0)</f>
        <v>#N/A</v>
      </c>
      <c r="I134" s="85" t="e">
        <f t="shared" ref="I134:I197" si="26">VLOOKUP($A134,LibroCompraSII,10,0)</f>
        <v>#N/A</v>
      </c>
      <c r="J134" s="85" t="e">
        <f t="shared" ref="J134:J197" si="27">VLOOKUP($A134,LibroCompraSII,13,0)</f>
        <v>#N/A</v>
      </c>
      <c r="K134" s="86"/>
    </row>
    <row r="135" spans="1:11" ht="15" customHeight="1">
      <c r="A135" s="16">
        <v>130</v>
      </c>
      <c r="B135" s="15" t="e">
        <f t="shared" si="19"/>
        <v>#N/A</v>
      </c>
      <c r="C135" s="15" t="e">
        <f t="shared" si="20"/>
        <v>#N/A</v>
      </c>
      <c r="D135" s="15" t="e">
        <f t="shared" si="21"/>
        <v>#N/A</v>
      </c>
      <c r="E135" s="15" t="e">
        <f t="shared" si="22"/>
        <v>#N/A</v>
      </c>
      <c r="F135" s="101" t="e">
        <f t="shared" si="23"/>
        <v>#N/A</v>
      </c>
      <c r="G135" s="85" t="e">
        <f t="shared" si="24"/>
        <v>#N/A</v>
      </c>
      <c r="H135" s="85" t="e">
        <f t="shared" si="25"/>
        <v>#N/A</v>
      </c>
      <c r="I135" s="85" t="e">
        <f t="shared" si="26"/>
        <v>#N/A</v>
      </c>
      <c r="J135" s="85" t="e">
        <f t="shared" si="27"/>
        <v>#N/A</v>
      </c>
      <c r="K135" s="86"/>
    </row>
    <row r="136" spans="1:11" ht="15" customHeight="1">
      <c r="A136" s="16">
        <v>131</v>
      </c>
      <c r="B136" s="15" t="e">
        <f t="shared" si="19"/>
        <v>#N/A</v>
      </c>
      <c r="C136" s="15" t="e">
        <f t="shared" si="20"/>
        <v>#N/A</v>
      </c>
      <c r="D136" s="15" t="e">
        <f t="shared" si="21"/>
        <v>#N/A</v>
      </c>
      <c r="E136" s="15" t="e">
        <f t="shared" si="22"/>
        <v>#N/A</v>
      </c>
      <c r="F136" s="101" t="e">
        <f t="shared" si="23"/>
        <v>#N/A</v>
      </c>
      <c r="G136" s="85" t="e">
        <f t="shared" si="24"/>
        <v>#N/A</v>
      </c>
      <c r="H136" s="85" t="e">
        <f t="shared" si="25"/>
        <v>#N/A</v>
      </c>
      <c r="I136" s="85" t="e">
        <f t="shared" si="26"/>
        <v>#N/A</v>
      </c>
      <c r="J136" s="85" t="e">
        <f t="shared" si="27"/>
        <v>#N/A</v>
      </c>
      <c r="K136" s="86"/>
    </row>
    <row r="137" spans="1:11" ht="15" customHeight="1">
      <c r="A137" s="16">
        <v>132</v>
      </c>
      <c r="B137" s="15" t="e">
        <f t="shared" si="19"/>
        <v>#N/A</v>
      </c>
      <c r="C137" s="15" t="e">
        <f t="shared" si="20"/>
        <v>#N/A</v>
      </c>
      <c r="D137" s="15" t="e">
        <f t="shared" si="21"/>
        <v>#N/A</v>
      </c>
      <c r="E137" s="15" t="e">
        <f t="shared" si="22"/>
        <v>#N/A</v>
      </c>
      <c r="F137" s="101" t="e">
        <f t="shared" si="23"/>
        <v>#N/A</v>
      </c>
      <c r="G137" s="85" t="e">
        <f t="shared" si="24"/>
        <v>#N/A</v>
      </c>
      <c r="H137" s="85" t="e">
        <f t="shared" si="25"/>
        <v>#N/A</v>
      </c>
      <c r="I137" s="85" t="e">
        <f t="shared" si="26"/>
        <v>#N/A</v>
      </c>
      <c r="J137" s="85" t="e">
        <f t="shared" si="27"/>
        <v>#N/A</v>
      </c>
      <c r="K137" s="86"/>
    </row>
    <row r="138" spans="1:11" ht="15" customHeight="1">
      <c r="A138" s="16">
        <v>133</v>
      </c>
      <c r="B138" s="15" t="e">
        <f t="shared" si="19"/>
        <v>#N/A</v>
      </c>
      <c r="C138" s="15" t="e">
        <f t="shared" si="20"/>
        <v>#N/A</v>
      </c>
      <c r="D138" s="15" t="e">
        <f t="shared" si="21"/>
        <v>#N/A</v>
      </c>
      <c r="E138" s="15" t="e">
        <f t="shared" si="22"/>
        <v>#N/A</v>
      </c>
      <c r="F138" s="101" t="e">
        <f t="shared" si="23"/>
        <v>#N/A</v>
      </c>
      <c r="G138" s="85" t="e">
        <f t="shared" si="24"/>
        <v>#N/A</v>
      </c>
      <c r="H138" s="85" t="e">
        <f t="shared" si="25"/>
        <v>#N/A</v>
      </c>
      <c r="I138" s="85" t="e">
        <f t="shared" si="26"/>
        <v>#N/A</v>
      </c>
      <c r="J138" s="85" t="e">
        <f t="shared" si="27"/>
        <v>#N/A</v>
      </c>
      <c r="K138" s="86"/>
    </row>
    <row r="139" spans="1:11" ht="15" customHeight="1">
      <c r="A139" s="16">
        <v>134</v>
      </c>
      <c r="B139" s="15" t="e">
        <f t="shared" si="19"/>
        <v>#N/A</v>
      </c>
      <c r="C139" s="15" t="e">
        <f t="shared" si="20"/>
        <v>#N/A</v>
      </c>
      <c r="D139" s="15" t="e">
        <f t="shared" si="21"/>
        <v>#N/A</v>
      </c>
      <c r="E139" s="15" t="e">
        <f t="shared" si="22"/>
        <v>#N/A</v>
      </c>
      <c r="F139" s="101" t="e">
        <f t="shared" si="23"/>
        <v>#N/A</v>
      </c>
      <c r="G139" s="85" t="e">
        <f t="shared" si="24"/>
        <v>#N/A</v>
      </c>
      <c r="H139" s="85" t="e">
        <f t="shared" si="25"/>
        <v>#N/A</v>
      </c>
      <c r="I139" s="85" t="e">
        <f t="shared" si="26"/>
        <v>#N/A</v>
      </c>
      <c r="J139" s="85" t="e">
        <f t="shared" si="27"/>
        <v>#N/A</v>
      </c>
      <c r="K139" s="86"/>
    </row>
    <row r="140" spans="1:11" ht="15" customHeight="1">
      <c r="A140" s="16">
        <v>135</v>
      </c>
      <c r="B140" s="15" t="e">
        <f t="shared" si="19"/>
        <v>#N/A</v>
      </c>
      <c r="C140" s="15" t="e">
        <f t="shared" si="20"/>
        <v>#N/A</v>
      </c>
      <c r="D140" s="15" t="e">
        <f t="shared" si="21"/>
        <v>#N/A</v>
      </c>
      <c r="E140" s="15" t="e">
        <f t="shared" si="22"/>
        <v>#N/A</v>
      </c>
      <c r="F140" s="101" t="e">
        <f t="shared" si="23"/>
        <v>#N/A</v>
      </c>
      <c r="G140" s="85" t="e">
        <f t="shared" si="24"/>
        <v>#N/A</v>
      </c>
      <c r="H140" s="85" t="e">
        <f t="shared" si="25"/>
        <v>#N/A</v>
      </c>
      <c r="I140" s="85" t="e">
        <f t="shared" si="26"/>
        <v>#N/A</v>
      </c>
      <c r="J140" s="85" t="e">
        <f t="shared" si="27"/>
        <v>#N/A</v>
      </c>
      <c r="K140" s="86"/>
    </row>
    <row r="141" spans="1:11" ht="15" customHeight="1">
      <c r="A141" s="16">
        <v>136</v>
      </c>
      <c r="B141" s="15" t="e">
        <f t="shared" si="19"/>
        <v>#N/A</v>
      </c>
      <c r="C141" s="15" t="e">
        <f t="shared" si="20"/>
        <v>#N/A</v>
      </c>
      <c r="D141" s="15" t="e">
        <f t="shared" si="21"/>
        <v>#N/A</v>
      </c>
      <c r="E141" s="15" t="e">
        <f t="shared" si="22"/>
        <v>#N/A</v>
      </c>
      <c r="F141" s="101" t="e">
        <f t="shared" si="23"/>
        <v>#N/A</v>
      </c>
      <c r="G141" s="85" t="e">
        <f t="shared" si="24"/>
        <v>#N/A</v>
      </c>
      <c r="H141" s="85" t="e">
        <f t="shared" si="25"/>
        <v>#N/A</v>
      </c>
      <c r="I141" s="85" t="e">
        <f t="shared" si="26"/>
        <v>#N/A</v>
      </c>
      <c r="J141" s="85" t="e">
        <f t="shared" si="27"/>
        <v>#N/A</v>
      </c>
      <c r="K141" s="86"/>
    </row>
    <row r="142" spans="1:11" ht="15" customHeight="1">
      <c r="A142" s="16">
        <v>137</v>
      </c>
      <c r="B142" s="15" t="e">
        <f t="shared" si="19"/>
        <v>#N/A</v>
      </c>
      <c r="C142" s="15" t="e">
        <f t="shared" si="20"/>
        <v>#N/A</v>
      </c>
      <c r="D142" s="15" t="e">
        <f t="shared" si="21"/>
        <v>#N/A</v>
      </c>
      <c r="E142" s="15" t="e">
        <f t="shared" si="22"/>
        <v>#N/A</v>
      </c>
      <c r="F142" s="101" t="e">
        <f t="shared" si="23"/>
        <v>#N/A</v>
      </c>
      <c r="G142" s="85" t="e">
        <f t="shared" si="24"/>
        <v>#N/A</v>
      </c>
      <c r="H142" s="85" t="e">
        <f t="shared" si="25"/>
        <v>#N/A</v>
      </c>
      <c r="I142" s="85" t="e">
        <f t="shared" si="26"/>
        <v>#N/A</v>
      </c>
      <c r="J142" s="85" t="e">
        <f t="shared" si="27"/>
        <v>#N/A</v>
      </c>
      <c r="K142" s="86"/>
    </row>
    <row r="143" spans="1:11" ht="15" customHeight="1">
      <c r="A143" s="16">
        <v>138</v>
      </c>
      <c r="B143" s="15" t="e">
        <f t="shared" si="19"/>
        <v>#N/A</v>
      </c>
      <c r="C143" s="15" t="e">
        <f t="shared" si="20"/>
        <v>#N/A</v>
      </c>
      <c r="D143" s="15" t="e">
        <f t="shared" si="21"/>
        <v>#N/A</v>
      </c>
      <c r="E143" s="15" t="e">
        <f t="shared" si="22"/>
        <v>#N/A</v>
      </c>
      <c r="F143" s="101" t="e">
        <f t="shared" si="23"/>
        <v>#N/A</v>
      </c>
      <c r="G143" s="85" t="e">
        <f t="shared" si="24"/>
        <v>#N/A</v>
      </c>
      <c r="H143" s="85" t="e">
        <f t="shared" si="25"/>
        <v>#N/A</v>
      </c>
      <c r="I143" s="85" t="e">
        <f t="shared" si="26"/>
        <v>#N/A</v>
      </c>
      <c r="J143" s="85" t="e">
        <f t="shared" si="27"/>
        <v>#N/A</v>
      </c>
      <c r="K143" s="86"/>
    </row>
    <row r="144" spans="1:11" ht="15" customHeight="1">
      <c r="A144" s="16">
        <v>139</v>
      </c>
      <c r="B144" s="15" t="e">
        <f t="shared" si="19"/>
        <v>#N/A</v>
      </c>
      <c r="C144" s="15" t="e">
        <f t="shared" si="20"/>
        <v>#N/A</v>
      </c>
      <c r="D144" s="15" t="e">
        <f t="shared" si="21"/>
        <v>#N/A</v>
      </c>
      <c r="E144" s="15" t="e">
        <f t="shared" si="22"/>
        <v>#N/A</v>
      </c>
      <c r="F144" s="101" t="e">
        <f t="shared" si="23"/>
        <v>#N/A</v>
      </c>
      <c r="G144" s="85" t="e">
        <f t="shared" si="24"/>
        <v>#N/A</v>
      </c>
      <c r="H144" s="85" t="e">
        <f t="shared" si="25"/>
        <v>#N/A</v>
      </c>
      <c r="I144" s="85" t="e">
        <f t="shared" si="26"/>
        <v>#N/A</v>
      </c>
      <c r="J144" s="85" t="e">
        <f t="shared" si="27"/>
        <v>#N/A</v>
      </c>
      <c r="K144" s="86"/>
    </row>
    <row r="145" spans="1:11" ht="15" customHeight="1">
      <c r="A145" s="16">
        <v>140</v>
      </c>
      <c r="B145" s="15" t="e">
        <f t="shared" si="19"/>
        <v>#N/A</v>
      </c>
      <c r="C145" s="15" t="e">
        <f t="shared" si="20"/>
        <v>#N/A</v>
      </c>
      <c r="D145" s="15" t="e">
        <f t="shared" si="21"/>
        <v>#N/A</v>
      </c>
      <c r="E145" s="15" t="e">
        <f t="shared" si="22"/>
        <v>#N/A</v>
      </c>
      <c r="F145" s="101" t="e">
        <f t="shared" si="23"/>
        <v>#N/A</v>
      </c>
      <c r="G145" s="85" t="e">
        <f t="shared" si="24"/>
        <v>#N/A</v>
      </c>
      <c r="H145" s="85" t="e">
        <f t="shared" si="25"/>
        <v>#N/A</v>
      </c>
      <c r="I145" s="85" t="e">
        <f t="shared" si="26"/>
        <v>#N/A</v>
      </c>
      <c r="J145" s="85" t="e">
        <f t="shared" si="27"/>
        <v>#N/A</v>
      </c>
      <c r="K145" s="86"/>
    </row>
    <row r="146" spans="1:11" ht="15" customHeight="1">
      <c r="A146" s="16">
        <v>141</v>
      </c>
      <c r="B146" s="15" t="e">
        <f t="shared" si="19"/>
        <v>#N/A</v>
      </c>
      <c r="C146" s="15" t="e">
        <f t="shared" si="20"/>
        <v>#N/A</v>
      </c>
      <c r="D146" s="15" t="e">
        <f t="shared" si="21"/>
        <v>#N/A</v>
      </c>
      <c r="E146" s="15" t="e">
        <f t="shared" si="22"/>
        <v>#N/A</v>
      </c>
      <c r="F146" s="101" t="e">
        <f t="shared" si="23"/>
        <v>#N/A</v>
      </c>
      <c r="G146" s="85" t="e">
        <f t="shared" si="24"/>
        <v>#N/A</v>
      </c>
      <c r="H146" s="85" t="e">
        <f t="shared" si="25"/>
        <v>#N/A</v>
      </c>
      <c r="I146" s="85" t="e">
        <f t="shared" si="26"/>
        <v>#N/A</v>
      </c>
      <c r="J146" s="85" t="e">
        <f t="shared" si="27"/>
        <v>#N/A</v>
      </c>
      <c r="K146" s="86"/>
    </row>
    <row r="147" spans="1:11" ht="15" customHeight="1">
      <c r="A147" s="16">
        <v>142</v>
      </c>
      <c r="B147" s="15" t="e">
        <f t="shared" si="19"/>
        <v>#N/A</v>
      </c>
      <c r="C147" s="15" t="e">
        <f t="shared" si="20"/>
        <v>#N/A</v>
      </c>
      <c r="D147" s="15" t="e">
        <f t="shared" si="21"/>
        <v>#N/A</v>
      </c>
      <c r="E147" s="15" t="e">
        <f t="shared" si="22"/>
        <v>#N/A</v>
      </c>
      <c r="F147" s="101" t="e">
        <f t="shared" si="23"/>
        <v>#N/A</v>
      </c>
      <c r="G147" s="85" t="e">
        <f t="shared" si="24"/>
        <v>#N/A</v>
      </c>
      <c r="H147" s="85" t="e">
        <f t="shared" si="25"/>
        <v>#N/A</v>
      </c>
      <c r="I147" s="85" t="e">
        <f t="shared" si="26"/>
        <v>#N/A</v>
      </c>
      <c r="J147" s="85" t="e">
        <f t="shared" si="27"/>
        <v>#N/A</v>
      </c>
      <c r="K147" s="86"/>
    </row>
    <row r="148" spans="1:11" ht="15" customHeight="1">
      <c r="A148" s="16">
        <v>143</v>
      </c>
      <c r="B148" s="15" t="e">
        <f t="shared" si="19"/>
        <v>#N/A</v>
      </c>
      <c r="C148" s="15" t="e">
        <f t="shared" si="20"/>
        <v>#N/A</v>
      </c>
      <c r="D148" s="15" t="e">
        <f t="shared" si="21"/>
        <v>#N/A</v>
      </c>
      <c r="E148" s="15" t="e">
        <f t="shared" si="22"/>
        <v>#N/A</v>
      </c>
      <c r="F148" s="101" t="e">
        <f t="shared" si="23"/>
        <v>#N/A</v>
      </c>
      <c r="G148" s="85" t="e">
        <f t="shared" si="24"/>
        <v>#N/A</v>
      </c>
      <c r="H148" s="85" t="e">
        <f t="shared" si="25"/>
        <v>#N/A</v>
      </c>
      <c r="I148" s="85" t="e">
        <f t="shared" si="26"/>
        <v>#N/A</v>
      </c>
      <c r="J148" s="85" t="e">
        <f t="shared" si="27"/>
        <v>#N/A</v>
      </c>
      <c r="K148" s="86"/>
    </row>
    <row r="149" spans="1:11" ht="15" customHeight="1">
      <c r="A149" s="16">
        <v>144</v>
      </c>
      <c r="B149" s="15" t="e">
        <f t="shared" si="19"/>
        <v>#N/A</v>
      </c>
      <c r="C149" s="15" t="e">
        <f t="shared" si="20"/>
        <v>#N/A</v>
      </c>
      <c r="D149" s="15" t="e">
        <f t="shared" si="21"/>
        <v>#N/A</v>
      </c>
      <c r="E149" s="15" t="e">
        <f t="shared" si="22"/>
        <v>#N/A</v>
      </c>
      <c r="F149" s="101" t="e">
        <f t="shared" si="23"/>
        <v>#N/A</v>
      </c>
      <c r="G149" s="85" t="e">
        <f t="shared" si="24"/>
        <v>#N/A</v>
      </c>
      <c r="H149" s="85" t="e">
        <f t="shared" si="25"/>
        <v>#N/A</v>
      </c>
      <c r="I149" s="85" t="e">
        <f t="shared" si="26"/>
        <v>#N/A</v>
      </c>
      <c r="J149" s="85" t="e">
        <f t="shared" si="27"/>
        <v>#N/A</v>
      </c>
      <c r="K149" s="86"/>
    </row>
    <row r="150" spans="1:11" ht="15" customHeight="1">
      <c r="A150" s="16">
        <v>145</v>
      </c>
      <c r="B150" s="15" t="e">
        <f t="shared" si="19"/>
        <v>#N/A</v>
      </c>
      <c r="C150" s="15" t="e">
        <f t="shared" si="20"/>
        <v>#N/A</v>
      </c>
      <c r="D150" s="15" t="e">
        <f t="shared" si="21"/>
        <v>#N/A</v>
      </c>
      <c r="E150" s="15" t="e">
        <f t="shared" si="22"/>
        <v>#N/A</v>
      </c>
      <c r="F150" s="101" t="e">
        <f t="shared" si="23"/>
        <v>#N/A</v>
      </c>
      <c r="G150" s="85" t="e">
        <f t="shared" si="24"/>
        <v>#N/A</v>
      </c>
      <c r="H150" s="85" t="e">
        <f t="shared" si="25"/>
        <v>#N/A</v>
      </c>
      <c r="I150" s="85" t="e">
        <f t="shared" si="26"/>
        <v>#N/A</v>
      </c>
      <c r="J150" s="85" t="e">
        <f t="shared" si="27"/>
        <v>#N/A</v>
      </c>
      <c r="K150" s="86"/>
    </row>
    <row r="151" spans="1:11" ht="15" customHeight="1">
      <c r="A151" s="16">
        <v>146</v>
      </c>
      <c r="B151" s="15" t="e">
        <f t="shared" si="19"/>
        <v>#N/A</v>
      </c>
      <c r="C151" s="15" t="e">
        <f t="shared" si="20"/>
        <v>#N/A</v>
      </c>
      <c r="D151" s="15" t="e">
        <f t="shared" si="21"/>
        <v>#N/A</v>
      </c>
      <c r="E151" s="15" t="e">
        <f t="shared" si="22"/>
        <v>#N/A</v>
      </c>
      <c r="F151" s="101" t="e">
        <f t="shared" si="23"/>
        <v>#N/A</v>
      </c>
      <c r="G151" s="85" t="e">
        <f t="shared" si="24"/>
        <v>#N/A</v>
      </c>
      <c r="H151" s="85" t="e">
        <f t="shared" si="25"/>
        <v>#N/A</v>
      </c>
      <c r="I151" s="85" t="e">
        <f t="shared" si="26"/>
        <v>#N/A</v>
      </c>
      <c r="J151" s="85" t="e">
        <f t="shared" si="27"/>
        <v>#N/A</v>
      </c>
      <c r="K151" s="86"/>
    </row>
    <row r="152" spans="1:11" ht="15" customHeight="1">
      <c r="A152" s="16">
        <v>147</v>
      </c>
      <c r="B152" s="15" t="e">
        <f t="shared" si="19"/>
        <v>#N/A</v>
      </c>
      <c r="C152" s="15" t="e">
        <f t="shared" si="20"/>
        <v>#N/A</v>
      </c>
      <c r="D152" s="15" t="e">
        <f t="shared" si="21"/>
        <v>#N/A</v>
      </c>
      <c r="E152" s="15" t="e">
        <f t="shared" si="22"/>
        <v>#N/A</v>
      </c>
      <c r="F152" s="101" t="e">
        <f t="shared" si="23"/>
        <v>#N/A</v>
      </c>
      <c r="G152" s="85" t="e">
        <f t="shared" si="24"/>
        <v>#N/A</v>
      </c>
      <c r="H152" s="85" t="e">
        <f t="shared" si="25"/>
        <v>#N/A</v>
      </c>
      <c r="I152" s="85" t="e">
        <f t="shared" si="26"/>
        <v>#N/A</v>
      </c>
      <c r="J152" s="85" t="e">
        <f t="shared" si="27"/>
        <v>#N/A</v>
      </c>
      <c r="K152" s="86"/>
    </row>
    <row r="153" spans="1:11" ht="15" customHeight="1">
      <c r="A153" s="16">
        <v>148</v>
      </c>
      <c r="B153" s="15" t="e">
        <f t="shared" si="19"/>
        <v>#N/A</v>
      </c>
      <c r="C153" s="15" t="e">
        <f t="shared" si="20"/>
        <v>#N/A</v>
      </c>
      <c r="D153" s="15" t="e">
        <f t="shared" si="21"/>
        <v>#N/A</v>
      </c>
      <c r="E153" s="15" t="e">
        <f t="shared" si="22"/>
        <v>#N/A</v>
      </c>
      <c r="F153" s="101" t="e">
        <f t="shared" si="23"/>
        <v>#N/A</v>
      </c>
      <c r="G153" s="85" t="e">
        <f t="shared" si="24"/>
        <v>#N/A</v>
      </c>
      <c r="H153" s="85" t="e">
        <f t="shared" si="25"/>
        <v>#N/A</v>
      </c>
      <c r="I153" s="85" t="e">
        <f t="shared" si="26"/>
        <v>#N/A</v>
      </c>
      <c r="J153" s="85" t="e">
        <f t="shared" si="27"/>
        <v>#N/A</v>
      </c>
      <c r="K153" s="86"/>
    </row>
    <row r="154" spans="1:11" ht="15" customHeight="1">
      <c r="A154" s="16">
        <v>149</v>
      </c>
      <c r="B154" s="15" t="e">
        <f t="shared" si="19"/>
        <v>#N/A</v>
      </c>
      <c r="C154" s="15" t="e">
        <f t="shared" si="20"/>
        <v>#N/A</v>
      </c>
      <c r="D154" s="15" t="e">
        <f t="shared" si="21"/>
        <v>#N/A</v>
      </c>
      <c r="E154" s="15" t="e">
        <f t="shared" si="22"/>
        <v>#N/A</v>
      </c>
      <c r="F154" s="101" t="e">
        <f t="shared" si="23"/>
        <v>#N/A</v>
      </c>
      <c r="G154" s="85" t="e">
        <f t="shared" si="24"/>
        <v>#N/A</v>
      </c>
      <c r="H154" s="85" t="e">
        <f t="shared" si="25"/>
        <v>#N/A</v>
      </c>
      <c r="I154" s="85" t="e">
        <f t="shared" si="26"/>
        <v>#N/A</v>
      </c>
      <c r="J154" s="85" t="e">
        <f t="shared" si="27"/>
        <v>#N/A</v>
      </c>
      <c r="K154" s="86"/>
    </row>
    <row r="155" spans="1:11" ht="15" customHeight="1">
      <c r="A155" s="16">
        <v>150</v>
      </c>
      <c r="B155" s="15" t="e">
        <f t="shared" si="19"/>
        <v>#N/A</v>
      </c>
      <c r="C155" s="15" t="e">
        <f t="shared" si="20"/>
        <v>#N/A</v>
      </c>
      <c r="D155" s="15" t="e">
        <f t="shared" si="21"/>
        <v>#N/A</v>
      </c>
      <c r="E155" s="15" t="e">
        <f t="shared" si="22"/>
        <v>#N/A</v>
      </c>
      <c r="F155" s="101" t="e">
        <f t="shared" si="23"/>
        <v>#N/A</v>
      </c>
      <c r="G155" s="85" t="e">
        <f t="shared" si="24"/>
        <v>#N/A</v>
      </c>
      <c r="H155" s="85" t="e">
        <f t="shared" si="25"/>
        <v>#N/A</v>
      </c>
      <c r="I155" s="85" t="e">
        <f t="shared" si="26"/>
        <v>#N/A</v>
      </c>
      <c r="J155" s="85" t="e">
        <f t="shared" si="27"/>
        <v>#N/A</v>
      </c>
      <c r="K155" s="86"/>
    </row>
    <row r="156" spans="1:11" ht="15" customHeight="1">
      <c r="A156" s="16">
        <v>151</v>
      </c>
      <c r="B156" s="15" t="e">
        <f t="shared" si="19"/>
        <v>#N/A</v>
      </c>
      <c r="C156" s="15" t="e">
        <f t="shared" si="20"/>
        <v>#N/A</v>
      </c>
      <c r="D156" s="15" t="e">
        <f t="shared" si="21"/>
        <v>#N/A</v>
      </c>
      <c r="E156" s="15" t="e">
        <f t="shared" si="22"/>
        <v>#N/A</v>
      </c>
      <c r="F156" s="101" t="e">
        <f t="shared" si="23"/>
        <v>#N/A</v>
      </c>
      <c r="G156" s="85" t="e">
        <f t="shared" si="24"/>
        <v>#N/A</v>
      </c>
      <c r="H156" s="85" t="e">
        <f t="shared" si="25"/>
        <v>#N/A</v>
      </c>
      <c r="I156" s="85" t="e">
        <f t="shared" si="26"/>
        <v>#N/A</v>
      </c>
      <c r="J156" s="85" t="e">
        <f t="shared" si="27"/>
        <v>#N/A</v>
      </c>
      <c r="K156" s="86"/>
    </row>
    <row r="157" spans="1:11" ht="15" customHeight="1">
      <c r="A157" s="16">
        <v>152</v>
      </c>
      <c r="B157" s="15" t="e">
        <f t="shared" si="19"/>
        <v>#N/A</v>
      </c>
      <c r="C157" s="15" t="e">
        <f t="shared" si="20"/>
        <v>#N/A</v>
      </c>
      <c r="D157" s="15" t="e">
        <f t="shared" si="21"/>
        <v>#N/A</v>
      </c>
      <c r="E157" s="15" t="e">
        <f t="shared" si="22"/>
        <v>#N/A</v>
      </c>
      <c r="F157" s="101" t="e">
        <f t="shared" si="23"/>
        <v>#N/A</v>
      </c>
      <c r="G157" s="85" t="e">
        <f t="shared" si="24"/>
        <v>#N/A</v>
      </c>
      <c r="H157" s="85" t="e">
        <f t="shared" si="25"/>
        <v>#N/A</v>
      </c>
      <c r="I157" s="85" t="e">
        <f t="shared" si="26"/>
        <v>#N/A</v>
      </c>
      <c r="J157" s="85" t="e">
        <f t="shared" si="27"/>
        <v>#N/A</v>
      </c>
      <c r="K157" s="86"/>
    </row>
    <row r="158" spans="1:11" ht="15" customHeight="1">
      <c r="A158" s="16">
        <v>153</v>
      </c>
      <c r="B158" s="15" t="e">
        <f t="shared" si="19"/>
        <v>#N/A</v>
      </c>
      <c r="C158" s="15" t="e">
        <f t="shared" si="20"/>
        <v>#N/A</v>
      </c>
      <c r="D158" s="15" t="e">
        <f t="shared" si="21"/>
        <v>#N/A</v>
      </c>
      <c r="E158" s="15" t="e">
        <f t="shared" si="22"/>
        <v>#N/A</v>
      </c>
      <c r="F158" s="101" t="e">
        <f t="shared" si="23"/>
        <v>#N/A</v>
      </c>
      <c r="G158" s="85" t="e">
        <f t="shared" si="24"/>
        <v>#N/A</v>
      </c>
      <c r="H158" s="85" t="e">
        <f t="shared" si="25"/>
        <v>#N/A</v>
      </c>
      <c r="I158" s="85" t="e">
        <f t="shared" si="26"/>
        <v>#N/A</v>
      </c>
      <c r="J158" s="85" t="e">
        <f t="shared" si="27"/>
        <v>#N/A</v>
      </c>
      <c r="K158" s="86"/>
    </row>
    <row r="159" spans="1:11" ht="15" customHeight="1">
      <c r="A159" s="16">
        <v>154</v>
      </c>
      <c r="B159" s="15" t="e">
        <f t="shared" si="19"/>
        <v>#N/A</v>
      </c>
      <c r="C159" s="15" t="e">
        <f t="shared" si="20"/>
        <v>#N/A</v>
      </c>
      <c r="D159" s="15" t="e">
        <f t="shared" si="21"/>
        <v>#N/A</v>
      </c>
      <c r="E159" s="15" t="e">
        <f t="shared" si="22"/>
        <v>#N/A</v>
      </c>
      <c r="F159" s="101" t="e">
        <f t="shared" si="23"/>
        <v>#N/A</v>
      </c>
      <c r="G159" s="85" t="e">
        <f t="shared" si="24"/>
        <v>#N/A</v>
      </c>
      <c r="H159" s="85" t="e">
        <f t="shared" si="25"/>
        <v>#N/A</v>
      </c>
      <c r="I159" s="85" t="e">
        <f t="shared" si="26"/>
        <v>#N/A</v>
      </c>
      <c r="J159" s="85" t="e">
        <f t="shared" si="27"/>
        <v>#N/A</v>
      </c>
      <c r="K159" s="86"/>
    </row>
    <row r="160" spans="1:11" ht="15" customHeight="1">
      <c r="A160" s="16">
        <v>155</v>
      </c>
      <c r="B160" s="15" t="e">
        <f t="shared" si="19"/>
        <v>#N/A</v>
      </c>
      <c r="C160" s="15" t="e">
        <f t="shared" si="20"/>
        <v>#N/A</v>
      </c>
      <c r="D160" s="15" t="e">
        <f t="shared" si="21"/>
        <v>#N/A</v>
      </c>
      <c r="E160" s="15" t="e">
        <f t="shared" si="22"/>
        <v>#N/A</v>
      </c>
      <c r="F160" s="101" t="e">
        <f t="shared" si="23"/>
        <v>#N/A</v>
      </c>
      <c r="G160" s="85" t="e">
        <f t="shared" si="24"/>
        <v>#N/A</v>
      </c>
      <c r="H160" s="85" t="e">
        <f t="shared" si="25"/>
        <v>#N/A</v>
      </c>
      <c r="I160" s="85" t="e">
        <f t="shared" si="26"/>
        <v>#N/A</v>
      </c>
      <c r="J160" s="85" t="e">
        <f t="shared" si="27"/>
        <v>#N/A</v>
      </c>
      <c r="K160" s="86"/>
    </row>
    <row r="161" spans="1:11" ht="15" customHeight="1">
      <c r="A161" s="16">
        <v>156</v>
      </c>
      <c r="B161" s="15" t="e">
        <f t="shared" si="19"/>
        <v>#N/A</v>
      </c>
      <c r="C161" s="15" t="e">
        <f t="shared" si="20"/>
        <v>#N/A</v>
      </c>
      <c r="D161" s="15" t="e">
        <f t="shared" si="21"/>
        <v>#N/A</v>
      </c>
      <c r="E161" s="15" t="e">
        <f t="shared" si="22"/>
        <v>#N/A</v>
      </c>
      <c r="F161" s="101" t="e">
        <f t="shared" si="23"/>
        <v>#N/A</v>
      </c>
      <c r="G161" s="85" t="e">
        <f t="shared" si="24"/>
        <v>#N/A</v>
      </c>
      <c r="H161" s="85" t="e">
        <f t="shared" si="25"/>
        <v>#N/A</v>
      </c>
      <c r="I161" s="85" t="e">
        <f t="shared" si="26"/>
        <v>#N/A</v>
      </c>
      <c r="J161" s="85" t="e">
        <f t="shared" si="27"/>
        <v>#N/A</v>
      </c>
      <c r="K161" s="86"/>
    </row>
    <row r="162" spans="1:11" ht="15" customHeight="1">
      <c r="A162" s="16">
        <v>157</v>
      </c>
      <c r="B162" s="15" t="e">
        <f t="shared" si="19"/>
        <v>#N/A</v>
      </c>
      <c r="C162" s="15" t="e">
        <f t="shared" si="20"/>
        <v>#N/A</v>
      </c>
      <c r="D162" s="15" t="e">
        <f t="shared" si="21"/>
        <v>#N/A</v>
      </c>
      <c r="E162" s="15" t="e">
        <f t="shared" si="22"/>
        <v>#N/A</v>
      </c>
      <c r="F162" s="101" t="e">
        <f t="shared" si="23"/>
        <v>#N/A</v>
      </c>
      <c r="G162" s="85" t="e">
        <f t="shared" si="24"/>
        <v>#N/A</v>
      </c>
      <c r="H162" s="85" t="e">
        <f t="shared" si="25"/>
        <v>#N/A</v>
      </c>
      <c r="I162" s="85" t="e">
        <f t="shared" si="26"/>
        <v>#N/A</v>
      </c>
      <c r="J162" s="85" t="e">
        <f t="shared" si="27"/>
        <v>#N/A</v>
      </c>
      <c r="K162" s="86"/>
    </row>
    <row r="163" spans="1:11" ht="15" customHeight="1">
      <c r="A163" s="16">
        <v>158</v>
      </c>
      <c r="B163" s="15" t="e">
        <f t="shared" si="19"/>
        <v>#N/A</v>
      </c>
      <c r="C163" s="15" t="e">
        <f t="shared" si="20"/>
        <v>#N/A</v>
      </c>
      <c r="D163" s="15" t="e">
        <f t="shared" si="21"/>
        <v>#N/A</v>
      </c>
      <c r="E163" s="15" t="e">
        <f t="shared" si="22"/>
        <v>#N/A</v>
      </c>
      <c r="F163" s="101" t="e">
        <f t="shared" si="23"/>
        <v>#N/A</v>
      </c>
      <c r="G163" s="85" t="e">
        <f t="shared" si="24"/>
        <v>#N/A</v>
      </c>
      <c r="H163" s="85" t="e">
        <f t="shared" si="25"/>
        <v>#N/A</v>
      </c>
      <c r="I163" s="85" t="e">
        <f t="shared" si="26"/>
        <v>#N/A</v>
      </c>
      <c r="J163" s="85" t="e">
        <f t="shared" si="27"/>
        <v>#N/A</v>
      </c>
      <c r="K163" s="86"/>
    </row>
    <row r="164" spans="1:11" ht="15" customHeight="1">
      <c r="A164" s="16">
        <v>159</v>
      </c>
      <c r="B164" s="15" t="e">
        <f t="shared" si="19"/>
        <v>#N/A</v>
      </c>
      <c r="C164" s="15" t="e">
        <f t="shared" si="20"/>
        <v>#N/A</v>
      </c>
      <c r="D164" s="15" t="e">
        <f t="shared" si="21"/>
        <v>#N/A</v>
      </c>
      <c r="E164" s="15" t="e">
        <f t="shared" si="22"/>
        <v>#N/A</v>
      </c>
      <c r="F164" s="101" t="e">
        <f t="shared" si="23"/>
        <v>#N/A</v>
      </c>
      <c r="G164" s="85" t="e">
        <f t="shared" si="24"/>
        <v>#N/A</v>
      </c>
      <c r="H164" s="85" t="e">
        <f t="shared" si="25"/>
        <v>#N/A</v>
      </c>
      <c r="I164" s="85" t="e">
        <f t="shared" si="26"/>
        <v>#N/A</v>
      </c>
      <c r="J164" s="85" t="e">
        <f t="shared" si="27"/>
        <v>#N/A</v>
      </c>
      <c r="K164" s="86"/>
    </row>
    <row r="165" spans="1:11" ht="15" customHeight="1">
      <c r="A165" s="16">
        <v>160</v>
      </c>
      <c r="B165" s="15" t="e">
        <f t="shared" si="19"/>
        <v>#N/A</v>
      </c>
      <c r="C165" s="15" t="e">
        <f t="shared" si="20"/>
        <v>#N/A</v>
      </c>
      <c r="D165" s="15" t="e">
        <f t="shared" si="21"/>
        <v>#N/A</v>
      </c>
      <c r="E165" s="15" t="e">
        <f t="shared" si="22"/>
        <v>#N/A</v>
      </c>
      <c r="F165" s="101" t="e">
        <f t="shared" si="23"/>
        <v>#N/A</v>
      </c>
      <c r="G165" s="85" t="e">
        <f t="shared" si="24"/>
        <v>#N/A</v>
      </c>
      <c r="H165" s="85" t="e">
        <f t="shared" si="25"/>
        <v>#N/A</v>
      </c>
      <c r="I165" s="85" t="e">
        <f t="shared" si="26"/>
        <v>#N/A</v>
      </c>
      <c r="J165" s="85" t="e">
        <f t="shared" si="27"/>
        <v>#N/A</v>
      </c>
      <c r="K165" s="86"/>
    </row>
    <row r="166" spans="1:11" ht="15" customHeight="1">
      <c r="A166" s="16">
        <v>161</v>
      </c>
      <c r="B166" s="15" t="e">
        <f t="shared" si="19"/>
        <v>#N/A</v>
      </c>
      <c r="C166" s="15" t="e">
        <f t="shared" si="20"/>
        <v>#N/A</v>
      </c>
      <c r="D166" s="15" t="e">
        <f t="shared" si="21"/>
        <v>#N/A</v>
      </c>
      <c r="E166" s="15" t="e">
        <f t="shared" si="22"/>
        <v>#N/A</v>
      </c>
      <c r="F166" s="101" t="e">
        <f t="shared" si="23"/>
        <v>#N/A</v>
      </c>
      <c r="G166" s="85" t="e">
        <f t="shared" si="24"/>
        <v>#N/A</v>
      </c>
      <c r="H166" s="85" t="e">
        <f t="shared" si="25"/>
        <v>#N/A</v>
      </c>
      <c r="I166" s="85" t="e">
        <f t="shared" si="26"/>
        <v>#N/A</v>
      </c>
      <c r="J166" s="85" t="e">
        <f t="shared" si="27"/>
        <v>#N/A</v>
      </c>
      <c r="K166" s="86"/>
    </row>
    <row r="167" spans="1:11" ht="15" customHeight="1">
      <c r="A167" s="16">
        <v>162</v>
      </c>
      <c r="B167" s="15" t="e">
        <f t="shared" si="19"/>
        <v>#N/A</v>
      </c>
      <c r="C167" s="15" t="e">
        <f t="shared" si="20"/>
        <v>#N/A</v>
      </c>
      <c r="D167" s="15" t="e">
        <f t="shared" si="21"/>
        <v>#N/A</v>
      </c>
      <c r="E167" s="15" t="e">
        <f t="shared" si="22"/>
        <v>#N/A</v>
      </c>
      <c r="F167" s="101" t="e">
        <f t="shared" si="23"/>
        <v>#N/A</v>
      </c>
      <c r="G167" s="85" t="e">
        <f t="shared" si="24"/>
        <v>#N/A</v>
      </c>
      <c r="H167" s="85" t="e">
        <f t="shared" si="25"/>
        <v>#N/A</v>
      </c>
      <c r="I167" s="85" t="e">
        <f t="shared" si="26"/>
        <v>#N/A</v>
      </c>
      <c r="J167" s="85" t="e">
        <f t="shared" si="27"/>
        <v>#N/A</v>
      </c>
      <c r="K167" s="86"/>
    </row>
    <row r="168" spans="1:11" ht="15" customHeight="1">
      <c r="A168" s="16">
        <v>163</v>
      </c>
      <c r="B168" s="15" t="e">
        <f t="shared" si="19"/>
        <v>#N/A</v>
      </c>
      <c r="C168" s="15" t="e">
        <f t="shared" si="20"/>
        <v>#N/A</v>
      </c>
      <c r="D168" s="15" t="e">
        <f t="shared" si="21"/>
        <v>#N/A</v>
      </c>
      <c r="E168" s="15" t="e">
        <f t="shared" si="22"/>
        <v>#N/A</v>
      </c>
      <c r="F168" s="101" t="e">
        <f t="shared" si="23"/>
        <v>#N/A</v>
      </c>
      <c r="G168" s="85" t="e">
        <f t="shared" si="24"/>
        <v>#N/A</v>
      </c>
      <c r="H168" s="85" t="e">
        <f t="shared" si="25"/>
        <v>#N/A</v>
      </c>
      <c r="I168" s="85" t="e">
        <f t="shared" si="26"/>
        <v>#N/A</v>
      </c>
      <c r="J168" s="85" t="e">
        <f t="shared" si="27"/>
        <v>#N/A</v>
      </c>
      <c r="K168" s="86"/>
    </row>
    <row r="169" spans="1:11" ht="15" customHeight="1">
      <c r="A169" s="16">
        <v>164</v>
      </c>
      <c r="B169" s="15" t="e">
        <f t="shared" si="19"/>
        <v>#N/A</v>
      </c>
      <c r="C169" s="15" t="e">
        <f t="shared" si="20"/>
        <v>#N/A</v>
      </c>
      <c r="D169" s="15" t="e">
        <f t="shared" si="21"/>
        <v>#N/A</v>
      </c>
      <c r="E169" s="15" t="e">
        <f t="shared" si="22"/>
        <v>#N/A</v>
      </c>
      <c r="F169" s="101" t="e">
        <f t="shared" si="23"/>
        <v>#N/A</v>
      </c>
      <c r="G169" s="85" t="e">
        <f t="shared" si="24"/>
        <v>#N/A</v>
      </c>
      <c r="H169" s="85" t="e">
        <f t="shared" si="25"/>
        <v>#N/A</v>
      </c>
      <c r="I169" s="85" t="e">
        <f t="shared" si="26"/>
        <v>#N/A</v>
      </c>
      <c r="J169" s="85" t="e">
        <f t="shared" si="27"/>
        <v>#N/A</v>
      </c>
      <c r="K169" s="86"/>
    </row>
    <row r="170" spans="1:11" ht="15" customHeight="1">
      <c r="A170" s="16">
        <v>165</v>
      </c>
      <c r="B170" s="15" t="e">
        <f t="shared" si="19"/>
        <v>#N/A</v>
      </c>
      <c r="C170" s="15" t="e">
        <f t="shared" si="20"/>
        <v>#N/A</v>
      </c>
      <c r="D170" s="15" t="e">
        <f t="shared" si="21"/>
        <v>#N/A</v>
      </c>
      <c r="E170" s="15" t="e">
        <f t="shared" si="22"/>
        <v>#N/A</v>
      </c>
      <c r="F170" s="101" t="e">
        <f t="shared" si="23"/>
        <v>#N/A</v>
      </c>
      <c r="G170" s="85" t="e">
        <f t="shared" si="24"/>
        <v>#N/A</v>
      </c>
      <c r="H170" s="85" t="e">
        <f t="shared" si="25"/>
        <v>#N/A</v>
      </c>
      <c r="I170" s="85" t="e">
        <f t="shared" si="26"/>
        <v>#N/A</v>
      </c>
      <c r="J170" s="85" t="e">
        <f t="shared" si="27"/>
        <v>#N/A</v>
      </c>
      <c r="K170" s="86"/>
    </row>
    <row r="171" spans="1:11" ht="15" customHeight="1">
      <c r="A171" s="16">
        <v>166</v>
      </c>
      <c r="B171" s="15" t="e">
        <f t="shared" si="19"/>
        <v>#N/A</v>
      </c>
      <c r="C171" s="15" t="e">
        <f t="shared" si="20"/>
        <v>#N/A</v>
      </c>
      <c r="D171" s="15" t="e">
        <f t="shared" si="21"/>
        <v>#N/A</v>
      </c>
      <c r="E171" s="15" t="e">
        <f t="shared" si="22"/>
        <v>#N/A</v>
      </c>
      <c r="F171" s="101" t="e">
        <f t="shared" si="23"/>
        <v>#N/A</v>
      </c>
      <c r="G171" s="85" t="e">
        <f t="shared" si="24"/>
        <v>#N/A</v>
      </c>
      <c r="H171" s="85" t="e">
        <f t="shared" si="25"/>
        <v>#N/A</v>
      </c>
      <c r="I171" s="85" t="e">
        <f t="shared" si="26"/>
        <v>#N/A</v>
      </c>
      <c r="J171" s="85" t="e">
        <f t="shared" si="27"/>
        <v>#N/A</v>
      </c>
      <c r="K171" s="86"/>
    </row>
    <row r="172" spans="1:11" ht="15" customHeight="1">
      <c r="A172" s="16">
        <v>167</v>
      </c>
      <c r="B172" s="15" t="e">
        <f t="shared" si="19"/>
        <v>#N/A</v>
      </c>
      <c r="C172" s="15" t="e">
        <f t="shared" si="20"/>
        <v>#N/A</v>
      </c>
      <c r="D172" s="15" t="e">
        <f t="shared" si="21"/>
        <v>#N/A</v>
      </c>
      <c r="E172" s="15" t="e">
        <f t="shared" si="22"/>
        <v>#N/A</v>
      </c>
      <c r="F172" s="101" t="e">
        <f t="shared" si="23"/>
        <v>#N/A</v>
      </c>
      <c r="G172" s="85" t="e">
        <f t="shared" si="24"/>
        <v>#N/A</v>
      </c>
      <c r="H172" s="85" t="e">
        <f t="shared" si="25"/>
        <v>#N/A</v>
      </c>
      <c r="I172" s="85" t="e">
        <f t="shared" si="26"/>
        <v>#N/A</v>
      </c>
      <c r="J172" s="85" t="e">
        <f t="shared" si="27"/>
        <v>#N/A</v>
      </c>
      <c r="K172" s="86"/>
    </row>
    <row r="173" spans="1:11" ht="15" customHeight="1">
      <c r="A173" s="16">
        <v>168</v>
      </c>
      <c r="B173" s="15" t="e">
        <f t="shared" si="19"/>
        <v>#N/A</v>
      </c>
      <c r="C173" s="15" t="e">
        <f t="shared" si="20"/>
        <v>#N/A</v>
      </c>
      <c r="D173" s="15" t="e">
        <f t="shared" si="21"/>
        <v>#N/A</v>
      </c>
      <c r="E173" s="15" t="e">
        <f t="shared" si="22"/>
        <v>#N/A</v>
      </c>
      <c r="F173" s="101" t="e">
        <f t="shared" si="23"/>
        <v>#N/A</v>
      </c>
      <c r="G173" s="85" t="e">
        <f t="shared" si="24"/>
        <v>#N/A</v>
      </c>
      <c r="H173" s="85" t="e">
        <f t="shared" si="25"/>
        <v>#N/A</v>
      </c>
      <c r="I173" s="85" t="e">
        <f t="shared" si="26"/>
        <v>#N/A</v>
      </c>
      <c r="J173" s="85" t="e">
        <f t="shared" si="27"/>
        <v>#N/A</v>
      </c>
      <c r="K173" s="86"/>
    </row>
    <row r="174" spans="1:11" ht="15" customHeight="1">
      <c r="A174" s="16">
        <v>169</v>
      </c>
      <c r="B174" s="15" t="e">
        <f t="shared" si="19"/>
        <v>#N/A</v>
      </c>
      <c r="C174" s="15" t="e">
        <f t="shared" si="20"/>
        <v>#N/A</v>
      </c>
      <c r="D174" s="15" t="e">
        <f t="shared" si="21"/>
        <v>#N/A</v>
      </c>
      <c r="E174" s="15" t="e">
        <f t="shared" si="22"/>
        <v>#N/A</v>
      </c>
      <c r="F174" s="101" t="e">
        <f t="shared" si="23"/>
        <v>#N/A</v>
      </c>
      <c r="G174" s="85" t="e">
        <f t="shared" si="24"/>
        <v>#N/A</v>
      </c>
      <c r="H174" s="85" t="e">
        <f t="shared" si="25"/>
        <v>#N/A</v>
      </c>
      <c r="I174" s="85" t="e">
        <f t="shared" si="26"/>
        <v>#N/A</v>
      </c>
      <c r="J174" s="85" t="e">
        <f t="shared" si="27"/>
        <v>#N/A</v>
      </c>
      <c r="K174" s="86"/>
    </row>
    <row r="175" spans="1:11" ht="15" customHeight="1">
      <c r="A175" s="16">
        <v>170</v>
      </c>
      <c r="B175" s="15" t="e">
        <f t="shared" si="19"/>
        <v>#N/A</v>
      </c>
      <c r="C175" s="15" t="e">
        <f t="shared" si="20"/>
        <v>#N/A</v>
      </c>
      <c r="D175" s="15" t="e">
        <f t="shared" si="21"/>
        <v>#N/A</v>
      </c>
      <c r="E175" s="15" t="e">
        <f t="shared" si="22"/>
        <v>#N/A</v>
      </c>
      <c r="F175" s="101" t="e">
        <f t="shared" si="23"/>
        <v>#N/A</v>
      </c>
      <c r="G175" s="85" t="e">
        <f t="shared" si="24"/>
        <v>#N/A</v>
      </c>
      <c r="H175" s="85" t="e">
        <f t="shared" si="25"/>
        <v>#N/A</v>
      </c>
      <c r="I175" s="85" t="e">
        <f t="shared" si="26"/>
        <v>#N/A</v>
      </c>
      <c r="J175" s="85" t="e">
        <f t="shared" si="27"/>
        <v>#N/A</v>
      </c>
      <c r="K175" s="86"/>
    </row>
    <row r="176" spans="1:11" ht="15" customHeight="1">
      <c r="A176" s="16">
        <v>171</v>
      </c>
      <c r="B176" s="15" t="e">
        <f t="shared" si="19"/>
        <v>#N/A</v>
      </c>
      <c r="C176" s="15" t="e">
        <f t="shared" si="20"/>
        <v>#N/A</v>
      </c>
      <c r="D176" s="15" t="e">
        <f t="shared" si="21"/>
        <v>#N/A</v>
      </c>
      <c r="E176" s="15" t="e">
        <f t="shared" si="22"/>
        <v>#N/A</v>
      </c>
      <c r="F176" s="101" t="e">
        <f t="shared" si="23"/>
        <v>#N/A</v>
      </c>
      <c r="G176" s="85" t="e">
        <f t="shared" si="24"/>
        <v>#N/A</v>
      </c>
      <c r="H176" s="85" t="e">
        <f t="shared" si="25"/>
        <v>#N/A</v>
      </c>
      <c r="I176" s="85" t="e">
        <f t="shared" si="26"/>
        <v>#N/A</v>
      </c>
      <c r="J176" s="85" t="e">
        <f t="shared" si="27"/>
        <v>#N/A</v>
      </c>
      <c r="K176" s="86"/>
    </row>
    <row r="177" spans="1:11" ht="15" customHeight="1">
      <c r="A177" s="16">
        <v>172</v>
      </c>
      <c r="B177" s="15" t="e">
        <f t="shared" si="19"/>
        <v>#N/A</v>
      </c>
      <c r="C177" s="15" t="e">
        <f t="shared" si="20"/>
        <v>#N/A</v>
      </c>
      <c r="D177" s="15" t="e">
        <f t="shared" si="21"/>
        <v>#N/A</v>
      </c>
      <c r="E177" s="15" t="e">
        <f t="shared" si="22"/>
        <v>#N/A</v>
      </c>
      <c r="F177" s="101" t="e">
        <f t="shared" si="23"/>
        <v>#N/A</v>
      </c>
      <c r="G177" s="85" t="e">
        <f t="shared" si="24"/>
        <v>#N/A</v>
      </c>
      <c r="H177" s="85" t="e">
        <f t="shared" si="25"/>
        <v>#N/A</v>
      </c>
      <c r="I177" s="85" t="e">
        <f t="shared" si="26"/>
        <v>#N/A</v>
      </c>
      <c r="J177" s="85" t="e">
        <f t="shared" si="27"/>
        <v>#N/A</v>
      </c>
      <c r="K177" s="86"/>
    </row>
    <row r="178" spans="1:11" ht="15" customHeight="1">
      <c r="A178" s="16">
        <v>173</v>
      </c>
      <c r="B178" s="15" t="e">
        <f t="shared" si="19"/>
        <v>#N/A</v>
      </c>
      <c r="C178" s="15" t="e">
        <f t="shared" si="20"/>
        <v>#N/A</v>
      </c>
      <c r="D178" s="15" t="e">
        <f t="shared" si="21"/>
        <v>#N/A</v>
      </c>
      <c r="E178" s="15" t="e">
        <f t="shared" si="22"/>
        <v>#N/A</v>
      </c>
      <c r="F178" s="101" t="e">
        <f t="shared" si="23"/>
        <v>#N/A</v>
      </c>
      <c r="G178" s="85" t="e">
        <f t="shared" si="24"/>
        <v>#N/A</v>
      </c>
      <c r="H178" s="85" t="e">
        <f t="shared" si="25"/>
        <v>#N/A</v>
      </c>
      <c r="I178" s="85" t="e">
        <f t="shared" si="26"/>
        <v>#N/A</v>
      </c>
      <c r="J178" s="85" t="e">
        <f t="shared" si="27"/>
        <v>#N/A</v>
      </c>
      <c r="K178" s="86"/>
    </row>
    <row r="179" spans="1:11" ht="15" customHeight="1">
      <c r="A179" s="16">
        <v>174</v>
      </c>
      <c r="B179" s="15" t="e">
        <f t="shared" si="19"/>
        <v>#N/A</v>
      </c>
      <c r="C179" s="15" t="e">
        <f t="shared" si="20"/>
        <v>#N/A</v>
      </c>
      <c r="D179" s="15" t="e">
        <f t="shared" si="21"/>
        <v>#N/A</v>
      </c>
      <c r="E179" s="15" t="e">
        <f t="shared" si="22"/>
        <v>#N/A</v>
      </c>
      <c r="F179" s="101" t="e">
        <f t="shared" si="23"/>
        <v>#N/A</v>
      </c>
      <c r="G179" s="85" t="e">
        <f t="shared" si="24"/>
        <v>#N/A</v>
      </c>
      <c r="H179" s="85" t="e">
        <f t="shared" si="25"/>
        <v>#N/A</v>
      </c>
      <c r="I179" s="85" t="e">
        <f t="shared" si="26"/>
        <v>#N/A</v>
      </c>
      <c r="J179" s="85" t="e">
        <f t="shared" si="27"/>
        <v>#N/A</v>
      </c>
      <c r="K179" s="86"/>
    </row>
    <row r="180" spans="1:11" ht="15" customHeight="1">
      <c r="A180" s="16">
        <v>175</v>
      </c>
      <c r="B180" s="15" t="e">
        <f t="shared" si="19"/>
        <v>#N/A</v>
      </c>
      <c r="C180" s="15" t="e">
        <f t="shared" si="20"/>
        <v>#N/A</v>
      </c>
      <c r="D180" s="15" t="e">
        <f t="shared" si="21"/>
        <v>#N/A</v>
      </c>
      <c r="E180" s="15" t="e">
        <f t="shared" si="22"/>
        <v>#N/A</v>
      </c>
      <c r="F180" s="101" t="e">
        <f t="shared" si="23"/>
        <v>#N/A</v>
      </c>
      <c r="G180" s="85" t="e">
        <f t="shared" si="24"/>
        <v>#N/A</v>
      </c>
      <c r="H180" s="85" t="e">
        <f t="shared" si="25"/>
        <v>#N/A</v>
      </c>
      <c r="I180" s="85" t="e">
        <f t="shared" si="26"/>
        <v>#N/A</v>
      </c>
      <c r="J180" s="85" t="e">
        <f t="shared" si="27"/>
        <v>#N/A</v>
      </c>
      <c r="K180" s="86"/>
    </row>
    <row r="181" spans="1:11" ht="15" customHeight="1">
      <c r="A181" s="16">
        <v>176</v>
      </c>
      <c r="B181" s="15" t="e">
        <f t="shared" si="19"/>
        <v>#N/A</v>
      </c>
      <c r="C181" s="15" t="e">
        <f t="shared" si="20"/>
        <v>#N/A</v>
      </c>
      <c r="D181" s="15" t="e">
        <f t="shared" si="21"/>
        <v>#N/A</v>
      </c>
      <c r="E181" s="15" t="e">
        <f t="shared" si="22"/>
        <v>#N/A</v>
      </c>
      <c r="F181" s="101" t="e">
        <f t="shared" si="23"/>
        <v>#N/A</v>
      </c>
      <c r="G181" s="85" t="e">
        <f t="shared" si="24"/>
        <v>#N/A</v>
      </c>
      <c r="H181" s="85" t="e">
        <f t="shared" si="25"/>
        <v>#N/A</v>
      </c>
      <c r="I181" s="85" t="e">
        <f t="shared" si="26"/>
        <v>#N/A</v>
      </c>
      <c r="J181" s="85" t="e">
        <f t="shared" si="27"/>
        <v>#N/A</v>
      </c>
      <c r="K181" s="86"/>
    </row>
    <row r="182" spans="1:11" ht="15" customHeight="1">
      <c r="A182" s="16">
        <v>177</v>
      </c>
      <c r="B182" s="15" t="e">
        <f t="shared" si="19"/>
        <v>#N/A</v>
      </c>
      <c r="C182" s="15" t="e">
        <f t="shared" si="20"/>
        <v>#N/A</v>
      </c>
      <c r="D182" s="15" t="e">
        <f t="shared" si="21"/>
        <v>#N/A</v>
      </c>
      <c r="E182" s="15" t="e">
        <f t="shared" si="22"/>
        <v>#N/A</v>
      </c>
      <c r="F182" s="101" t="e">
        <f t="shared" si="23"/>
        <v>#N/A</v>
      </c>
      <c r="G182" s="85" t="e">
        <f t="shared" si="24"/>
        <v>#N/A</v>
      </c>
      <c r="H182" s="85" t="e">
        <f t="shared" si="25"/>
        <v>#N/A</v>
      </c>
      <c r="I182" s="85" t="e">
        <f t="shared" si="26"/>
        <v>#N/A</v>
      </c>
      <c r="J182" s="85" t="e">
        <f t="shared" si="27"/>
        <v>#N/A</v>
      </c>
      <c r="K182" s="86"/>
    </row>
    <row r="183" spans="1:11" ht="15" customHeight="1">
      <c r="A183" s="16">
        <v>178</v>
      </c>
      <c r="B183" s="15" t="e">
        <f t="shared" si="19"/>
        <v>#N/A</v>
      </c>
      <c r="C183" s="15" t="e">
        <f t="shared" si="20"/>
        <v>#N/A</v>
      </c>
      <c r="D183" s="15" t="e">
        <f t="shared" si="21"/>
        <v>#N/A</v>
      </c>
      <c r="E183" s="15" t="e">
        <f t="shared" si="22"/>
        <v>#N/A</v>
      </c>
      <c r="F183" s="101" t="e">
        <f t="shared" si="23"/>
        <v>#N/A</v>
      </c>
      <c r="G183" s="85" t="e">
        <f t="shared" si="24"/>
        <v>#N/A</v>
      </c>
      <c r="H183" s="85" t="e">
        <f t="shared" si="25"/>
        <v>#N/A</v>
      </c>
      <c r="I183" s="85" t="e">
        <f t="shared" si="26"/>
        <v>#N/A</v>
      </c>
      <c r="J183" s="85" t="e">
        <f t="shared" si="27"/>
        <v>#N/A</v>
      </c>
      <c r="K183" s="86"/>
    </row>
    <row r="184" spans="1:11" ht="15" customHeight="1">
      <c r="A184" s="16">
        <v>179</v>
      </c>
      <c r="B184" s="15" t="e">
        <f t="shared" si="19"/>
        <v>#N/A</v>
      </c>
      <c r="C184" s="15" t="e">
        <f t="shared" si="20"/>
        <v>#N/A</v>
      </c>
      <c r="D184" s="15" t="e">
        <f t="shared" si="21"/>
        <v>#N/A</v>
      </c>
      <c r="E184" s="15" t="e">
        <f t="shared" si="22"/>
        <v>#N/A</v>
      </c>
      <c r="F184" s="101" t="e">
        <f t="shared" si="23"/>
        <v>#N/A</v>
      </c>
      <c r="G184" s="85" t="e">
        <f t="shared" si="24"/>
        <v>#N/A</v>
      </c>
      <c r="H184" s="85" t="e">
        <f t="shared" si="25"/>
        <v>#N/A</v>
      </c>
      <c r="I184" s="85" t="e">
        <f t="shared" si="26"/>
        <v>#N/A</v>
      </c>
      <c r="J184" s="85" t="e">
        <f t="shared" si="27"/>
        <v>#N/A</v>
      </c>
      <c r="K184" s="86"/>
    </row>
    <row r="185" spans="1:11" ht="15" customHeight="1">
      <c r="A185" s="16">
        <v>180</v>
      </c>
      <c r="B185" s="15" t="e">
        <f t="shared" si="19"/>
        <v>#N/A</v>
      </c>
      <c r="C185" s="15" t="e">
        <f t="shared" si="20"/>
        <v>#N/A</v>
      </c>
      <c r="D185" s="15" t="e">
        <f t="shared" si="21"/>
        <v>#N/A</v>
      </c>
      <c r="E185" s="15" t="e">
        <f t="shared" si="22"/>
        <v>#N/A</v>
      </c>
      <c r="F185" s="101" t="e">
        <f t="shared" si="23"/>
        <v>#N/A</v>
      </c>
      <c r="G185" s="85" t="e">
        <f t="shared" si="24"/>
        <v>#N/A</v>
      </c>
      <c r="H185" s="85" t="e">
        <f t="shared" si="25"/>
        <v>#N/A</v>
      </c>
      <c r="I185" s="85" t="e">
        <f t="shared" si="26"/>
        <v>#N/A</v>
      </c>
      <c r="J185" s="85" t="e">
        <f t="shared" si="27"/>
        <v>#N/A</v>
      </c>
      <c r="K185" s="86"/>
    </row>
    <row r="186" spans="1:11" ht="15" customHeight="1">
      <c r="A186" s="16">
        <v>181</v>
      </c>
      <c r="B186" s="15" t="e">
        <f t="shared" si="19"/>
        <v>#N/A</v>
      </c>
      <c r="C186" s="15" t="e">
        <f t="shared" si="20"/>
        <v>#N/A</v>
      </c>
      <c r="D186" s="15" t="e">
        <f t="shared" si="21"/>
        <v>#N/A</v>
      </c>
      <c r="E186" s="15" t="e">
        <f t="shared" si="22"/>
        <v>#N/A</v>
      </c>
      <c r="F186" s="101" t="e">
        <f t="shared" si="23"/>
        <v>#N/A</v>
      </c>
      <c r="G186" s="85" t="e">
        <f t="shared" si="24"/>
        <v>#N/A</v>
      </c>
      <c r="H186" s="85" t="e">
        <f t="shared" si="25"/>
        <v>#N/A</v>
      </c>
      <c r="I186" s="85" t="e">
        <f t="shared" si="26"/>
        <v>#N/A</v>
      </c>
      <c r="J186" s="85" t="e">
        <f t="shared" si="27"/>
        <v>#N/A</v>
      </c>
      <c r="K186" s="86"/>
    </row>
    <row r="187" spans="1:11" ht="15" customHeight="1">
      <c r="A187" s="16">
        <v>182</v>
      </c>
      <c r="B187" s="15" t="e">
        <f t="shared" si="19"/>
        <v>#N/A</v>
      </c>
      <c r="C187" s="15" t="e">
        <f t="shared" si="20"/>
        <v>#N/A</v>
      </c>
      <c r="D187" s="15" t="e">
        <f t="shared" si="21"/>
        <v>#N/A</v>
      </c>
      <c r="E187" s="15" t="e">
        <f t="shared" si="22"/>
        <v>#N/A</v>
      </c>
      <c r="F187" s="101" t="e">
        <f t="shared" si="23"/>
        <v>#N/A</v>
      </c>
      <c r="G187" s="85" t="e">
        <f t="shared" si="24"/>
        <v>#N/A</v>
      </c>
      <c r="H187" s="85" t="e">
        <f t="shared" si="25"/>
        <v>#N/A</v>
      </c>
      <c r="I187" s="85" t="e">
        <f t="shared" si="26"/>
        <v>#N/A</v>
      </c>
      <c r="J187" s="85" t="e">
        <f t="shared" si="27"/>
        <v>#N/A</v>
      </c>
      <c r="K187" s="86"/>
    </row>
    <row r="188" spans="1:11" ht="15" customHeight="1">
      <c r="A188" s="16">
        <v>183</v>
      </c>
      <c r="B188" s="15" t="e">
        <f t="shared" si="19"/>
        <v>#N/A</v>
      </c>
      <c r="C188" s="15" t="e">
        <f t="shared" si="20"/>
        <v>#N/A</v>
      </c>
      <c r="D188" s="15" t="e">
        <f t="shared" si="21"/>
        <v>#N/A</v>
      </c>
      <c r="E188" s="15" t="e">
        <f t="shared" si="22"/>
        <v>#N/A</v>
      </c>
      <c r="F188" s="101" t="e">
        <f t="shared" si="23"/>
        <v>#N/A</v>
      </c>
      <c r="G188" s="85" t="e">
        <f t="shared" si="24"/>
        <v>#N/A</v>
      </c>
      <c r="H188" s="85" t="e">
        <f t="shared" si="25"/>
        <v>#N/A</v>
      </c>
      <c r="I188" s="85" t="e">
        <f t="shared" si="26"/>
        <v>#N/A</v>
      </c>
      <c r="J188" s="85" t="e">
        <f t="shared" si="27"/>
        <v>#N/A</v>
      </c>
      <c r="K188" s="86"/>
    </row>
    <row r="189" spans="1:11" ht="15" customHeight="1">
      <c r="A189" s="16">
        <v>184</v>
      </c>
      <c r="B189" s="15" t="e">
        <f t="shared" si="19"/>
        <v>#N/A</v>
      </c>
      <c r="C189" s="15" t="e">
        <f t="shared" si="20"/>
        <v>#N/A</v>
      </c>
      <c r="D189" s="15" t="e">
        <f t="shared" si="21"/>
        <v>#N/A</v>
      </c>
      <c r="E189" s="15" t="e">
        <f t="shared" si="22"/>
        <v>#N/A</v>
      </c>
      <c r="F189" s="101" t="e">
        <f t="shared" si="23"/>
        <v>#N/A</v>
      </c>
      <c r="G189" s="85" t="e">
        <f t="shared" si="24"/>
        <v>#N/A</v>
      </c>
      <c r="H189" s="85" t="e">
        <f t="shared" si="25"/>
        <v>#N/A</v>
      </c>
      <c r="I189" s="85" t="e">
        <f t="shared" si="26"/>
        <v>#N/A</v>
      </c>
      <c r="J189" s="85" t="e">
        <f t="shared" si="27"/>
        <v>#N/A</v>
      </c>
      <c r="K189" s="86"/>
    </row>
    <row r="190" spans="1:11" ht="15" customHeight="1">
      <c r="A190" s="16">
        <v>185</v>
      </c>
      <c r="B190" s="15" t="e">
        <f t="shared" si="19"/>
        <v>#N/A</v>
      </c>
      <c r="C190" s="15" t="e">
        <f t="shared" si="20"/>
        <v>#N/A</v>
      </c>
      <c r="D190" s="15" t="e">
        <f t="shared" si="21"/>
        <v>#N/A</v>
      </c>
      <c r="E190" s="15" t="e">
        <f t="shared" si="22"/>
        <v>#N/A</v>
      </c>
      <c r="F190" s="101" t="e">
        <f t="shared" si="23"/>
        <v>#N/A</v>
      </c>
      <c r="G190" s="85" t="e">
        <f t="shared" si="24"/>
        <v>#N/A</v>
      </c>
      <c r="H190" s="85" t="e">
        <f t="shared" si="25"/>
        <v>#N/A</v>
      </c>
      <c r="I190" s="85" t="e">
        <f t="shared" si="26"/>
        <v>#N/A</v>
      </c>
      <c r="J190" s="85" t="e">
        <f t="shared" si="27"/>
        <v>#N/A</v>
      </c>
      <c r="K190" s="86"/>
    </row>
    <row r="191" spans="1:11" ht="15" customHeight="1">
      <c r="A191" s="16">
        <v>186</v>
      </c>
      <c r="B191" s="15" t="e">
        <f t="shared" si="19"/>
        <v>#N/A</v>
      </c>
      <c r="C191" s="15" t="e">
        <f t="shared" si="20"/>
        <v>#N/A</v>
      </c>
      <c r="D191" s="15" t="e">
        <f t="shared" si="21"/>
        <v>#N/A</v>
      </c>
      <c r="E191" s="15" t="e">
        <f t="shared" si="22"/>
        <v>#N/A</v>
      </c>
      <c r="F191" s="101" t="e">
        <f t="shared" si="23"/>
        <v>#N/A</v>
      </c>
      <c r="G191" s="85" t="e">
        <f t="shared" si="24"/>
        <v>#N/A</v>
      </c>
      <c r="H191" s="85" t="e">
        <f t="shared" si="25"/>
        <v>#N/A</v>
      </c>
      <c r="I191" s="85" t="e">
        <f t="shared" si="26"/>
        <v>#N/A</v>
      </c>
      <c r="J191" s="85" t="e">
        <f t="shared" si="27"/>
        <v>#N/A</v>
      </c>
      <c r="K191" s="86"/>
    </row>
    <row r="192" spans="1:11" ht="15" customHeight="1">
      <c r="A192" s="16">
        <v>187</v>
      </c>
      <c r="B192" s="15" t="e">
        <f t="shared" si="19"/>
        <v>#N/A</v>
      </c>
      <c r="C192" s="15" t="e">
        <f t="shared" si="20"/>
        <v>#N/A</v>
      </c>
      <c r="D192" s="15" t="e">
        <f t="shared" si="21"/>
        <v>#N/A</v>
      </c>
      <c r="E192" s="15" t="e">
        <f t="shared" si="22"/>
        <v>#N/A</v>
      </c>
      <c r="F192" s="101" t="e">
        <f t="shared" si="23"/>
        <v>#N/A</v>
      </c>
      <c r="G192" s="85" t="e">
        <f t="shared" si="24"/>
        <v>#N/A</v>
      </c>
      <c r="H192" s="85" t="e">
        <f t="shared" si="25"/>
        <v>#N/A</v>
      </c>
      <c r="I192" s="85" t="e">
        <f t="shared" si="26"/>
        <v>#N/A</v>
      </c>
      <c r="J192" s="85" t="e">
        <f t="shared" si="27"/>
        <v>#N/A</v>
      </c>
      <c r="K192" s="86"/>
    </row>
    <row r="193" spans="1:11" ht="15" customHeight="1">
      <c r="A193" s="16">
        <v>188</v>
      </c>
      <c r="B193" s="15" t="e">
        <f t="shared" si="19"/>
        <v>#N/A</v>
      </c>
      <c r="C193" s="15" t="e">
        <f t="shared" si="20"/>
        <v>#N/A</v>
      </c>
      <c r="D193" s="15" t="e">
        <f t="shared" si="21"/>
        <v>#N/A</v>
      </c>
      <c r="E193" s="15" t="e">
        <f t="shared" si="22"/>
        <v>#N/A</v>
      </c>
      <c r="F193" s="101" t="e">
        <f t="shared" si="23"/>
        <v>#N/A</v>
      </c>
      <c r="G193" s="85" t="e">
        <f t="shared" si="24"/>
        <v>#N/A</v>
      </c>
      <c r="H193" s="85" t="e">
        <f t="shared" si="25"/>
        <v>#N/A</v>
      </c>
      <c r="I193" s="85" t="e">
        <f t="shared" si="26"/>
        <v>#N/A</v>
      </c>
      <c r="J193" s="85" t="e">
        <f t="shared" si="27"/>
        <v>#N/A</v>
      </c>
      <c r="K193" s="86"/>
    </row>
    <row r="194" spans="1:11" ht="15" customHeight="1">
      <c r="A194" s="16">
        <v>189</v>
      </c>
      <c r="B194" s="15" t="e">
        <f t="shared" si="19"/>
        <v>#N/A</v>
      </c>
      <c r="C194" s="15" t="e">
        <f t="shared" si="20"/>
        <v>#N/A</v>
      </c>
      <c r="D194" s="15" t="e">
        <f t="shared" si="21"/>
        <v>#N/A</v>
      </c>
      <c r="E194" s="15" t="e">
        <f t="shared" si="22"/>
        <v>#N/A</v>
      </c>
      <c r="F194" s="101" t="e">
        <f t="shared" si="23"/>
        <v>#N/A</v>
      </c>
      <c r="G194" s="85" t="e">
        <f t="shared" si="24"/>
        <v>#N/A</v>
      </c>
      <c r="H194" s="85" t="e">
        <f t="shared" si="25"/>
        <v>#N/A</v>
      </c>
      <c r="I194" s="85" t="e">
        <f t="shared" si="26"/>
        <v>#N/A</v>
      </c>
      <c r="J194" s="85" t="e">
        <f t="shared" si="27"/>
        <v>#N/A</v>
      </c>
      <c r="K194" s="86"/>
    </row>
    <row r="195" spans="1:11" ht="15" customHeight="1">
      <c r="A195" s="16">
        <v>190</v>
      </c>
      <c r="B195" s="15" t="e">
        <f t="shared" si="19"/>
        <v>#N/A</v>
      </c>
      <c r="C195" s="15" t="e">
        <f t="shared" si="20"/>
        <v>#N/A</v>
      </c>
      <c r="D195" s="15" t="e">
        <f t="shared" si="21"/>
        <v>#N/A</v>
      </c>
      <c r="E195" s="15" t="e">
        <f t="shared" si="22"/>
        <v>#N/A</v>
      </c>
      <c r="F195" s="101" t="e">
        <f t="shared" si="23"/>
        <v>#N/A</v>
      </c>
      <c r="G195" s="85" t="e">
        <f t="shared" si="24"/>
        <v>#N/A</v>
      </c>
      <c r="H195" s="85" t="e">
        <f t="shared" si="25"/>
        <v>#N/A</v>
      </c>
      <c r="I195" s="85" t="e">
        <f t="shared" si="26"/>
        <v>#N/A</v>
      </c>
      <c r="J195" s="85" t="e">
        <f t="shared" si="27"/>
        <v>#N/A</v>
      </c>
      <c r="K195" s="86"/>
    </row>
    <row r="196" spans="1:11" ht="15" customHeight="1">
      <c r="A196" s="16">
        <v>191</v>
      </c>
      <c r="B196" s="15" t="e">
        <f t="shared" si="19"/>
        <v>#N/A</v>
      </c>
      <c r="C196" s="15" t="e">
        <f t="shared" si="20"/>
        <v>#N/A</v>
      </c>
      <c r="D196" s="15" t="e">
        <f t="shared" si="21"/>
        <v>#N/A</v>
      </c>
      <c r="E196" s="15" t="e">
        <f t="shared" si="22"/>
        <v>#N/A</v>
      </c>
      <c r="F196" s="101" t="e">
        <f t="shared" si="23"/>
        <v>#N/A</v>
      </c>
      <c r="G196" s="85" t="e">
        <f t="shared" si="24"/>
        <v>#N/A</v>
      </c>
      <c r="H196" s="85" t="e">
        <f t="shared" si="25"/>
        <v>#N/A</v>
      </c>
      <c r="I196" s="85" t="e">
        <f t="shared" si="26"/>
        <v>#N/A</v>
      </c>
      <c r="J196" s="85" t="e">
        <f t="shared" si="27"/>
        <v>#N/A</v>
      </c>
      <c r="K196" s="86"/>
    </row>
    <row r="197" spans="1:11" ht="15" customHeight="1">
      <c r="A197" s="16">
        <v>192</v>
      </c>
      <c r="B197" s="15" t="e">
        <f t="shared" si="19"/>
        <v>#N/A</v>
      </c>
      <c r="C197" s="15" t="e">
        <f t="shared" si="20"/>
        <v>#N/A</v>
      </c>
      <c r="D197" s="15" t="e">
        <f t="shared" si="21"/>
        <v>#N/A</v>
      </c>
      <c r="E197" s="15" t="e">
        <f t="shared" si="22"/>
        <v>#N/A</v>
      </c>
      <c r="F197" s="101" t="e">
        <f t="shared" si="23"/>
        <v>#N/A</v>
      </c>
      <c r="G197" s="85" t="e">
        <f t="shared" si="24"/>
        <v>#N/A</v>
      </c>
      <c r="H197" s="85" t="e">
        <f t="shared" si="25"/>
        <v>#N/A</v>
      </c>
      <c r="I197" s="85" t="e">
        <f t="shared" si="26"/>
        <v>#N/A</v>
      </c>
      <c r="J197" s="85" t="e">
        <f t="shared" si="27"/>
        <v>#N/A</v>
      </c>
      <c r="K197" s="86"/>
    </row>
    <row r="198" spans="1:11" ht="15" customHeight="1">
      <c r="A198" s="16">
        <v>193</v>
      </c>
      <c r="B198" s="15" t="e">
        <f t="shared" ref="B198:B255" si="28">VLOOKUP(A198,LibroCompraSII,2,0)</f>
        <v>#N/A</v>
      </c>
      <c r="C198" s="15" t="e">
        <f t="shared" ref="C198:C255" si="29">VLOOKUP($A198,LibroCompraSII,4,0)</f>
        <v>#N/A</v>
      </c>
      <c r="D198" s="15" t="e">
        <f t="shared" ref="D198:D255" si="30">VLOOKUP($A198,LibroCompraSII,5,0)</f>
        <v>#N/A</v>
      </c>
      <c r="E198" s="15" t="e">
        <f t="shared" ref="E198:E255" si="31">VLOOKUP($A198,LibroCompraSII,6,0)</f>
        <v>#N/A</v>
      </c>
      <c r="F198" s="101" t="e">
        <f t="shared" ref="F198:F255" si="32">VLOOKUP($A198,LibroCompraSII,7,0)</f>
        <v>#N/A</v>
      </c>
      <c r="G198" s="85" t="e">
        <f t="shared" ref="G198:G255" si="33">VLOOKUP($A198,LibroCompraSII,8,0)</f>
        <v>#N/A</v>
      </c>
      <c r="H198" s="85" t="e">
        <f t="shared" ref="H198:H255" si="34">VLOOKUP($A198,LibroCompraSII,9,0)</f>
        <v>#N/A</v>
      </c>
      <c r="I198" s="85" t="e">
        <f t="shared" ref="I198:I255" si="35">VLOOKUP($A198,LibroCompraSII,10,0)</f>
        <v>#N/A</v>
      </c>
      <c r="J198" s="85" t="e">
        <f t="shared" ref="J198:J255" si="36">VLOOKUP($A198,LibroCompraSII,13,0)</f>
        <v>#N/A</v>
      </c>
      <c r="K198" s="86"/>
    </row>
    <row r="199" spans="1:11" ht="15" customHeight="1">
      <c r="A199" s="16">
        <v>194</v>
      </c>
      <c r="B199" s="15" t="e">
        <f t="shared" si="28"/>
        <v>#N/A</v>
      </c>
      <c r="C199" s="15" t="e">
        <f t="shared" si="29"/>
        <v>#N/A</v>
      </c>
      <c r="D199" s="15" t="e">
        <f t="shared" si="30"/>
        <v>#N/A</v>
      </c>
      <c r="E199" s="15" t="e">
        <f t="shared" si="31"/>
        <v>#N/A</v>
      </c>
      <c r="F199" s="101" t="e">
        <f t="shared" si="32"/>
        <v>#N/A</v>
      </c>
      <c r="G199" s="85" t="e">
        <f t="shared" si="33"/>
        <v>#N/A</v>
      </c>
      <c r="H199" s="85" t="e">
        <f t="shared" si="34"/>
        <v>#N/A</v>
      </c>
      <c r="I199" s="85" t="e">
        <f t="shared" si="35"/>
        <v>#N/A</v>
      </c>
      <c r="J199" s="85" t="e">
        <f t="shared" si="36"/>
        <v>#N/A</v>
      </c>
      <c r="K199" s="86"/>
    </row>
    <row r="200" spans="1:11" ht="15" customHeight="1">
      <c r="A200" s="16">
        <v>195</v>
      </c>
      <c r="B200" s="15" t="e">
        <f t="shared" si="28"/>
        <v>#N/A</v>
      </c>
      <c r="C200" s="15" t="e">
        <f t="shared" si="29"/>
        <v>#N/A</v>
      </c>
      <c r="D200" s="15" t="e">
        <f t="shared" si="30"/>
        <v>#N/A</v>
      </c>
      <c r="E200" s="15" t="e">
        <f t="shared" si="31"/>
        <v>#N/A</v>
      </c>
      <c r="F200" s="101" t="e">
        <f t="shared" si="32"/>
        <v>#N/A</v>
      </c>
      <c r="G200" s="85" t="e">
        <f t="shared" si="33"/>
        <v>#N/A</v>
      </c>
      <c r="H200" s="85" t="e">
        <f t="shared" si="34"/>
        <v>#N/A</v>
      </c>
      <c r="I200" s="85" t="e">
        <f t="shared" si="35"/>
        <v>#N/A</v>
      </c>
      <c r="J200" s="85" t="e">
        <f t="shared" si="36"/>
        <v>#N/A</v>
      </c>
      <c r="K200" s="86"/>
    </row>
    <row r="201" spans="1:11" ht="15" customHeight="1">
      <c r="A201" s="16">
        <v>196</v>
      </c>
      <c r="B201" s="15" t="e">
        <f t="shared" si="28"/>
        <v>#N/A</v>
      </c>
      <c r="C201" s="15" t="e">
        <f t="shared" si="29"/>
        <v>#N/A</v>
      </c>
      <c r="D201" s="15" t="e">
        <f t="shared" si="30"/>
        <v>#N/A</v>
      </c>
      <c r="E201" s="15" t="e">
        <f t="shared" si="31"/>
        <v>#N/A</v>
      </c>
      <c r="F201" s="101" t="e">
        <f t="shared" si="32"/>
        <v>#N/A</v>
      </c>
      <c r="G201" s="85" t="e">
        <f t="shared" si="33"/>
        <v>#N/A</v>
      </c>
      <c r="H201" s="85" t="e">
        <f t="shared" si="34"/>
        <v>#N/A</v>
      </c>
      <c r="I201" s="85" t="e">
        <f t="shared" si="35"/>
        <v>#N/A</v>
      </c>
      <c r="J201" s="85" t="e">
        <f t="shared" si="36"/>
        <v>#N/A</v>
      </c>
      <c r="K201" s="86"/>
    </row>
    <row r="202" spans="1:11" ht="15" customHeight="1">
      <c r="A202" s="16">
        <v>197</v>
      </c>
      <c r="B202" s="15" t="e">
        <f t="shared" si="28"/>
        <v>#N/A</v>
      </c>
      <c r="C202" s="15" t="e">
        <f t="shared" si="29"/>
        <v>#N/A</v>
      </c>
      <c r="D202" s="15" t="e">
        <f t="shared" si="30"/>
        <v>#N/A</v>
      </c>
      <c r="E202" s="15" t="e">
        <f t="shared" si="31"/>
        <v>#N/A</v>
      </c>
      <c r="F202" s="101" t="e">
        <f t="shared" si="32"/>
        <v>#N/A</v>
      </c>
      <c r="G202" s="85" t="e">
        <f t="shared" si="33"/>
        <v>#N/A</v>
      </c>
      <c r="H202" s="85" t="e">
        <f t="shared" si="34"/>
        <v>#N/A</v>
      </c>
      <c r="I202" s="85" t="e">
        <f t="shared" si="35"/>
        <v>#N/A</v>
      </c>
      <c r="J202" s="85" t="e">
        <f t="shared" si="36"/>
        <v>#N/A</v>
      </c>
      <c r="K202" s="86"/>
    </row>
    <row r="203" spans="1:11" ht="15" customHeight="1">
      <c r="A203" s="16">
        <v>198</v>
      </c>
      <c r="B203" s="15" t="e">
        <f t="shared" si="28"/>
        <v>#N/A</v>
      </c>
      <c r="C203" s="15" t="e">
        <f t="shared" si="29"/>
        <v>#N/A</v>
      </c>
      <c r="D203" s="15" t="e">
        <f t="shared" si="30"/>
        <v>#N/A</v>
      </c>
      <c r="E203" s="15" t="e">
        <f t="shared" si="31"/>
        <v>#N/A</v>
      </c>
      <c r="F203" s="101" t="e">
        <f t="shared" si="32"/>
        <v>#N/A</v>
      </c>
      <c r="G203" s="85" t="e">
        <f t="shared" si="33"/>
        <v>#N/A</v>
      </c>
      <c r="H203" s="85" t="e">
        <f t="shared" si="34"/>
        <v>#N/A</v>
      </c>
      <c r="I203" s="85" t="e">
        <f t="shared" si="35"/>
        <v>#N/A</v>
      </c>
      <c r="J203" s="85" t="e">
        <f t="shared" si="36"/>
        <v>#N/A</v>
      </c>
      <c r="K203" s="86"/>
    </row>
    <row r="204" spans="1:11" ht="15" customHeight="1">
      <c r="A204" s="16">
        <v>199</v>
      </c>
      <c r="B204" s="15" t="e">
        <f t="shared" si="28"/>
        <v>#N/A</v>
      </c>
      <c r="C204" s="15" t="e">
        <f t="shared" si="29"/>
        <v>#N/A</v>
      </c>
      <c r="D204" s="15" t="e">
        <f t="shared" si="30"/>
        <v>#N/A</v>
      </c>
      <c r="E204" s="15" t="e">
        <f t="shared" si="31"/>
        <v>#N/A</v>
      </c>
      <c r="F204" s="101" t="e">
        <f t="shared" si="32"/>
        <v>#N/A</v>
      </c>
      <c r="G204" s="85" t="e">
        <f t="shared" si="33"/>
        <v>#N/A</v>
      </c>
      <c r="H204" s="85" t="e">
        <f t="shared" si="34"/>
        <v>#N/A</v>
      </c>
      <c r="I204" s="85" t="e">
        <f t="shared" si="35"/>
        <v>#N/A</v>
      </c>
      <c r="J204" s="85" t="e">
        <f t="shared" si="36"/>
        <v>#N/A</v>
      </c>
      <c r="K204" s="86"/>
    </row>
    <row r="205" spans="1:11" ht="15" customHeight="1">
      <c r="A205" s="16">
        <v>200</v>
      </c>
      <c r="B205" s="15" t="e">
        <f t="shared" si="28"/>
        <v>#N/A</v>
      </c>
      <c r="C205" s="15" t="e">
        <f t="shared" si="29"/>
        <v>#N/A</v>
      </c>
      <c r="D205" s="15" t="e">
        <f t="shared" si="30"/>
        <v>#N/A</v>
      </c>
      <c r="E205" s="15" t="e">
        <f t="shared" si="31"/>
        <v>#N/A</v>
      </c>
      <c r="F205" s="101" t="e">
        <f t="shared" si="32"/>
        <v>#N/A</v>
      </c>
      <c r="G205" s="85" t="e">
        <f t="shared" si="33"/>
        <v>#N/A</v>
      </c>
      <c r="H205" s="85" t="e">
        <f t="shared" si="34"/>
        <v>#N/A</v>
      </c>
      <c r="I205" s="85" t="e">
        <f t="shared" si="35"/>
        <v>#N/A</v>
      </c>
      <c r="J205" s="85" t="e">
        <f t="shared" si="36"/>
        <v>#N/A</v>
      </c>
      <c r="K205" s="86"/>
    </row>
    <row r="206" spans="1:11" ht="15" customHeight="1">
      <c r="A206" s="16">
        <v>201</v>
      </c>
      <c r="B206" s="15" t="e">
        <f t="shared" si="28"/>
        <v>#N/A</v>
      </c>
      <c r="C206" s="15" t="e">
        <f t="shared" si="29"/>
        <v>#N/A</v>
      </c>
      <c r="D206" s="15" t="e">
        <f t="shared" si="30"/>
        <v>#N/A</v>
      </c>
      <c r="E206" s="15" t="e">
        <f t="shared" si="31"/>
        <v>#N/A</v>
      </c>
      <c r="F206" s="101" t="e">
        <f t="shared" si="32"/>
        <v>#N/A</v>
      </c>
      <c r="G206" s="85" t="e">
        <f t="shared" si="33"/>
        <v>#N/A</v>
      </c>
      <c r="H206" s="85" t="e">
        <f t="shared" si="34"/>
        <v>#N/A</v>
      </c>
      <c r="I206" s="85" t="e">
        <f t="shared" si="35"/>
        <v>#N/A</v>
      </c>
      <c r="J206" s="85" t="e">
        <f t="shared" si="36"/>
        <v>#N/A</v>
      </c>
      <c r="K206" s="86"/>
    </row>
    <row r="207" spans="1:11" ht="15" customHeight="1">
      <c r="A207" s="16">
        <v>202</v>
      </c>
      <c r="B207" s="15" t="e">
        <f t="shared" si="28"/>
        <v>#N/A</v>
      </c>
      <c r="C207" s="15" t="e">
        <f t="shared" si="29"/>
        <v>#N/A</v>
      </c>
      <c r="D207" s="15" t="e">
        <f t="shared" si="30"/>
        <v>#N/A</v>
      </c>
      <c r="E207" s="15" t="e">
        <f t="shared" si="31"/>
        <v>#N/A</v>
      </c>
      <c r="F207" s="101" t="e">
        <f t="shared" si="32"/>
        <v>#N/A</v>
      </c>
      <c r="G207" s="85" t="e">
        <f t="shared" si="33"/>
        <v>#N/A</v>
      </c>
      <c r="H207" s="85" t="e">
        <f t="shared" si="34"/>
        <v>#N/A</v>
      </c>
      <c r="I207" s="85" t="e">
        <f t="shared" si="35"/>
        <v>#N/A</v>
      </c>
      <c r="J207" s="85" t="e">
        <f t="shared" si="36"/>
        <v>#N/A</v>
      </c>
      <c r="K207" s="86"/>
    </row>
    <row r="208" spans="1:11" ht="15" customHeight="1">
      <c r="A208" s="16">
        <v>203</v>
      </c>
      <c r="B208" s="15" t="e">
        <f t="shared" si="28"/>
        <v>#N/A</v>
      </c>
      <c r="C208" s="15" t="e">
        <f t="shared" si="29"/>
        <v>#N/A</v>
      </c>
      <c r="D208" s="15" t="e">
        <f t="shared" si="30"/>
        <v>#N/A</v>
      </c>
      <c r="E208" s="15" t="e">
        <f t="shared" si="31"/>
        <v>#N/A</v>
      </c>
      <c r="F208" s="101" t="e">
        <f t="shared" si="32"/>
        <v>#N/A</v>
      </c>
      <c r="G208" s="85" t="e">
        <f t="shared" si="33"/>
        <v>#N/A</v>
      </c>
      <c r="H208" s="85" t="e">
        <f t="shared" si="34"/>
        <v>#N/A</v>
      </c>
      <c r="I208" s="85" t="e">
        <f t="shared" si="35"/>
        <v>#N/A</v>
      </c>
      <c r="J208" s="85" t="e">
        <f t="shared" si="36"/>
        <v>#N/A</v>
      </c>
      <c r="K208" s="86"/>
    </row>
    <row r="209" spans="1:11" ht="15" customHeight="1">
      <c r="A209" s="16">
        <v>204</v>
      </c>
      <c r="B209" s="15" t="e">
        <f t="shared" si="28"/>
        <v>#N/A</v>
      </c>
      <c r="C209" s="15" t="e">
        <f t="shared" si="29"/>
        <v>#N/A</v>
      </c>
      <c r="D209" s="15" t="e">
        <f t="shared" si="30"/>
        <v>#N/A</v>
      </c>
      <c r="E209" s="15" t="e">
        <f t="shared" si="31"/>
        <v>#N/A</v>
      </c>
      <c r="F209" s="101" t="e">
        <f t="shared" si="32"/>
        <v>#N/A</v>
      </c>
      <c r="G209" s="85" t="e">
        <f t="shared" si="33"/>
        <v>#N/A</v>
      </c>
      <c r="H209" s="85" t="e">
        <f t="shared" si="34"/>
        <v>#N/A</v>
      </c>
      <c r="I209" s="85" t="e">
        <f t="shared" si="35"/>
        <v>#N/A</v>
      </c>
      <c r="J209" s="85" t="e">
        <f t="shared" si="36"/>
        <v>#N/A</v>
      </c>
      <c r="K209" s="86"/>
    </row>
    <row r="210" spans="1:11" ht="15" customHeight="1">
      <c r="A210" s="16">
        <v>205</v>
      </c>
      <c r="B210" s="15" t="e">
        <f t="shared" si="28"/>
        <v>#N/A</v>
      </c>
      <c r="C210" s="15" t="e">
        <f t="shared" si="29"/>
        <v>#N/A</v>
      </c>
      <c r="D210" s="15" t="e">
        <f t="shared" si="30"/>
        <v>#N/A</v>
      </c>
      <c r="E210" s="15" t="e">
        <f t="shared" si="31"/>
        <v>#N/A</v>
      </c>
      <c r="F210" s="101" t="e">
        <f t="shared" si="32"/>
        <v>#N/A</v>
      </c>
      <c r="G210" s="85" t="e">
        <f t="shared" si="33"/>
        <v>#N/A</v>
      </c>
      <c r="H210" s="85" t="e">
        <f t="shared" si="34"/>
        <v>#N/A</v>
      </c>
      <c r="I210" s="85" t="e">
        <f t="shared" si="35"/>
        <v>#N/A</v>
      </c>
      <c r="J210" s="85" t="e">
        <f t="shared" si="36"/>
        <v>#N/A</v>
      </c>
      <c r="K210" s="86"/>
    </row>
    <row r="211" spans="1:11" ht="15" customHeight="1">
      <c r="A211" s="16">
        <v>206</v>
      </c>
      <c r="B211" s="15" t="e">
        <f t="shared" si="28"/>
        <v>#N/A</v>
      </c>
      <c r="C211" s="15" t="e">
        <f t="shared" si="29"/>
        <v>#N/A</v>
      </c>
      <c r="D211" s="15" t="e">
        <f t="shared" si="30"/>
        <v>#N/A</v>
      </c>
      <c r="E211" s="15" t="e">
        <f t="shared" si="31"/>
        <v>#N/A</v>
      </c>
      <c r="F211" s="101" t="e">
        <f t="shared" si="32"/>
        <v>#N/A</v>
      </c>
      <c r="G211" s="85" t="e">
        <f t="shared" si="33"/>
        <v>#N/A</v>
      </c>
      <c r="H211" s="85" t="e">
        <f t="shared" si="34"/>
        <v>#N/A</v>
      </c>
      <c r="I211" s="85" t="e">
        <f t="shared" si="35"/>
        <v>#N/A</v>
      </c>
      <c r="J211" s="85" t="e">
        <f t="shared" si="36"/>
        <v>#N/A</v>
      </c>
      <c r="K211" s="86"/>
    </row>
    <row r="212" spans="1:11" ht="15" customHeight="1">
      <c r="A212" s="16">
        <v>207</v>
      </c>
      <c r="B212" s="15" t="e">
        <f t="shared" si="28"/>
        <v>#N/A</v>
      </c>
      <c r="C212" s="15" t="e">
        <f t="shared" si="29"/>
        <v>#N/A</v>
      </c>
      <c r="D212" s="15" t="e">
        <f t="shared" si="30"/>
        <v>#N/A</v>
      </c>
      <c r="E212" s="15" t="e">
        <f t="shared" si="31"/>
        <v>#N/A</v>
      </c>
      <c r="F212" s="101" t="e">
        <f t="shared" si="32"/>
        <v>#N/A</v>
      </c>
      <c r="G212" s="85" t="e">
        <f t="shared" si="33"/>
        <v>#N/A</v>
      </c>
      <c r="H212" s="85" t="e">
        <f t="shared" si="34"/>
        <v>#N/A</v>
      </c>
      <c r="I212" s="85" t="e">
        <f t="shared" si="35"/>
        <v>#N/A</v>
      </c>
      <c r="J212" s="85" t="e">
        <f t="shared" si="36"/>
        <v>#N/A</v>
      </c>
      <c r="K212" s="86"/>
    </row>
    <row r="213" spans="1:11" ht="15" customHeight="1">
      <c r="A213" s="16">
        <v>208</v>
      </c>
      <c r="B213" s="15" t="e">
        <f t="shared" si="28"/>
        <v>#N/A</v>
      </c>
      <c r="C213" s="15" t="e">
        <f t="shared" si="29"/>
        <v>#N/A</v>
      </c>
      <c r="D213" s="15" t="e">
        <f t="shared" si="30"/>
        <v>#N/A</v>
      </c>
      <c r="E213" s="15" t="e">
        <f t="shared" si="31"/>
        <v>#N/A</v>
      </c>
      <c r="F213" s="101" t="e">
        <f t="shared" si="32"/>
        <v>#N/A</v>
      </c>
      <c r="G213" s="85" t="e">
        <f t="shared" si="33"/>
        <v>#N/A</v>
      </c>
      <c r="H213" s="85" t="e">
        <f t="shared" si="34"/>
        <v>#N/A</v>
      </c>
      <c r="I213" s="85" t="e">
        <f t="shared" si="35"/>
        <v>#N/A</v>
      </c>
      <c r="J213" s="85" t="e">
        <f t="shared" si="36"/>
        <v>#N/A</v>
      </c>
      <c r="K213" s="86"/>
    </row>
    <row r="214" spans="1:11" ht="15" customHeight="1">
      <c r="A214" s="16">
        <v>209</v>
      </c>
      <c r="B214" s="15" t="e">
        <f t="shared" si="28"/>
        <v>#N/A</v>
      </c>
      <c r="C214" s="15" t="e">
        <f t="shared" si="29"/>
        <v>#N/A</v>
      </c>
      <c r="D214" s="15" t="e">
        <f t="shared" si="30"/>
        <v>#N/A</v>
      </c>
      <c r="E214" s="15" t="e">
        <f t="shared" si="31"/>
        <v>#N/A</v>
      </c>
      <c r="F214" s="101" t="e">
        <f t="shared" si="32"/>
        <v>#N/A</v>
      </c>
      <c r="G214" s="85" t="e">
        <f t="shared" si="33"/>
        <v>#N/A</v>
      </c>
      <c r="H214" s="85" t="e">
        <f t="shared" si="34"/>
        <v>#N/A</v>
      </c>
      <c r="I214" s="85" t="e">
        <f t="shared" si="35"/>
        <v>#N/A</v>
      </c>
      <c r="J214" s="85" t="e">
        <f t="shared" si="36"/>
        <v>#N/A</v>
      </c>
      <c r="K214" s="86"/>
    </row>
    <row r="215" spans="1:11" ht="15" customHeight="1">
      <c r="A215" s="16">
        <v>210</v>
      </c>
      <c r="B215" s="15" t="e">
        <f t="shared" si="28"/>
        <v>#N/A</v>
      </c>
      <c r="C215" s="15" t="e">
        <f t="shared" si="29"/>
        <v>#N/A</v>
      </c>
      <c r="D215" s="15" t="e">
        <f t="shared" si="30"/>
        <v>#N/A</v>
      </c>
      <c r="E215" s="15" t="e">
        <f t="shared" si="31"/>
        <v>#N/A</v>
      </c>
      <c r="F215" s="101" t="e">
        <f t="shared" si="32"/>
        <v>#N/A</v>
      </c>
      <c r="G215" s="85" t="e">
        <f t="shared" si="33"/>
        <v>#N/A</v>
      </c>
      <c r="H215" s="85" t="e">
        <f t="shared" si="34"/>
        <v>#N/A</v>
      </c>
      <c r="I215" s="85" t="e">
        <f t="shared" si="35"/>
        <v>#N/A</v>
      </c>
      <c r="J215" s="85" t="e">
        <f t="shared" si="36"/>
        <v>#N/A</v>
      </c>
      <c r="K215" s="86"/>
    </row>
    <row r="216" spans="1:11" ht="15" customHeight="1">
      <c r="A216" s="16">
        <v>211</v>
      </c>
      <c r="B216" s="15" t="e">
        <f t="shared" si="28"/>
        <v>#N/A</v>
      </c>
      <c r="C216" s="15" t="e">
        <f t="shared" si="29"/>
        <v>#N/A</v>
      </c>
      <c r="D216" s="15" t="e">
        <f t="shared" si="30"/>
        <v>#N/A</v>
      </c>
      <c r="E216" s="15" t="e">
        <f t="shared" si="31"/>
        <v>#N/A</v>
      </c>
      <c r="F216" s="101" t="e">
        <f t="shared" si="32"/>
        <v>#N/A</v>
      </c>
      <c r="G216" s="85" t="e">
        <f t="shared" si="33"/>
        <v>#N/A</v>
      </c>
      <c r="H216" s="85" t="e">
        <f t="shared" si="34"/>
        <v>#N/A</v>
      </c>
      <c r="I216" s="85" t="e">
        <f t="shared" si="35"/>
        <v>#N/A</v>
      </c>
      <c r="J216" s="85" t="e">
        <f t="shared" si="36"/>
        <v>#N/A</v>
      </c>
      <c r="K216" s="86"/>
    </row>
    <row r="217" spans="1:11" ht="15" customHeight="1">
      <c r="A217" s="16">
        <v>212</v>
      </c>
      <c r="B217" s="15" t="e">
        <f t="shared" si="28"/>
        <v>#N/A</v>
      </c>
      <c r="C217" s="15" t="e">
        <f t="shared" si="29"/>
        <v>#N/A</v>
      </c>
      <c r="D217" s="15" t="e">
        <f t="shared" si="30"/>
        <v>#N/A</v>
      </c>
      <c r="E217" s="15" t="e">
        <f t="shared" si="31"/>
        <v>#N/A</v>
      </c>
      <c r="F217" s="101" t="e">
        <f t="shared" si="32"/>
        <v>#N/A</v>
      </c>
      <c r="G217" s="85" t="e">
        <f t="shared" si="33"/>
        <v>#N/A</v>
      </c>
      <c r="H217" s="85" t="e">
        <f t="shared" si="34"/>
        <v>#N/A</v>
      </c>
      <c r="I217" s="85" t="e">
        <f t="shared" si="35"/>
        <v>#N/A</v>
      </c>
      <c r="J217" s="85" t="e">
        <f t="shared" si="36"/>
        <v>#N/A</v>
      </c>
      <c r="K217" s="86"/>
    </row>
    <row r="218" spans="1:11" ht="15" customHeight="1">
      <c r="A218" s="16">
        <v>213</v>
      </c>
      <c r="B218" s="15" t="e">
        <f t="shared" si="28"/>
        <v>#N/A</v>
      </c>
      <c r="C218" s="15" t="e">
        <f t="shared" si="29"/>
        <v>#N/A</v>
      </c>
      <c r="D218" s="15" t="e">
        <f t="shared" si="30"/>
        <v>#N/A</v>
      </c>
      <c r="E218" s="15" t="e">
        <f t="shared" si="31"/>
        <v>#N/A</v>
      </c>
      <c r="F218" s="101" t="e">
        <f t="shared" si="32"/>
        <v>#N/A</v>
      </c>
      <c r="G218" s="85" t="e">
        <f t="shared" si="33"/>
        <v>#N/A</v>
      </c>
      <c r="H218" s="85" t="e">
        <f t="shared" si="34"/>
        <v>#N/A</v>
      </c>
      <c r="I218" s="85" t="e">
        <f t="shared" si="35"/>
        <v>#N/A</v>
      </c>
      <c r="J218" s="85" t="e">
        <f t="shared" si="36"/>
        <v>#N/A</v>
      </c>
      <c r="K218" s="86"/>
    </row>
    <row r="219" spans="1:11" ht="15" customHeight="1">
      <c r="A219" s="16">
        <v>214</v>
      </c>
      <c r="B219" s="15" t="e">
        <f t="shared" si="28"/>
        <v>#N/A</v>
      </c>
      <c r="C219" s="15" t="e">
        <f t="shared" si="29"/>
        <v>#N/A</v>
      </c>
      <c r="D219" s="15" t="e">
        <f t="shared" si="30"/>
        <v>#N/A</v>
      </c>
      <c r="E219" s="15" t="e">
        <f t="shared" si="31"/>
        <v>#N/A</v>
      </c>
      <c r="F219" s="101" t="e">
        <f t="shared" si="32"/>
        <v>#N/A</v>
      </c>
      <c r="G219" s="85" t="e">
        <f t="shared" si="33"/>
        <v>#N/A</v>
      </c>
      <c r="H219" s="85" t="e">
        <f t="shared" si="34"/>
        <v>#N/A</v>
      </c>
      <c r="I219" s="85" t="e">
        <f t="shared" si="35"/>
        <v>#N/A</v>
      </c>
      <c r="J219" s="85" t="e">
        <f t="shared" si="36"/>
        <v>#N/A</v>
      </c>
      <c r="K219" s="86"/>
    </row>
    <row r="220" spans="1:11" ht="15" customHeight="1">
      <c r="A220" s="16">
        <v>215</v>
      </c>
      <c r="B220" s="15" t="e">
        <f t="shared" si="28"/>
        <v>#N/A</v>
      </c>
      <c r="C220" s="15" t="e">
        <f t="shared" si="29"/>
        <v>#N/A</v>
      </c>
      <c r="D220" s="15" t="e">
        <f t="shared" si="30"/>
        <v>#N/A</v>
      </c>
      <c r="E220" s="15" t="e">
        <f t="shared" si="31"/>
        <v>#N/A</v>
      </c>
      <c r="F220" s="101" t="e">
        <f t="shared" si="32"/>
        <v>#N/A</v>
      </c>
      <c r="G220" s="85" t="e">
        <f t="shared" si="33"/>
        <v>#N/A</v>
      </c>
      <c r="H220" s="85" t="e">
        <f t="shared" si="34"/>
        <v>#N/A</v>
      </c>
      <c r="I220" s="85" t="e">
        <f t="shared" si="35"/>
        <v>#N/A</v>
      </c>
      <c r="J220" s="85" t="e">
        <f t="shared" si="36"/>
        <v>#N/A</v>
      </c>
      <c r="K220" s="86"/>
    </row>
    <row r="221" spans="1:11" ht="15" customHeight="1">
      <c r="A221" s="16">
        <v>216</v>
      </c>
      <c r="B221" s="15" t="e">
        <f t="shared" si="28"/>
        <v>#N/A</v>
      </c>
      <c r="C221" s="15" t="e">
        <f t="shared" si="29"/>
        <v>#N/A</v>
      </c>
      <c r="D221" s="15" t="e">
        <f t="shared" si="30"/>
        <v>#N/A</v>
      </c>
      <c r="E221" s="15" t="e">
        <f t="shared" si="31"/>
        <v>#N/A</v>
      </c>
      <c r="F221" s="101" t="e">
        <f t="shared" si="32"/>
        <v>#N/A</v>
      </c>
      <c r="G221" s="85" t="e">
        <f t="shared" si="33"/>
        <v>#N/A</v>
      </c>
      <c r="H221" s="85" t="e">
        <f t="shared" si="34"/>
        <v>#N/A</v>
      </c>
      <c r="I221" s="85" t="e">
        <f t="shared" si="35"/>
        <v>#N/A</v>
      </c>
      <c r="J221" s="85" t="e">
        <f t="shared" si="36"/>
        <v>#N/A</v>
      </c>
      <c r="K221" s="86"/>
    </row>
    <row r="222" spans="1:11" ht="15" customHeight="1">
      <c r="A222" s="16">
        <v>217</v>
      </c>
      <c r="B222" s="15" t="e">
        <f t="shared" si="28"/>
        <v>#N/A</v>
      </c>
      <c r="C222" s="15" t="e">
        <f t="shared" si="29"/>
        <v>#N/A</v>
      </c>
      <c r="D222" s="15" t="e">
        <f t="shared" si="30"/>
        <v>#N/A</v>
      </c>
      <c r="E222" s="15" t="e">
        <f t="shared" si="31"/>
        <v>#N/A</v>
      </c>
      <c r="F222" s="101" t="e">
        <f t="shared" si="32"/>
        <v>#N/A</v>
      </c>
      <c r="G222" s="85" t="e">
        <f t="shared" si="33"/>
        <v>#N/A</v>
      </c>
      <c r="H222" s="85" t="e">
        <f t="shared" si="34"/>
        <v>#N/A</v>
      </c>
      <c r="I222" s="85" t="e">
        <f t="shared" si="35"/>
        <v>#N/A</v>
      </c>
      <c r="J222" s="85" t="e">
        <f t="shared" si="36"/>
        <v>#N/A</v>
      </c>
      <c r="K222" s="86"/>
    </row>
    <row r="223" spans="1:11" ht="15" customHeight="1">
      <c r="A223" s="16">
        <v>218</v>
      </c>
      <c r="B223" s="15" t="e">
        <f t="shared" si="28"/>
        <v>#N/A</v>
      </c>
      <c r="C223" s="15" t="e">
        <f t="shared" si="29"/>
        <v>#N/A</v>
      </c>
      <c r="D223" s="15" t="e">
        <f t="shared" si="30"/>
        <v>#N/A</v>
      </c>
      <c r="E223" s="15" t="e">
        <f t="shared" si="31"/>
        <v>#N/A</v>
      </c>
      <c r="F223" s="101" t="e">
        <f t="shared" si="32"/>
        <v>#N/A</v>
      </c>
      <c r="G223" s="85" t="e">
        <f t="shared" si="33"/>
        <v>#N/A</v>
      </c>
      <c r="H223" s="85" t="e">
        <f t="shared" si="34"/>
        <v>#N/A</v>
      </c>
      <c r="I223" s="85" t="e">
        <f t="shared" si="35"/>
        <v>#N/A</v>
      </c>
      <c r="J223" s="85" t="e">
        <f t="shared" si="36"/>
        <v>#N/A</v>
      </c>
      <c r="K223" s="86"/>
    </row>
    <row r="224" spans="1:11" ht="15" customHeight="1">
      <c r="A224" s="16">
        <v>219</v>
      </c>
      <c r="B224" s="15" t="e">
        <f t="shared" si="28"/>
        <v>#N/A</v>
      </c>
      <c r="C224" s="15" t="e">
        <f t="shared" si="29"/>
        <v>#N/A</v>
      </c>
      <c r="D224" s="15" t="e">
        <f t="shared" si="30"/>
        <v>#N/A</v>
      </c>
      <c r="E224" s="15" t="e">
        <f t="shared" si="31"/>
        <v>#N/A</v>
      </c>
      <c r="F224" s="101" t="e">
        <f t="shared" si="32"/>
        <v>#N/A</v>
      </c>
      <c r="G224" s="85" t="e">
        <f t="shared" si="33"/>
        <v>#N/A</v>
      </c>
      <c r="H224" s="85" t="e">
        <f t="shared" si="34"/>
        <v>#N/A</v>
      </c>
      <c r="I224" s="85" t="e">
        <f t="shared" si="35"/>
        <v>#N/A</v>
      </c>
      <c r="J224" s="85" t="e">
        <f t="shared" si="36"/>
        <v>#N/A</v>
      </c>
      <c r="K224" s="86"/>
    </row>
    <row r="225" spans="1:11" ht="15" customHeight="1">
      <c r="A225" s="16">
        <v>220</v>
      </c>
      <c r="B225" s="15" t="e">
        <f t="shared" si="28"/>
        <v>#N/A</v>
      </c>
      <c r="C225" s="15" t="e">
        <f t="shared" si="29"/>
        <v>#N/A</v>
      </c>
      <c r="D225" s="15" t="e">
        <f t="shared" si="30"/>
        <v>#N/A</v>
      </c>
      <c r="E225" s="15" t="e">
        <f t="shared" si="31"/>
        <v>#N/A</v>
      </c>
      <c r="F225" s="101" t="e">
        <f t="shared" si="32"/>
        <v>#N/A</v>
      </c>
      <c r="G225" s="85" t="e">
        <f t="shared" si="33"/>
        <v>#N/A</v>
      </c>
      <c r="H225" s="85" t="e">
        <f t="shared" si="34"/>
        <v>#N/A</v>
      </c>
      <c r="I225" s="85" t="e">
        <f t="shared" si="35"/>
        <v>#N/A</v>
      </c>
      <c r="J225" s="85" t="e">
        <f t="shared" si="36"/>
        <v>#N/A</v>
      </c>
      <c r="K225" s="86"/>
    </row>
    <row r="226" spans="1:11" ht="15" customHeight="1">
      <c r="A226" s="16">
        <v>221</v>
      </c>
      <c r="B226" s="15" t="e">
        <f t="shared" si="28"/>
        <v>#N/A</v>
      </c>
      <c r="C226" s="15" t="e">
        <f t="shared" si="29"/>
        <v>#N/A</v>
      </c>
      <c r="D226" s="15" t="e">
        <f t="shared" si="30"/>
        <v>#N/A</v>
      </c>
      <c r="E226" s="15" t="e">
        <f t="shared" si="31"/>
        <v>#N/A</v>
      </c>
      <c r="F226" s="101" t="e">
        <f t="shared" si="32"/>
        <v>#N/A</v>
      </c>
      <c r="G226" s="85" t="e">
        <f t="shared" si="33"/>
        <v>#N/A</v>
      </c>
      <c r="H226" s="85" t="e">
        <f t="shared" si="34"/>
        <v>#N/A</v>
      </c>
      <c r="I226" s="85" t="e">
        <f t="shared" si="35"/>
        <v>#N/A</v>
      </c>
      <c r="J226" s="85" t="e">
        <f t="shared" si="36"/>
        <v>#N/A</v>
      </c>
      <c r="K226" s="86"/>
    </row>
    <row r="227" spans="1:11" ht="15" customHeight="1">
      <c r="A227" s="16">
        <v>222</v>
      </c>
      <c r="B227" s="15" t="e">
        <f t="shared" si="28"/>
        <v>#N/A</v>
      </c>
      <c r="C227" s="15" t="e">
        <f t="shared" si="29"/>
        <v>#N/A</v>
      </c>
      <c r="D227" s="15" t="e">
        <f t="shared" si="30"/>
        <v>#N/A</v>
      </c>
      <c r="E227" s="15" t="e">
        <f t="shared" si="31"/>
        <v>#N/A</v>
      </c>
      <c r="F227" s="101" t="e">
        <f t="shared" si="32"/>
        <v>#N/A</v>
      </c>
      <c r="G227" s="85" t="e">
        <f t="shared" si="33"/>
        <v>#N/A</v>
      </c>
      <c r="H227" s="85" t="e">
        <f t="shared" si="34"/>
        <v>#N/A</v>
      </c>
      <c r="I227" s="85" t="e">
        <f t="shared" si="35"/>
        <v>#N/A</v>
      </c>
      <c r="J227" s="85" t="e">
        <f t="shared" si="36"/>
        <v>#N/A</v>
      </c>
      <c r="K227" s="86"/>
    </row>
    <row r="228" spans="1:11" ht="15" customHeight="1">
      <c r="A228" s="16">
        <v>223</v>
      </c>
      <c r="B228" s="15" t="e">
        <f t="shared" si="28"/>
        <v>#N/A</v>
      </c>
      <c r="C228" s="15" t="e">
        <f t="shared" si="29"/>
        <v>#N/A</v>
      </c>
      <c r="D228" s="15" t="e">
        <f t="shared" si="30"/>
        <v>#N/A</v>
      </c>
      <c r="E228" s="15" t="e">
        <f t="shared" si="31"/>
        <v>#N/A</v>
      </c>
      <c r="F228" s="101" t="e">
        <f t="shared" si="32"/>
        <v>#N/A</v>
      </c>
      <c r="G228" s="85" t="e">
        <f t="shared" si="33"/>
        <v>#N/A</v>
      </c>
      <c r="H228" s="85" t="e">
        <f t="shared" si="34"/>
        <v>#N/A</v>
      </c>
      <c r="I228" s="85" t="e">
        <f t="shared" si="35"/>
        <v>#N/A</v>
      </c>
      <c r="J228" s="85" t="e">
        <f t="shared" si="36"/>
        <v>#N/A</v>
      </c>
      <c r="K228" s="86"/>
    </row>
    <row r="229" spans="1:11" ht="15" customHeight="1">
      <c r="A229" s="16">
        <v>224</v>
      </c>
      <c r="B229" s="15" t="e">
        <f t="shared" si="28"/>
        <v>#N/A</v>
      </c>
      <c r="C229" s="15" t="e">
        <f t="shared" si="29"/>
        <v>#N/A</v>
      </c>
      <c r="D229" s="15" t="e">
        <f t="shared" si="30"/>
        <v>#N/A</v>
      </c>
      <c r="E229" s="15" t="e">
        <f t="shared" si="31"/>
        <v>#N/A</v>
      </c>
      <c r="F229" s="101" t="e">
        <f t="shared" si="32"/>
        <v>#N/A</v>
      </c>
      <c r="G229" s="85" t="e">
        <f t="shared" si="33"/>
        <v>#N/A</v>
      </c>
      <c r="H229" s="85" t="e">
        <f t="shared" si="34"/>
        <v>#N/A</v>
      </c>
      <c r="I229" s="85" t="e">
        <f t="shared" si="35"/>
        <v>#N/A</v>
      </c>
      <c r="J229" s="85" t="e">
        <f t="shared" si="36"/>
        <v>#N/A</v>
      </c>
      <c r="K229" s="86"/>
    </row>
    <row r="230" spans="1:11" ht="15" customHeight="1">
      <c r="A230" s="16">
        <v>225</v>
      </c>
      <c r="B230" s="15" t="e">
        <f t="shared" si="28"/>
        <v>#N/A</v>
      </c>
      <c r="C230" s="15" t="e">
        <f t="shared" si="29"/>
        <v>#N/A</v>
      </c>
      <c r="D230" s="15" t="e">
        <f t="shared" si="30"/>
        <v>#N/A</v>
      </c>
      <c r="E230" s="15" t="e">
        <f t="shared" si="31"/>
        <v>#N/A</v>
      </c>
      <c r="F230" s="101" t="e">
        <f t="shared" si="32"/>
        <v>#N/A</v>
      </c>
      <c r="G230" s="85" t="e">
        <f t="shared" si="33"/>
        <v>#N/A</v>
      </c>
      <c r="H230" s="85" t="e">
        <f t="shared" si="34"/>
        <v>#N/A</v>
      </c>
      <c r="I230" s="85" t="e">
        <f t="shared" si="35"/>
        <v>#N/A</v>
      </c>
      <c r="J230" s="85" t="e">
        <f t="shared" si="36"/>
        <v>#N/A</v>
      </c>
      <c r="K230" s="86"/>
    </row>
    <row r="231" spans="1:11" ht="15" customHeight="1">
      <c r="A231" s="16">
        <v>226</v>
      </c>
      <c r="B231" s="15" t="e">
        <f t="shared" si="28"/>
        <v>#N/A</v>
      </c>
      <c r="C231" s="15" t="e">
        <f t="shared" si="29"/>
        <v>#N/A</v>
      </c>
      <c r="D231" s="15" t="e">
        <f t="shared" si="30"/>
        <v>#N/A</v>
      </c>
      <c r="E231" s="15" t="e">
        <f t="shared" si="31"/>
        <v>#N/A</v>
      </c>
      <c r="F231" s="101" t="e">
        <f t="shared" si="32"/>
        <v>#N/A</v>
      </c>
      <c r="G231" s="85" t="e">
        <f t="shared" si="33"/>
        <v>#N/A</v>
      </c>
      <c r="H231" s="85" t="e">
        <f t="shared" si="34"/>
        <v>#N/A</v>
      </c>
      <c r="I231" s="85" t="e">
        <f t="shared" si="35"/>
        <v>#N/A</v>
      </c>
      <c r="J231" s="85" t="e">
        <f t="shared" si="36"/>
        <v>#N/A</v>
      </c>
      <c r="K231" s="86"/>
    </row>
    <row r="232" spans="1:11" ht="15" customHeight="1">
      <c r="A232" s="16">
        <v>227</v>
      </c>
      <c r="B232" s="15" t="e">
        <f t="shared" si="28"/>
        <v>#N/A</v>
      </c>
      <c r="C232" s="15" t="e">
        <f t="shared" si="29"/>
        <v>#N/A</v>
      </c>
      <c r="D232" s="15" t="e">
        <f t="shared" si="30"/>
        <v>#N/A</v>
      </c>
      <c r="E232" s="15" t="e">
        <f t="shared" si="31"/>
        <v>#N/A</v>
      </c>
      <c r="F232" s="101" t="e">
        <f t="shared" si="32"/>
        <v>#N/A</v>
      </c>
      <c r="G232" s="85" t="e">
        <f t="shared" si="33"/>
        <v>#N/A</v>
      </c>
      <c r="H232" s="85" t="e">
        <f t="shared" si="34"/>
        <v>#N/A</v>
      </c>
      <c r="I232" s="85" t="e">
        <f t="shared" si="35"/>
        <v>#N/A</v>
      </c>
      <c r="J232" s="85" t="e">
        <f t="shared" si="36"/>
        <v>#N/A</v>
      </c>
      <c r="K232" s="86"/>
    </row>
    <row r="233" spans="1:11" ht="15" customHeight="1">
      <c r="A233" s="16">
        <v>228</v>
      </c>
      <c r="B233" s="15" t="e">
        <f t="shared" si="28"/>
        <v>#N/A</v>
      </c>
      <c r="C233" s="15" t="e">
        <f t="shared" si="29"/>
        <v>#N/A</v>
      </c>
      <c r="D233" s="15" t="e">
        <f t="shared" si="30"/>
        <v>#N/A</v>
      </c>
      <c r="E233" s="15" t="e">
        <f t="shared" si="31"/>
        <v>#N/A</v>
      </c>
      <c r="F233" s="101" t="e">
        <f t="shared" si="32"/>
        <v>#N/A</v>
      </c>
      <c r="G233" s="85" t="e">
        <f t="shared" si="33"/>
        <v>#N/A</v>
      </c>
      <c r="H233" s="85" t="e">
        <f t="shared" si="34"/>
        <v>#N/A</v>
      </c>
      <c r="I233" s="85" t="e">
        <f t="shared" si="35"/>
        <v>#N/A</v>
      </c>
      <c r="J233" s="85" t="e">
        <f t="shared" si="36"/>
        <v>#N/A</v>
      </c>
      <c r="K233" s="86"/>
    </row>
    <row r="234" spans="1:11" ht="15" customHeight="1">
      <c r="A234" s="16">
        <v>229</v>
      </c>
      <c r="B234" s="15" t="e">
        <f t="shared" si="28"/>
        <v>#N/A</v>
      </c>
      <c r="C234" s="15" t="e">
        <f t="shared" si="29"/>
        <v>#N/A</v>
      </c>
      <c r="D234" s="15" t="e">
        <f t="shared" si="30"/>
        <v>#N/A</v>
      </c>
      <c r="E234" s="15" t="e">
        <f t="shared" si="31"/>
        <v>#N/A</v>
      </c>
      <c r="F234" s="101" t="e">
        <f t="shared" si="32"/>
        <v>#N/A</v>
      </c>
      <c r="G234" s="85" t="e">
        <f t="shared" si="33"/>
        <v>#N/A</v>
      </c>
      <c r="H234" s="85" t="e">
        <f t="shared" si="34"/>
        <v>#N/A</v>
      </c>
      <c r="I234" s="85" t="e">
        <f t="shared" si="35"/>
        <v>#N/A</v>
      </c>
      <c r="J234" s="85" t="e">
        <f t="shared" si="36"/>
        <v>#N/A</v>
      </c>
      <c r="K234" s="86"/>
    </row>
    <row r="235" spans="1:11" ht="15" customHeight="1">
      <c r="A235" s="16">
        <v>230</v>
      </c>
      <c r="B235" s="15" t="e">
        <f t="shared" si="28"/>
        <v>#N/A</v>
      </c>
      <c r="C235" s="15" t="e">
        <f t="shared" si="29"/>
        <v>#N/A</v>
      </c>
      <c r="D235" s="15" t="e">
        <f t="shared" si="30"/>
        <v>#N/A</v>
      </c>
      <c r="E235" s="15" t="e">
        <f t="shared" si="31"/>
        <v>#N/A</v>
      </c>
      <c r="F235" s="101" t="e">
        <f t="shared" si="32"/>
        <v>#N/A</v>
      </c>
      <c r="G235" s="85" t="e">
        <f t="shared" si="33"/>
        <v>#N/A</v>
      </c>
      <c r="H235" s="85" t="e">
        <f t="shared" si="34"/>
        <v>#N/A</v>
      </c>
      <c r="I235" s="85" t="e">
        <f t="shared" si="35"/>
        <v>#N/A</v>
      </c>
      <c r="J235" s="85" t="e">
        <f t="shared" si="36"/>
        <v>#N/A</v>
      </c>
      <c r="K235" s="86"/>
    </row>
    <row r="236" spans="1:11" ht="15" customHeight="1">
      <c r="A236" s="16">
        <v>231</v>
      </c>
      <c r="B236" s="15" t="e">
        <f t="shared" si="28"/>
        <v>#N/A</v>
      </c>
      <c r="C236" s="15" t="e">
        <f t="shared" si="29"/>
        <v>#N/A</v>
      </c>
      <c r="D236" s="15" t="e">
        <f t="shared" si="30"/>
        <v>#N/A</v>
      </c>
      <c r="E236" s="15" t="e">
        <f t="shared" si="31"/>
        <v>#N/A</v>
      </c>
      <c r="F236" s="101" t="e">
        <f t="shared" si="32"/>
        <v>#N/A</v>
      </c>
      <c r="G236" s="85" t="e">
        <f t="shared" si="33"/>
        <v>#N/A</v>
      </c>
      <c r="H236" s="85" t="e">
        <f t="shared" si="34"/>
        <v>#N/A</v>
      </c>
      <c r="I236" s="85" t="e">
        <f t="shared" si="35"/>
        <v>#N/A</v>
      </c>
      <c r="J236" s="85" t="e">
        <f t="shared" si="36"/>
        <v>#N/A</v>
      </c>
      <c r="K236" s="86"/>
    </row>
    <row r="237" spans="1:11" ht="15" customHeight="1">
      <c r="A237" s="16">
        <v>232</v>
      </c>
      <c r="B237" s="15" t="e">
        <f t="shared" si="28"/>
        <v>#N/A</v>
      </c>
      <c r="C237" s="15" t="e">
        <f t="shared" si="29"/>
        <v>#N/A</v>
      </c>
      <c r="D237" s="15" t="e">
        <f t="shared" si="30"/>
        <v>#N/A</v>
      </c>
      <c r="E237" s="15" t="e">
        <f t="shared" si="31"/>
        <v>#N/A</v>
      </c>
      <c r="F237" s="101" t="e">
        <f t="shared" si="32"/>
        <v>#N/A</v>
      </c>
      <c r="G237" s="85" t="e">
        <f t="shared" si="33"/>
        <v>#N/A</v>
      </c>
      <c r="H237" s="85" t="e">
        <f t="shared" si="34"/>
        <v>#N/A</v>
      </c>
      <c r="I237" s="85" t="e">
        <f t="shared" si="35"/>
        <v>#N/A</v>
      </c>
      <c r="J237" s="85" t="e">
        <f t="shared" si="36"/>
        <v>#N/A</v>
      </c>
      <c r="K237" s="86"/>
    </row>
    <row r="238" spans="1:11" ht="15" customHeight="1">
      <c r="A238" s="16">
        <v>233</v>
      </c>
      <c r="B238" s="15" t="e">
        <f t="shared" si="28"/>
        <v>#N/A</v>
      </c>
      <c r="C238" s="15" t="e">
        <f t="shared" si="29"/>
        <v>#N/A</v>
      </c>
      <c r="D238" s="15" t="e">
        <f t="shared" si="30"/>
        <v>#N/A</v>
      </c>
      <c r="E238" s="15" t="e">
        <f t="shared" si="31"/>
        <v>#N/A</v>
      </c>
      <c r="F238" s="101" t="e">
        <f t="shared" si="32"/>
        <v>#N/A</v>
      </c>
      <c r="G238" s="85" t="e">
        <f t="shared" si="33"/>
        <v>#N/A</v>
      </c>
      <c r="H238" s="85" t="e">
        <f t="shared" si="34"/>
        <v>#N/A</v>
      </c>
      <c r="I238" s="85" t="e">
        <f t="shared" si="35"/>
        <v>#N/A</v>
      </c>
      <c r="J238" s="85" t="e">
        <f t="shared" si="36"/>
        <v>#N/A</v>
      </c>
      <c r="K238" s="86"/>
    </row>
    <row r="239" spans="1:11" ht="15" customHeight="1">
      <c r="A239" s="16">
        <v>234</v>
      </c>
      <c r="B239" s="15" t="e">
        <f t="shared" si="28"/>
        <v>#N/A</v>
      </c>
      <c r="C239" s="15" t="e">
        <f t="shared" si="29"/>
        <v>#N/A</v>
      </c>
      <c r="D239" s="15" t="e">
        <f t="shared" si="30"/>
        <v>#N/A</v>
      </c>
      <c r="E239" s="15" t="e">
        <f t="shared" si="31"/>
        <v>#N/A</v>
      </c>
      <c r="F239" s="101" t="e">
        <f t="shared" si="32"/>
        <v>#N/A</v>
      </c>
      <c r="G239" s="85" t="e">
        <f t="shared" si="33"/>
        <v>#N/A</v>
      </c>
      <c r="H239" s="85" t="e">
        <f t="shared" si="34"/>
        <v>#N/A</v>
      </c>
      <c r="I239" s="85" t="e">
        <f t="shared" si="35"/>
        <v>#N/A</v>
      </c>
      <c r="J239" s="85" t="e">
        <f t="shared" si="36"/>
        <v>#N/A</v>
      </c>
      <c r="K239" s="86"/>
    </row>
    <row r="240" spans="1:11" ht="15" customHeight="1">
      <c r="A240" s="16">
        <v>235</v>
      </c>
      <c r="B240" s="15" t="e">
        <f t="shared" si="28"/>
        <v>#N/A</v>
      </c>
      <c r="C240" s="15" t="e">
        <f t="shared" si="29"/>
        <v>#N/A</v>
      </c>
      <c r="D240" s="15" t="e">
        <f t="shared" si="30"/>
        <v>#N/A</v>
      </c>
      <c r="E240" s="15" t="e">
        <f t="shared" si="31"/>
        <v>#N/A</v>
      </c>
      <c r="F240" s="101" t="e">
        <f t="shared" si="32"/>
        <v>#N/A</v>
      </c>
      <c r="G240" s="85" t="e">
        <f t="shared" si="33"/>
        <v>#N/A</v>
      </c>
      <c r="H240" s="85" t="e">
        <f t="shared" si="34"/>
        <v>#N/A</v>
      </c>
      <c r="I240" s="85" t="e">
        <f t="shared" si="35"/>
        <v>#N/A</v>
      </c>
      <c r="J240" s="85" t="e">
        <f t="shared" si="36"/>
        <v>#N/A</v>
      </c>
      <c r="K240" s="86"/>
    </row>
    <row r="241" spans="1:11" ht="15" customHeight="1">
      <c r="A241" s="16">
        <v>236</v>
      </c>
      <c r="B241" s="15" t="e">
        <f t="shared" si="28"/>
        <v>#N/A</v>
      </c>
      <c r="C241" s="15" t="e">
        <f t="shared" si="29"/>
        <v>#N/A</v>
      </c>
      <c r="D241" s="15" t="e">
        <f t="shared" si="30"/>
        <v>#N/A</v>
      </c>
      <c r="E241" s="15" t="e">
        <f t="shared" si="31"/>
        <v>#N/A</v>
      </c>
      <c r="F241" s="101" t="e">
        <f t="shared" si="32"/>
        <v>#N/A</v>
      </c>
      <c r="G241" s="85" t="e">
        <f t="shared" si="33"/>
        <v>#N/A</v>
      </c>
      <c r="H241" s="85" t="e">
        <f t="shared" si="34"/>
        <v>#N/A</v>
      </c>
      <c r="I241" s="85" t="e">
        <f t="shared" si="35"/>
        <v>#N/A</v>
      </c>
      <c r="J241" s="85" t="e">
        <f t="shared" si="36"/>
        <v>#N/A</v>
      </c>
      <c r="K241" s="86"/>
    </row>
    <row r="242" spans="1:11" ht="15" customHeight="1">
      <c r="A242" s="16">
        <v>237</v>
      </c>
      <c r="B242" s="15" t="e">
        <f t="shared" si="28"/>
        <v>#N/A</v>
      </c>
      <c r="C242" s="15" t="e">
        <f t="shared" si="29"/>
        <v>#N/A</v>
      </c>
      <c r="D242" s="15" t="e">
        <f t="shared" si="30"/>
        <v>#N/A</v>
      </c>
      <c r="E242" s="15" t="e">
        <f t="shared" si="31"/>
        <v>#N/A</v>
      </c>
      <c r="F242" s="101" t="e">
        <f t="shared" si="32"/>
        <v>#N/A</v>
      </c>
      <c r="G242" s="85" t="e">
        <f t="shared" si="33"/>
        <v>#N/A</v>
      </c>
      <c r="H242" s="85" t="e">
        <f t="shared" si="34"/>
        <v>#N/A</v>
      </c>
      <c r="I242" s="85" t="e">
        <f t="shared" si="35"/>
        <v>#N/A</v>
      </c>
      <c r="J242" s="85" t="e">
        <f t="shared" si="36"/>
        <v>#N/A</v>
      </c>
      <c r="K242" s="86"/>
    </row>
    <row r="243" spans="1:11" ht="15" customHeight="1">
      <c r="A243" s="16">
        <v>238</v>
      </c>
      <c r="B243" s="15" t="e">
        <f t="shared" si="28"/>
        <v>#N/A</v>
      </c>
      <c r="C243" s="15" t="e">
        <f t="shared" si="29"/>
        <v>#N/A</v>
      </c>
      <c r="D243" s="15" t="e">
        <f t="shared" si="30"/>
        <v>#N/A</v>
      </c>
      <c r="E243" s="15" t="e">
        <f t="shared" si="31"/>
        <v>#N/A</v>
      </c>
      <c r="F243" s="101" t="e">
        <f t="shared" si="32"/>
        <v>#N/A</v>
      </c>
      <c r="G243" s="85" t="e">
        <f t="shared" si="33"/>
        <v>#N/A</v>
      </c>
      <c r="H243" s="85" t="e">
        <f t="shared" si="34"/>
        <v>#N/A</v>
      </c>
      <c r="I243" s="85" t="e">
        <f t="shared" si="35"/>
        <v>#N/A</v>
      </c>
      <c r="J243" s="85" t="e">
        <f t="shared" si="36"/>
        <v>#N/A</v>
      </c>
      <c r="K243" s="86"/>
    </row>
    <row r="244" spans="1:11" ht="15" customHeight="1">
      <c r="A244" s="16">
        <v>239</v>
      </c>
      <c r="B244" s="15" t="e">
        <f t="shared" si="28"/>
        <v>#N/A</v>
      </c>
      <c r="C244" s="15" t="e">
        <f t="shared" si="29"/>
        <v>#N/A</v>
      </c>
      <c r="D244" s="15" t="e">
        <f t="shared" si="30"/>
        <v>#N/A</v>
      </c>
      <c r="E244" s="15" t="e">
        <f t="shared" si="31"/>
        <v>#N/A</v>
      </c>
      <c r="F244" s="101" t="e">
        <f t="shared" si="32"/>
        <v>#N/A</v>
      </c>
      <c r="G244" s="85" t="e">
        <f t="shared" si="33"/>
        <v>#N/A</v>
      </c>
      <c r="H244" s="85" t="e">
        <f t="shared" si="34"/>
        <v>#N/A</v>
      </c>
      <c r="I244" s="85" t="e">
        <f t="shared" si="35"/>
        <v>#N/A</v>
      </c>
      <c r="J244" s="85" t="e">
        <f t="shared" si="36"/>
        <v>#N/A</v>
      </c>
      <c r="K244" s="86"/>
    </row>
    <row r="245" spans="1:11" ht="15" customHeight="1">
      <c r="A245" s="16">
        <v>240</v>
      </c>
      <c r="B245" s="15" t="e">
        <f t="shared" si="28"/>
        <v>#N/A</v>
      </c>
      <c r="C245" s="15" t="e">
        <f t="shared" si="29"/>
        <v>#N/A</v>
      </c>
      <c r="D245" s="15" t="e">
        <f t="shared" si="30"/>
        <v>#N/A</v>
      </c>
      <c r="E245" s="15" t="e">
        <f t="shared" si="31"/>
        <v>#N/A</v>
      </c>
      <c r="F245" s="101" t="e">
        <f t="shared" si="32"/>
        <v>#N/A</v>
      </c>
      <c r="G245" s="85" t="e">
        <f t="shared" si="33"/>
        <v>#N/A</v>
      </c>
      <c r="H245" s="85" t="e">
        <f t="shared" si="34"/>
        <v>#N/A</v>
      </c>
      <c r="I245" s="85" t="e">
        <f t="shared" si="35"/>
        <v>#N/A</v>
      </c>
      <c r="J245" s="85" t="e">
        <f t="shared" si="36"/>
        <v>#N/A</v>
      </c>
      <c r="K245" s="86"/>
    </row>
    <row r="246" spans="1:11" ht="15" customHeight="1">
      <c r="A246" s="16">
        <v>241</v>
      </c>
      <c r="B246" s="15" t="e">
        <f t="shared" si="28"/>
        <v>#N/A</v>
      </c>
      <c r="C246" s="15" t="e">
        <f t="shared" si="29"/>
        <v>#N/A</v>
      </c>
      <c r="D246" s="15" t="e">
        <f t="shared" si="30"/>
        <v>#N/A</v>
      </c>
      <c r="E246" s="15" t="e">
        <f t="shared" si="31"/>
        <v>#N/A</v>
      </c>
      <c r="F246" s="101" t="e">
        <f t="shared" si="32"/>
        <v>#N/A</v>
      </c>
      <c r="G246" s="85" t="e">
        <f t="shared" si="33"/>
        <v>#N/A</v>
      </c>
      <c r="H246" s="85" t="e">
        <f t="shared" si="34"/>
        <v>#N/A</v>
      </c>
      <c r="I246" s="85" t="e">
        <f t="shared" si="35"/>
        <v>#N/A</v>
      </c>
      <c r="J246" s="85" t="e">
        <f t="shared" si="36"/>
        <v>#N/A</v>
      </c>
      <c r="K246" s="86"/>
    </row>
    <row r="247" spans="1:11" ht="15" customHeight="1">
      <c r="A247" s="16">
        <v>242</v>
      </c>
      <c r="B247" s="15" t="e">
        <f t="shared" si="28"/>
        <v>#N/A</v>
      </c>
      <c r="C247" s="15" t="e">
        <f t="shared" si="29"/>
        <v>#N/A</v>
      </c>
      <c r="D247" s="15" t="e">
        <f t="shared" si="30"/>
        <v>#N/A</v>
      </c>
      <c r="E247" s="15" t="e">
        <f t="shared" si="31"/>
        <v>#N/A</v>
      </c>
      <c r="F247" s="101" t="e">
        <f t="shared" si="32"/>
        <v>#N/A</v>
      </c>
      <c r="G247" s="85" t="e">
        <f t="shared" si="33"/>
        <v>#N/A</v>
      </c>
      <c r="H247" s="85" t="e">
        <f t="shared" si="34"/>
        <v>#N/A</v>
      </c>
      <c r="I247" s="85" t="e">
        <f t="shared" si="35"/>
        <v>#N/A</v>
      </c>
      <c r="J247" s="85" t="e">
        <f t="shared" si="36"/>
        <v>#N/A</v>
      </c>
      <c r="K247" s="86"/>
    </row>
    <row r="248" spans="1:11" ht="15" customHeight="1">
      <c r="A248" s="16">
        <v>243</v>
      </c>
      <c r="B248" s="15" t="e">
        <f t="shared" si="28"/>
        <v>#N/A</v>
      </c>
      <c r="C248" s="15" t="e">
        <f t="shared" si="29"/>
        <v>#N/A</v>
      </c>
      <c r="D248" s="15" t="e">
        <f t="shared" si="30"/>
        <v>#N/A</v>
      </c>
      <c r="E248" s="15" t="e">
        <f t="shared" si="31"/>
        <v>#N/A</v>
      </c>
      <c r="F248" s="101" t="e">
        <f t="shared" si="32"/>
        <v>#N/A</v>
      </c>
      <c r="G248" s="85" t="e">
        <f t="shared" si="33"/>
        <v>#N/A</v>
      </c>
      <c r="H248" s="85" t="e">
        <f t="shared" si="34"/>
        <v>#N/A</v>
      </c>
      <c r="I248" s="85" t="e">
        <f t="shared" si="35"/>
        <v>#N/A</v>
      </c>
      <c r="J248" s="85" t="e">
        <f t="shared" si="36"/>
        <v>#N/A</v>
      </c>
      <c r="K248" s="86"/>
    </row>
    <row r="249" spans="1:11" ht="15" customHeight="1">
      <c r="A249" s="16">
        <v>244</v>
      </c>
      <c r="B249" s="15" t="e">
        <f t="shared" si="28"/>
        <v>#N/A</v>
      </c>
      <c r="C249" s="15" t="e">
        <f t="shared" si="29"/>
        <v>#N/A</v>
      </c>
      <c r="D249" s="15" t="e">
        <f t="shared" si="30"/>
        <v>#N/A</v>
      </c>
      <c r="E249" s="15" t="e">
        <f t="shared" si="31"/>
        <v>#N/A</v>
      </c>
      <c r="F249" s="101" t="e">
        <f t="shared" si="32"/>
        <v>#N/A</v>
      </c>
      <c r="G249" s="85" t="e">
        <f t="shared" si="33"/>
        <v>#N/A</v>
      </c>
      <c r="H249" s="85" t="e">
        <f t="shared" si="34"/>
        <v>#N/A</v>
      </c>
      <c r="I249" s="85" t="e">
        <f t="shared" si="35"/>
        <v>#N/A</v>
      </c>
      <c r="J249" s="85" t="e">
        <f t="shared" si="36"/>
        <v>#N/A</v>
      </c>
      <c r="K249" s="86"/>
    </row>
    <row r="250" spans="1:11" ht="15" customHeight="1">
      <c r="A250" s="16">
        <v>245</v>
      </c>
      <c r="B250" s="15" t="e">
        <f t="shared" si="28"/>
        <v>#N/A</v>
      </c>
      <c r="C250" s="15" t="e">
        <f t="shared" si="29"/>
        <v>#N/A</v>
      </c>
      <c r="D250" s="15" t="e">
        <f t="shared" si="30"/>
        <v>#N/A</v>
      </c>
      <c r="E250" s="15" t="e">
        <f t="shared" si="31"/>
        <v>#N/A</v>
      </c>
      <c r="F250" s="101" t="e">
        <f t="shared" si="32"/>
        <v>#N/A</v>
      </c>
      <c r="G250" s="85" t="e">
        <f t="shared" si="33"/>
        <v>#N/A</v>
      </c>
      <c r="H250" s="85" t="e">
        <f t="shared" si="34"/>
        <v>#N/A</v>
      </c>
      <c r="I250" s="85" t="e">
        <f t="shared" si="35"/>
        <v>#N/A</v>
      </c>
      <c r="J250" s="85" t="e">
        <f t="shared" si="36"/>
        <v>#N/A</v>
      </c>
      <c r="K250" s="86"/>
    </row>
    <row r="251" spans="1:11" ht="15" customHeight="1">
      <c r="A251" s="16">
        <v>246</v>
      </c>
      <c r="B251" s="15" t="e">
        <f t="shared" si="28"/>
        <v>#N/A</v>
      </c>
      <c r="C251" s="15" t="e">
        <f t="shared" si="29"/>
        <v>#N/A</v>
      </c>
      <c r="D251" s="15" t="e">
        <f t="shared" si="30"/>
        <v>#N/A</v>
      </c>
      <c r="E251" s="15" t="e">
        <f t="shared" si="31"/>
        <v>#N/A</v>
      </c>
      <c r="F251" s="101" t="e">
        <f t="shared" si="32"/>
        <v>#N/A</v>
      </c>
      <c r="G251" s="85" t="e">
        <f t="shared" si="33"/>
        <v>#N/A</v>
      </c>
      <c r="H251" s="85" t="e">
        <f t="shared" si="34"/>
        <v>#N/A</v>
      </c>
      <c r="I251" s="85" t="e">
        <f t="shared" si="35"/>
        <v>#N/A</v>
      </c>
      <c r="J251" s="85" t="e">
        <f t="shared" si="36"/>
        <v>#N/A</v>
      </c>
      <c r="K251" s="86"/>
    </row>
    <row r="252" spans="1:11" ht="15" customHeight="1">
      <c r="A252" s="16">
        <v>247</v>
      </c>
      <c r="B252" s="15" t="e">
        <f t="shared" si="28"/>
        <v>#N/A</v>
      </c>
      <c r="C252" s="15" t="e">
        <f t="shared" si="29"/>
        <v>#N/A</v>
      </c>
      <c r="D252" s="15" t="e">
        <f t="shared" si="30"/>
        <v>#N/A</v>
      </c>
      <c r="E252" s="15" t="e">
        <f t="shared" si="31"/>
        <v>#N/A</v>
      </c>
      <c r="F252" s="101" t="e">
        <f t="shared" si="32"/>
        <v>#N/A</v>
      </c>
      <c r="G252" s="85" t="e">
        <f t="shared" si="33"/>
        <v>#N/A</v>
      </c>
      <c r="H252" s="85" t="e">
        <f t="shared" si="34"/>
        <v>#N/A</v>
      </c>
      <c r="I252" s="85" t="e">
        <f t="shared" si="35"/>
        <v>#N/A</v>
      </c>
      <c r="J252" s="85" t="e">
        <f t="shared" si="36"/>
        <v>#N/A</v>
      </c>
      <c r="K252" s="86"/>
    </row>
    <row r="253" spans="1:11" ht="15" customHeight="1">
      <c r="A253" s="16">
        <v>248</v>
      </c>
      <c r="B253" s="15" t="e">
        <f t="shared" si="28"/>
        <v>#N/A</v>
      </c>
      <c r="C253" s="15" t="e">
        <f t="shared" si="29"/>
        <v>#N/A</v>
      </c>
      <c r="D253" s="15" t="e">
        <f t="shared" si="30"/>
        <v>#N/A</v>
      </c>
      <c r="E253" s="15" t="e">
        <f t="shared" si="31"/>
        <v>#N/A</v>
      </c>
      <c r="F253" s="101" t="e">
        <f t="shared" si="32"/>
        <v>#N/A</v>
      </c>
      <c r="G253" s="85" t="e">
        <f t="shared" si="33"/>
        <v>#N/A</v>
      </c>
      <c r="H253" s="85" t="e">
        <f t="shared" si="34"/>
        <v>#N/A</v>
      </c>
      <c r="I253" s="85" t="e">
        <f t="shared" si="35"/>
        <v>#N/A</v>
      </c>
      <c r="J253" s="85" t="e">
        <f t="shared" si="36"/>
        <v>#N/A</v>
      </c>
      <c r="K253" s="86"/>
    </row>
    <row r="254" spans="1:11" ht="15" customHeight="1">
      <c r="A254" s="16">
        <v>249</v>
      </c>
      <c r="B254" s="15" t="e">
        <f t="shared" si="28"/>
        <v>#N/A</v>
      </c>
      <c r="C254" s="15" t="e">
        <f t="shared" si="29"/>
        <v>#N/A</v>
      </c>
      <c r="D254" s="15" t="e">
        <f t="shared" si="30"/>
        <v>#N/A</v>
      </c>
      <c r="E254" s="15" t="e">
        <f t="shared" si="31"/>
        <v>#N/A</v>
      </c>
      <c r="F254" s="101" t="e">
        <f t="shared" si="32"/>
        <v>#N/A</v>
      </c>
      <c r="G254" s="85" t="e">
        <f t="shared" si="33"/>
        <v>#N/A</v>
      </c>
      <c r="H254" s="85" t="e">
        <f t="shared" si="34"/>
        <v>#N/A</v>
      </c>
      <c r="I254" s="85" t="e">
        <f t="shared" si="35"/>
        <v>#N/A</v>
      </c>
      <c r="J254" s="85" t="e">
        <f t="shared" si="36"/>
        <v>#N/A</v>
      </c>
      <c r="K254" s="86"/>
    </row>
    <row r="255" spans="1:11" ht="15" customHeight="1" thickBot="1">
      <c r="A255" s="18">
        <v>250</v>
      </c>
      <c r="B255" s="19" t="e">
        <f t="shared" si="28"/>
        <v>#N/A</v>
      </c>
      <c r="C255" s="19" t="e">
        <f t="shared" si="29"/>
        <v>#N/A</v>
      </c>
      <c r="D255" s="19" t="e">
        <f t="shared" si="30"/>
        <v>#N/A</v>
      </c>
      <c r="E255" s="19" t="e">
        <f t="shared" si="31"/>
        <v>#N/A</v>
      </c>
      <c r="F255" s="103" t="e">
        <f t="shared" si="32"/>
        <v>#N/A</v>
      </c>
      <c r="G255" s="87" t="e">
        <f t="shared" si="33"/>
        <v>#N/A</v>
      </c>
      <c r="H255" s="87" t="e">
        <f t="shared" si="34"/>
        <v>#N/A</v>
      </c>
      <c r="I255" s="87" t="e">
        <f t="shared" si="35"/>
        <v>#N/A</v>
      </c>
      <c r="J255" s="87" t="e">
        <f t="shared" si="36"/>
        <v>#N/A</v>
      </c>
      <c r="K255" s="88"/>
    </row>
    <row r="256" spans="1:11" ht="15" customHeight="1">
      <c r="D256" s="84"/>
      <c r="G256" s="89"/>
    </row>
  </sheetData>
  <sheetProtection algorithmName="SHA-512" hashValue="/q22PDuhcgvCftoPRyHENDGcvN4Jg//xev5+hlD65WlNkvuyE/2RBxBWXwHnPjE1dOgmBTTgub3kPJtUx42Akg==" saltValue="F2NMLAIqqskc4FOkf7LP+Q==" spinCount="100000" sheet="1" objects="1" scenarios="1"/>
  <mergeCells count="1">
    <mergeCell ref="B2:H2"/>
  </mergeCells>
  <hyperlinks>
    <hyperlink ref="I2" location="Marca!A1" display="Volver al inicio" xr:uid="{0988A29B-114E-432B-A3CF-1E777D9D0AA7}"/>
  </hyperlinks>
  <pageMargins left="0.7" right="0.7" top="0.75" bottom="0.75" header="0.3" footer="0.3"/>
  <pageSetup orientation="portrait" r:id="rId1"/>
  <ignoredErrors>
    <ignoredError sqref="G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0"/>
  <sheetViews>
    <sheetView workbookViewId="0">
      <selection activeCell="M1" sqref="M1"/>
    </sheetView>
  </sheetViews>
  <sheetFormatPr baseColWidth="10" defaultRowHeight="15"/>
  <sheetData>
    <row r="1" spans="1:17" ht="36.75" thickBot="1">
      <c r="B1" s="100" t="s">
        <v>396</v>
      </c>
      <c r="M1" s="150" t="s">
        <v>408</v>
      </c>
    </row>
    <row r="2" spans="1:17">
      <c r="A2" s="144" t="s">
        <v>371</v>
      </c>
      <c r="B2" s="145" t="s">
        <v>372</v>
      </c>
      <c r="C2" s="145" t="s">
        <v>319</v>
      </c>
      <c r="D2" s="145" t="s">
        <v>31</v>
      </c>
      <c r="E2" s="145" t="s">
        <v>373</v>
      </c>
      <c r="F2" s="145" t="s">
        <v>323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28"/>
    </row>
    <row r="3" spans="1:17">
      <c r="A3" s="29" t="s">
        <v>374</v>
      </c>
      <c r="B3">
        <v>17</v>
      </c>
      <c r="C3" s="8">
        <v>0</v>
      </c>
      <c r="D3" s="8">
        <v>7375109</v>
      </c>
      <c r="E3" s="8">
        <v>1401273</v>
      </c>
      <c r="F3" s="8">
        <v>8776382</v>
      </c>
      <c r="Q3" s="30"/>
    </row>
    <row r="4" spans="1:17">
      <c r="A4" s="29" t="s">
        <v>375</v>
      </c>
      <c r="B4">
        <v>17</v>
      </c>
      <c r="C4" s="8">
        <v>0</v>
      </c>
      <c r="D4" s="8">
        <v>3037466</v>
      </c>
      <c r="E4" s="8">
        <v>577118</v>
      </c>
      <c r="F4" s="8">
        <v>3614584</v>
      </c>
      <c r="Q4" s="30"/>
    </row>
    <row r="5" spans="1:17">
      <c r="A5" s="29" t="s">
        <v>376</v>
      </c>
      <c r="B5">
        <v>29</v>
      </c>
      <c r="C5" s="8">
        <v>0</v>
      </c>
      <c r="D5" s="8">
        <v>1915127</v>
      </c>
      <c r="E5" s="8">
        <v>363876</v>
      </c>
      <c r="F5" s="8">
        <v>2279000</v>
      </c>
      <c r="Q5" s="30"/>
    </row>
    <row r="6" spans="1:17">
      <c r="A6" s="29" t="s">
        <v>377</v>
      </c>
      <c r="B6">
        <v>2</v>
      </c>
      <c r="C6" s="8">
        <v>0</v>
      </c>
      <c r="D6" s="8">
        <v>773148</v>
      </c>
      <c r="E6" s="8">
        <v>146898</v>
      </c>
      <c r="F6" s="8">
        <v>920046</v>
      </c>
      <c r="Q6" s="30"/>
    </row>
    <row r="7" spans="1:17">
      <c r="A7" s="146" t="s">
        <v>381</v>
      </c>
      <c r="B7">
        <v>1</v>
      </c>
      <c r="C7" s="8">
        <v>0</v>
      </c>
      <c r="D7" s="8">
        <v>100000</v>
      </c>
      <c r="E7">
        <f>D7*19%</f>
        <v>19000</v>
      </c>
      <c r="F7" s="8">
        <f>D7+E7</f>
        <v>119000</v>
      </c>
      <c r="Q7" s="30"/>
    </row>
    <row r="8" spans="1:17">
      <c r="A8" s="29"/>
      <c r="Q8" s="30"/>
    </row>
    <row r="9" spans="1:17">
      <c r="A9" s="29"/>
      <c r="Q9" s="30"/>
    </row>
    <row r="10" spans="1:17">
      <c r="A10" s="29"/>
      <c r="Q10" s="30"/>
    </row>
    <row r="11" spans="1:17">
      <c r="A11" s="29"/>
      <c r="Q11" s="30"/>
    </row>
    <row r="12" spans="1:17">
      <c r="A12" s="29"/>
      <c r="Q12" s="30"/>
    </row>
    <row r="13" spans="1:17">
      <c r="A13" s="29"/>
      <c r="Q13" s="30"/>
    </row>
    <row r="14" spans="1:17">
      <c r="A14" s="29"/>
      <c r="Q14" s="30"/>
    </row>
    <row r="15" spans="1:17">
      <c r="A15" s="29"/>
      <c r="Q15" s="30"/>
    </row>
    <row r="16" spans="1:17">
      <c r="A16" s="29"/>
      <c r="Q16" s="30"/>
    </row>
    <row r="17" spans="1:17">
      <c r="A17" s="29"/>
      <c r="Q17" s="30"/>
    </row>
    <row r="18" spans="1:17">
      <c r="A18" s="29"/>
      <c r="Q18" s="30"/>
    </row>
    <row r="19" spans="1:17">
      <c r="A19" s="29"/>
      <c r="Q19" s="30"/>
    </row>
    <row r="20" spans="1:17">
      <c r="A20" s="29"/>
      <c r="Q20" s="30"/>
    </row>
    <row r="21" spans="1:17">
      <c r="A21" s="29"/>
      <c r="Q21" s="30"/>
    </row>
    <row r="22" spans="1:17">
      <c r="A22" s="29"/>
      <c r="Q22" s="30"/>
    </row>
    <row r="23" spans="1:17">
      <c r="A23" s="29"/>
      <c r="Q23" s="30"/>
    </row>
    <row r="24" spans="1:17">
      <c r="A24" s="29"/>
      <c r="Q24" s="30"/>
    </row>
    <row r="25" spans="1:17">
      <c r="A25" s="29"/>
      <c r="Q25" s="30"/>
    </row>
    <row r="26" spans="1:17">
      <c r="A26" s="29"/>
      <c r="Q26" s="30"/>
    </row>
    <row r="27" spans="1:17">
      <c r="A27" s="29"/>
      <c r="Q27" s="30"/>
    </row>
    <row r="28" spans="1:17">
      <c r="A28" s="29"/>
      <c r="Q28" s="30"/>
    </row>
    <row r="29" spans="1:17">
      <c r="A29" s="29"/>
      <c r="Q29" s="30"/>
    </row>
    <row r="30" spans="1:17">
      <c r="A30" s="29"/>
      <c r="Q30" s="30"/>
    </row>
    <row r="31" spans="1:17">
      <c r="A31" s="29"/>
      <c r="Q31" s="30"/>
    </row>
    <row r="32" spans="1:17">
      <c r="A32" s="29"/>
      <c r="Q32" s="30"/>
    </row>
    <row r="33" spans="1:17">
      <c r="A33" s="29"/>
      <c r="Q33" s="30"/>
    </row>
    <row r="34" spans="1:17">
      <c r="A34" s="29"/>
      <c r="Q34" s="30"/>
    </row>
    <row r="35" spans="1:17">
      <c r="A35" s="29"/>
      <c r="Q35" s="30"/>
    </row>
    <row r="36" spans="1:17">
      <c r="A36" s="29"/>
      <c r="Q36" s="30"/>
    </row>
    <row r="37" spans="1:17">
      <c r="A37" s="29"/>
      <c r="Q37" s="30"/>
    </row>
    <row r="38" spans="1:17">
      <c r="A38" s="29"/>
      <c r="Q38" s="30"/>
    </row>
    <row r="39" spans="1:17">
      <c r="A39" s="29"/>
      <c r="Q39" s="30"/>
    </row>
    <row r="40" spans="1:17">
      <c r="A40" s="29"/>
      <c r="Q40" s="30"/>
    </row>
    <row r="41" spans="1:17">
      <c r="A41" s="29"/>
      <c r="Q41" s="30"/>
    </row>
    <row r="42" spans="1:17">
      <c r="A42" s="29"/>
      <c r="Q42" s="30"/>
    </row>
    <row r="43" spans="1:17">
      <c r="A43" s="29"/>
      <c r="Q43" s="30"/>
    </row>
    <row r="44" spans="1:17">
      <c r="A44" s="29"/>
      <c r="Q44" s="30"/>
    </row>
    <row r="45" spans="1:17">
      <c r="A45" s="29"/>
      <c r="Q45" s="30"/>
    </row>
    <row r="46" spans="1:17">
      <c r="A46" s="29"/>
      <c r="Q46" s="30"/>
    </row>
    <row r="47" spans="1:17">
      <c r="A47" s="29"/>
      <c r="Q47" s="30"/>
    </row>
    <row r="48" spans="1:17">
      <c r="A48" s="29"/>
      <c r="Q48" s="30"/>
    </row>
    <row r="49" spans="1:17">
      <c r="A49" s="29"/>
      <c r="Q49" s="30"/>
    </row>
    <row r="50" spans="1:17">
      <c r="A50" s="29"/>
      <c r="Q50" s="30"/>
    </row>
    <row r="51" spans="1:17">
      <c r="A51" s="29"/>
      <c r="Q51" s="30"/>
    </row>
    <row r="52" spans="1:17">
      <c r="A52" s="29"/>
      <c r="Q52" s="30"/>
    </row>
    <row r="53" spans="1:17">
      <c r="A53" s="29"/>
      <c r="Q53" s="30"/>
    </row>
    <row r="54" spans="1:17">
      <c r="A54" s="29"/>
      <c r="Q54" s="30"/>
    </row>
    <row r="55" spans="1:17">
      <c r="A55" s="29"/>
      <c r="Q55" s="30"/>
    </row>
    <row r="56" spans="1:17">
      <c r="A56" s="29"/>
      <c r="Q56" s="30"/>
    </row>
    <row r="57" spans="1:17">
      <c r="A57" s="29"/>
      <c r="Q57" s="30"/>
    </row>
    <row r="58" spans="1:17">
      <c r="A58" s="29"/>
      <c r="Q58" s="30"/>
    </row>
    <row r="59" spans="1:17">
      <c r="A59" s="29"/>
      <c r="Q59" s="30"/>
    </row>
    <row r="60" spans="1:17">
      <c r="A60" s="29"/>
      <c r="Q60" s="30"/>
    </row>
    <row r="61" spans="1:17">
      <c r="A61" s="29"/>
      <c r="Q61" s="30"/>
    </row>
    <row r="62" spans="1:17">
      <c r="A62" s="29"/>
      <c r="Q62" s="30"/>
    </row>
    <row r="63" spans="1:17">
      <c r="A63" s="29"/>
      <c r="Q63" s="30"/>
    </row>
    <row r="64" spans="1:17">
      <c r="A64" s="29"/>
      <c r="Q64" s="30"/>
    </row>
    <row r="65" spans="1:17">
      <c r="A65" s="29"/>
      <c r="Q65" s="30"/>
    </row>
    <row r="66" spans="1:17">
      <c r="A66" s="29"/>
      <c r="Q66" s="30"/>
    </row>
    <row r="67" spans="1:17">
      <c r="A67" s="29"/>
      <c r="Q67" s="30"/>
    </row>
    <row r="68" spans="1:17">
      <c r="A68" s="29"/>
      <c r="Q68" s="30"/>
    </row>
    <row r="69" spans="1:17">
      <c r="A69" s="29"/>
      <c r="Q69" s="30"/>
    </row>
    <row r="70" spans="1:17">
      <c r="A70" s="29"/>
      <c r="Q70" s="30"/>
    </row>
    <row r="71" spans="1:17">
      <c r="A71" s="29"/>
      <c r="Q71" s="30"/>
    </row>
    <row r="72" spans="1:17">
      <c r="A72" s="29"/>
      <c r="Q72" s="30"/>
    </row>
    <row r="73" spans="1:17">
      <c r="A73" s="29"/>
      <c r="Q73" s="30"/>
    </row>
    <row r="74" spans="1:17">
      <c r="A74" s="29"/>
      <c r="Q74" s="30"/>
    </row>
    <row r="75" spans="1:17">
      <c r="A75" s="29"/>
      <c r="Q75" s="30"/>
    </row>
    <row r="76" spans="1:17">
      <c r="A76" s="29"/>
      <c r="Q76" s="30"/>
    </row>
    <row r="77" spans="1:17">
      <c r="A77" s="29"/>
      <c r="Q77" s="30"/>
    </row>
    <row r="78" spans="1:17">
      <c r="A78" s="29"/>
      <c r="Q78" s="30"/>
    </row>
    <row r="79" spans="1:17">
      <c r="A79" s="29"/>
      <c r="Q79" s="30"/>
    </row>
    <row r="80" spans="1:17">
      <c r="A80" s="29"/>
      <c r="Q80" s="30"/>
    </row>
    <row r="81" spans="1:17">
      <c r="A81" s="29"/>
      <c r="Q81" s="30"/>
    </row>
    <row r="82" spans="1:17">
      <c r="A82" s="29"/>
      <c r="Q82" s="30"/>
    </row>
    <row r="83" spans="1:17">
      <c r="A83" s="29"/>
      <c r="Q83" s="30"/>
    </row>
    <row r="84" spans="1:17">
      <c r="A84" s="29"/>
      <c r="Q84" s="30"/>
    </row>
    <row r="85" spans="1:17">
      <c r="A85" s="29"/>
      <c r="Q85" s="30"/>
    </row>
    <row r="86" spans="1:17">
      <c r="A86" s="29"/>
      <c r="Q86" s="30"/>
    </row>
    <row r="87" spans="1:17">
      <c r="A87" s="29"/>
      <c r="Q87" s="30"/>
    </row>
    <row r="88" spans="1:17">
      <c r="A88" s="29"/>
      <c r="Q88" s="30"/>
    </row>
    <row r="89" spans="1:17">
      <c r="A89" s="29"/>
      <c r="Q89" s="30"/>
    </row>
    <row r="90" spans="1:17">
      <c r="A90" s="29"/>
      <c r="Q90" s="30"/>
    </row>
    <row r="91" spans="1:17">
      <c r="A91" s="29"/>
      <c r="Q91" s="30"/>
    </row>
    <row r="92" spans="1:17">
      <c r="A92" s="29"/>
      <c r="Q92" s="30"/>
    </row>
    <row r="93" spans="1:17">
      <c r="A93" s="29"/>
      <c r="Q93" s="30"/>
    </row>
    <row r="94" spans="1:17">
      <c r="A94" s="29"/>
      <c r="Q94" s="30"/>
    </row>
    <row r="95" spans="1:17">
      <c r="A95" s="29"/>
      <c r="Q95" s="30"/>
    </row>
    <row r="96" spans="1:17">
      <c r="A96" s="29"/>
      <c r="Q96" s="30"/>
    </row>
    <row r="97" spans="1:17">
      <c r="A97" s="29"/>
      <c r="Q97" s="30"/>
    </row>
    <row r="98" spans="1:17">
      <c r="A98" s="29"/>
      <c r="Q98" s="30"/>
    </row>
    <row r="99" spans="1:17">
      <c r="A99" s="29"/>
      <c r="Q99" s="30"/>
    </row>
    <row r="100" spans="1:17">
      <c r="A100" s="29"/>
      <c r="Q100" s="30"/>
    </row>
    <row r="101" spans="1:17">
      <c r="A101" s="29"/>
      <c r="Q101" s="30"/>
    </row>
    <row r="102" spans="1:17">
      <c r="A102" s="29"/>
      <c r="Q102" s="30"/>
    </row>
    <row r="103" spans="1:17">
      <c r="A103" s="29"/>
      <c r="Q103" s="30"/>
    </row>
    <row r="104" spans="1:17">
      <c r="A104" s="29"/>
      <c r="Q104" s="30"/>
    </row>
    <row r="105" spans="1:17">
      <c r="A105" s="29"/>
      <c r="Q105" s="30"/>
    </row>
    <row r="106" spans="1:17">
      <c r="A106" s="29"/>
      <c r="Q106" s="30"/>
    </row>
    <row r="107" spans="1:17">
      <c r="A107" s="29"/>
      <c r="Q107" s="30"/>
    </row>
    <row r="108" spans="1:17">
      <c r="A108" s="29"/>
      <c r="Q108" s="30"/>
    </row>
    <row r="109" spans="1:17">
      <c r="A109" s="29"/>
      <c r="Q109" s="30"/>
    </row>
    <row r="110" spans="1:17">
      <c r="A110" s="29"/>
      <c r="Q110" s="30"/>
    </row>
    <row r="111" spans="1:17">
      <c r="A111" s="29"/>
      <c r="Q111" s="30"/>
    </row>
    <row r="112" spans="1:17">
      <c r="A112" s="29"/>
      <c r="Q112" s="30"/>
    </row>
    <row r="113" spans="1:17">
      <c r="A113" s="29"/>
      <c r="Q113" s="30"/>
    </row>
    <row r="114" spans="1:17">
      <c r="A114" s="29"/>
      <c r="Q114" s="30"/>
    </row>
    <row r="115" spans="1:17">
      <c r="A115" s="29"/>
      <c r="Q115" s="30"/>
    </row>
    <row r="116" spans="1:17">
      <c r="A116" s="29"/>
      <c r="Q116" s="30"/>
    </row>
    <row r="117" spans="1:17">
      <c r="A117" s="29"/>
      <c r="Q117" s="30"/>
    </row>
    <row r="118" spans="1:17">
      <c r="A118" s="29"/>
      <c r="Q118" s="30"/>
    </row>
    <row r="119" spans="1:17">
      <c r="A119" s="29"/>
      <c r="Q119" s="30"/>
    </row>
    <row r="120" spans="1:17">
      <c r="A120" s="29"/>
      <c r="Q120" s="30"/>
    </row>
    <row r="121" spans="1:17">
      <c r="A121" s="29"/>
      <c r="Q121" s="30"/>
    </row>
    <row r="122" spans="1:17">
      <c r="A122" s="29"/>
      <c r="Q122" s="30"/>
    </row>
    <row r="123" spans="1:17">
      <c r="A123" s="29"/>
      <c r="Q123" s="30"/>
    </row>
    <row r="124" spans="1:17">
      <c r="A124" s="29"/>
      <c r="Q124" s="30"/>
    </row>
    <row r="125" spans="1:17">
      <c r="A125" s="29"/>
      <c r="Q125" s="30"/>
    </row>
    <row r="126" spans="1:17">
      <c r="A126" s="29"/>
      <c r="Q126" s="30"/>
    </row>
    <row r="127" spans="1:17">
      <c r="A127" s="29"/>
      <c r="Q127" s="30"/>
    </row>
    <row r="128" spans="1:17">
      <c r="A128" s="29"/>
      <c r="Q128" s="30"/>
    </row>
    <row r="129" spans="1:17">
      <c r="A129" s="29"/>
      <c r="Q129" s="30"/>
    </row>
    <row r="130" spans="1:17">
      <c r="A130" s="29"/>
      <c r="Q130" s="30"/>
    </row>
    <row r="131" spans="1:17">
      <c r="A131" s="29"/>
      <c r="Q131" s="30"/>
    </row>
    <row r="132" spans="1:17">
      <c r="A132" s="29"/>
      <c r="Q132" s="30"/>
    </row>
    <row r="133" spans="1:17">
      <c r="A133" s="29"/>
      <c r="Q133" s="30"/>
    </row>
    <row r="134" spans="1:17">
      <c r="A134" s="29"/>
      <c r="Q134" s="30"/>
    </row>
    <row r="135" spans="1:17">
      <c r="A135" s="29"/>
      <c r="Q135" s="30"/>
    </row>
    <row r="136" spans="1:17">
      <c r="A136" s="29"/>
      <c r="Q136" s="30"/>
    </row>
    <row r="137" spans="1:17">
      <c r="A137" s="29"/>
      <c r="Q137" s="30"/>
    </row>
    <row r="138" spans="1:17">
      <c r="A138" s="29"/>
      <c r="Q138" s="30"/>
    </row>
    <row r="139" spans="1:17">
      <c r="A139" s="29"/>
      <c r="Q139" s="30"/>
    </row>
    <row r="140" spans="1:17">
      <c r="A140" s="29"/>
      <c r="Q140" s="30"/>
    </row>
    <row r="141" spans="1:17">
      <c r="A141" s="29"/>
      <c r="Q141" s="30"/>
    </row>
    <row r="142" spans="1:17">
      <c r="A142" s="29"/>
      <c r="Q142" s="30"/>
    </row>
    <row r="143" spans="1:17">
      <c r="A143" s="29"/>
      <c r="Q143" s="30"/>
    </row>
    <row r="144" spans="1:17">
      <c r="A144" s="29"/>
      <c r="Q144" s="30"/>
    </row>
    <row r="145" spans="1:17">
      <c r="A145" s="29"/>
      <c r="Q145" s="30"/>
    </row>
    <row r="146" spans="1:17">
      <c r="A146" s="29"/>
      <c r="Q146" s="30"/>
    </row>
    <row r="147" spans="1:17">
      <c r="A147" s="29"/>
      <c r="Q147" s="30"/>
    </row>
    <row r="148" spans="1:17">
      <c r="A148" s="29"/>
      <c r="Q148" s="30"/>
    </row>
    <row r="149" spans="1:17">
      <c r="A149" s="29"/>
      <c r="Q149" s="30"/>
    </row>
    <row r="150" spans="1:17">
      <c r="A150" s="29"/>
      <c r="Q150" s="30"/>
    </row>
    <row r="151" spans="1:17">
      <c r="A151" s="29"/>
      <c r="Q151" s="30"/>
    </row>
    <row r="152" spans="1:17">
      <c r="A152" s="29"/>
      <c r="Q152" s="30"/>
    </row>
    <row r="153" spans="1:17">
      <c r="A153" s="29"/>
      <c r="Q153" s="30"/>
    </row>
    <row r="154" spans="1:17">
      <c r="A154" s="29"/>
      <c r="Q154" s="30"/>
    </row>
    <row r="155" spans="1:17">
      <c r="A155" s="29"/>
      <c r="Q155" s="30"/>
    </row>
    <row r="156" spans="1:17">
      <c r="A156" s="29"/>
      <c r="Q156" s="30"/>
    </row>
    <row r="157" spans="1:17">
      <c r="A157" s="29"/>
      <c r="Q157" s="30"/>
    </row>
    <row r="158" spans="1:17">
      <c r="A158" s="29"/>
      <c r="Q158" s="30"/>
    </row>
    <row r="159" spans="1:17">
      <c r="A159" s="29"/>
      <c r="Q159" s="30"/>
    </row>
    <row r="160" spans="1:17">
      <c r="A160" s="29"/>
      <c r="Q160" s="30"/>
    </row>
    <row r="161" spans="1:17">
      <c r="A161" s="29"/>
      <c r="Q161" s="30"/>
    </row>
    <row r="162" spans="1:17">
      <c r="A162" s="29"/>
      <c r="Q162" s="30"/>
    </row>
    <row r="163" spans="1:17">
      <c r="A163" s="29"/>
      <c r="Q163" s="30"/>
    </row>
    <row r="164" spans="1:17">
      <c r="A164" s="29"/>
      <c r="Q164" s="30"/>
    </row>
    <row r="165" spans="1:17">
      <c r="A165" s="29"/>
      <c r="Q165" s="30"/>
    </row>
    <row r="166" spans="1:17">
      <c r="A166" s="29"/>
      <c r="Q166" s="30"/>
    </row>
    <row r="167" spans="1:17">
      <c r="A167" s="29"/>
      <c r="Q167" s="30"/>
    </row>
    <row r="168" spans="1:17">
      <c r="A168" s="29"/>
      <c r="Q168" s="30"/>
    </row>
    <row r="169" spans="1:17">
      <c r="A169" s="29"/>
      <c r="Q169" s="30"/>
    </row>
    <row r="170" spans="1:17">
      <c r="A170" s="29"/>
      <c r="Q170" s="30"/>
    </row>
    <row r="171" spans="1:17">
      <c r="A171" s="29"/>
      <c r="Q171" s="30"/>
    </row>
    <row r="172" spans="1:17">
      <c r="A172" s="29"/>
      <c r="Q172" s="30"/>
    </row>
    <row r="173" spans="1:17">
      <c r="A173" s="29"/>
      <c r="Q173" s="30"/>
    </row>
    <row r="174" spans="1:17">
      <c r="A174" s="29"/>
      <c r="Q174" s="30"/>
    </row>
    <row r="175" spans="1:17">
      <c r="A175" s="29"/>
      <c r="Q175" s="30"/>
    </row>
    <row r="176" spans="1:17">
      <c r="A176" s="29"/>
      <c r="Q176" s="30"/>
    </row>
    <row r="177" spans="1:17">
      <c r="A177" s="29"/>
      <c r="Q177" s="30"/>
    </row>
    <row r="178" spans="1:17">
      <c r="A178" s="29"/>
      <c r="Q178" s="30"/>
    </row>
    <row r="179" spans="1:17">
      <c r="A179" s="29"/>
      <c r="Q179" s="30"/>
    </row>
    <row r="180" spans="1:17">
      <c r="A180" s="29"/>
      <c r="Q180" s="30"/>
    </row>
    <row r="181" spans="1:17">
      <c r="A181" s="29"/>
      <c r="Q181" s="30"/>
    </row>
    <row r="182" spans="1:17">
      <c r="A182" s="29"/>
      <c r="Q182" s="30"/>
    </row>
    <row r="183" spans="1:17">
      <c r="A183" s="29"/>
      <c r="Q183" s="30"/>
    </row>
    <row r="184" spans="1:17">
      <c r="A184" s="29"/>
      <c r="Q184" s="30"/>
    </row>
    <row r="185" spans="1:17">
      <c r="A185" s="29"/>
      <c r="Q185" s="30"/>
    </row>
    <row r="186" spans="1:17">
      <c r="A186" s="29"/>
      <c r="Q186" s="30"/>
    </row>
    <row r="187" spans="1:17">
      <c r="A187" s="29"/>
      <c r="Q187" s="30"/>
    </row>
    <row r="188" spans="1:17">
      <c r="A188" s="29"/>
      <c r="Q188" s="30"/>
    </row>
    <row r="189" spans="1:17">
      <c r="A189" s="29"/>
      <c r="Q189" s="30"/>
    </row>
    <row r="190" spans="1:17">
      <c r="A190" s="29"/>
      <c r="Q190" s="30"/>
    </row>
    <row r="191" spans="1:17">
      <c r="A191" s="29"/>
      <c r="Q191" s="30"/>
    </row>
    <row r="192" spans="1:17">
      <c r="A192" s="29"/>
      <c r="Q192" s="30"/>
    </row>
    <row r="193" spans="1:17">
      <c r="A193" s="29"/>
      <c r="Q193" s="30"/>
    </row>
    <row r="194" spans="1:17">
      <c r="A194" s="29"/>
      <c r="Q194" s="30"/>
    </row>
    <row r="195" spans="1:17">
      <c r="A195" s="29"/>
      <c r="Q195" s="30"/>
    </row>
    <row r="196" spans="1:17">
      <c r="A196" s="29"/>
      <c r="Q196" s="30"/>
    </row>
    <row r="197" spans="1:17">
      <c r="A197" s="29"/>
      <c r="Q197" s="30"/>
    </row>
    <row r="198" spans="1:17">
      <c r="A198" s="29"/>
      <c r="Q198" s="30"/>
    </row>
    <row r="199" spans="1:17">
      <c r="A199" s="29"/>
      <c r="Q199" s="30"/>
    </row>
    <row r="200" spans="1:17" ht="15.75" thickBot="1">
      <c r="A200" s="31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32"/>
    </row>
  </sheetData>
  <hyperlinks>
    <hyperlink ref="M1" location="Marca!A1" display="Volver al inicio" xr:uid="{499034E0-1CB8-4806-9852-ED0DC548484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"/>
  <sheetViews>
    <sheetView workbookViewId="0">
      <selection activeCell="B2" sqref="B2:C2"/>
    </sheetView>
  </sheetViews>
  <sheetFormatPr baseColWidth="10" defaultColWidth="14.42578125" defaultRowHeight="15" customHeight="1"/>
  <cols>
    <col min="1" max="1" width="16.7109375" bestFit="1" customWidth="1"/>
    <col min="2" max="2" width="39.85546875" bestFit="1" customWidth="1"/>
  </cols>
  <sheetData>
    <row r="1" spans="1:6" ht="16.5" customHeight="1"/>
    <row r="2" spans="1:6" ht="21" customHeight="1">
      <c r="A2" s="1"/>
      <c r="B2" s="236" t="s">
        <v>3</v>
      </c>
      <c r="C2" s="235"/>
      <c r="E2" s="150" t="s">
        <v>408</v>
      </c>
    </row>
    <row r="3" spans="1:6" ht="19.149999999999999" customHeight="1"/>
    <row r="4" spans="1:6" ht="19.149999999999999" customHeight="1" thickBot="1"/>
    <row r="5" spans="1:6" ht="19.149999999999999" customHeight="1" thickBot="1">
      <c r="A5" s="23" t="s">
        <v>380</v>
      </c>
      <c r="B5" s="24" t="s">
        <v>253</v>
      </c>
      <c r="C5" s="25" t="s">
        <v>260</v>
      </c>
      <c r="D5" s="25" t="s">
        <v>258</v>
      </c>
      <c r="E5" s="25" t="s">
        <v>259</v>
      </c>
      <c r="F5" s="26" t="s">
        <v>2</v>
      </c>
    </row>
    <row r="6" spans="1:6" ht="19.149999999999999" customHeight="1">
      <c r="A6" s="21">
        <f>'Libro Venta SII'!B3</f>
        <v>17</v>
      </c>
      <c r="B6" s="22" t="str">
        <f>'Libro Venta SII'!A3</f>
        <v>Factura ElectrÃ³nica(33)</v>
      </c>
      <c r="C6" s="137">
        <f>'Libro Venta SII'!C3</f>
        <v>0</v>
      </c>
      <c r="D6" s="137">
        <f>'Libro Venta SII'!D3</f>
        <v>7375109</v>
      </c>
      <c r="E6" s="137">
        <f>'Libro Venta SII'!E3</f>
        <v>1401273</v>
      </c>
      <c r="F6" s="138">
        <f>'Libro Venta SII'!F3</f>
        <v>8776382</v>
      </c>
    </row>
    <row r="7" spans="1:6" ht="19.149999999999999" customHeight="1">
      <c r="A7" s="21">
        <f>'Libro Venta SII'!B4</f>
        <v>17</v>
      </c>
      <c r="B7" s="22" t="str">
        <f>'Libro Venta SII'!A4</f>
        <v>Total Oper. del mes Boleta Electr.(39)</v>
      </c>
      <c r="C7" s="137">
        <f>'Libro Venta SII'!C4</f>
        <v>0</v>
      </c>
      <c r="D7" s="137">
        <f>'Libro Venta SII'!D4</f>
        <v>3037466</v>
      </c>
      <c r="E7" s="137">
        <f>'Libro Venta SII'!E4</f>
        <v>577118</v>
      </c>
      <c r="F7" s="138">
        <f>'Libro Venta SII'!F4</f>
        <v>3614584</v>
      </c>
    </row>
    <row r="8" spans="1:6" ht="19.149999999999999" customHeight="1">
      <c r="A8" s="21">
        <f>'Libro Venta SII'!B5</f>
        <v>29</v>
      </c>
      <c r="B8" s="22" t="str">
        <f>'Libro Venta SII'!A5</f>
        <v>Total mes Comprobantes Pago ElectrÃ³nico(48)</v>
      </c>
      <c r="C8" s="137">
        <f>'Libro Venta SII'!C5</f>
        <v>0</v>
      </c>
      <c r="D8" s="137">
        <f>'Libro Venta SII'!D5</f>
        <v>1915127</v>
      </c>
      <c r="E8" s="137">
        <f>'Libro Venta SII'!E5</f>
        <v>363876</v>
      </c>
      <c r="F8" s="138">
        <f>'Libro Venta SII'!F5</f>
        <v>2279000</v>
      </c>
    </row>
    <row r="9" spans="1:6" ht="19.149999999999999" customHeight="1">
      <c r="A9" s="21">
        <f>'Libro Venta SII'!B6</f>
        <v>2</v>
      </c>
      <c r="B9" s="22" t="str">
        <f>'Libro Venta SII'!A6</f>
        <v>Nota de CrÃ©dito ElectrÃ³nica(61)</v>
      </c>
      <c r="C9" s="137">
        <f>'Libro Venta SII'!C6</f>
        <v>0</v>
      </c>
      <c r="D9" s="137">
        <f>'Libro Venta SII'!D6</f>
        <v>773148</v>
      </c>
      <c r="E9" s="137">
        <f>'Libro Venta SII'!E6</f>
        <v>146898</v>
      </c>
      <c r="F9" s="138">
        <f>'Libro Venta SII'!F6</f>
        <v>920046</v>
      </c>
    </row>
    <row r="10" spans="1:6" ht="19.149999999999999" customHeight="1">
      <c r="A10" s="21">
        <f>'Libro Venta SII'!B7</f>
        <v>1</v>
      </c>
      <c r="B10" s="22" t="str">
        <f>'Libro Venta SII'!A7</f>
        <v>Nota de Debito ElectrÃ³nica(61)</v>
      </c>
      <c r="C10" s="137">
        <f>'Libro Venta SII'!C7</f>
        <v>0</v>
      </c>
      <c r="D10" s="137">
        <f>'Libro Venta SII'!D7</f>
        <v>100000</v>
      </c>
      <c r="E10" s="137">
        <f>'Libro Venta SII'!E7</f>
        <v>19000</v>
      </c>
      <c r="F10" s="138">
        <f>'Libro Venta SII'!F7</f>
        <v>119000</v>
      </c>
    </row>
    <row r="11" spans="1:6" ht="15" customHeight="1" thickBot="1">
      <c r="A11" s="237" t="s">
        <v>379</v>
      </c>
      <c r="B11" s="238"/>
      <c r="C11" s="141">
        <f>C6+C7+C8-C9+C10</f>
        <v>0</v>
      </c>
      <c r="D11" s="141">
        <f>D6+D7+D8-D9+D10</f>
        <v>11654554</v>
      </c>
      <c r="E11" s="141">
        <f t="shared" ref="E11:F11" si="0">E6+E7+E8-E9+E10</f>
        <v>2214369</v>
      </c>
      <c r="F11" s="141">
        <f t="shared" si="0"/>
        <v>13868920</v>
      </c>
    </row>
  </sheetData>
  <sheetProtection algorithmName="SHA-512" hashValue="VXmsXof+badE0WjAWPo6yrjrIoLZ6vvVD+K0u8IYP5jYKk6sGKv7fCXma8gFsXaKBmjF7NwFJg0qT/BEq6tHaQ==" saltValue="5yAjXfS3rHtisojpVmzNgw==" spinCount="100000" sheet="1" objects="1" scenarios="1"/>
  <mergeCells count="2">
    <mergeCell ref="B2:C2"/>
    <mergeCell ref="A11:B11"/>
  </mergeCells>
  <hyperlinks>
    <hyperlink ref="E2" location="Marca!A1" display="Volver al inicio" xr:uid="{05CB58DA-947D-4B5D-82CC-7DD4DDEA8B0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L27"/>
  <sheetViews>
    <sheetView workbookViewId="0">
      <selection activeCell="F15" sqref="E15:F15"/>
    </sheetView>
  </sheetViews>
  <sheetFormatPr baseColWidth="10" defaultColWidth="14.42578125" defaultRowHeight="15" customHeight="1"/>
  <cols>
    <col min="1" max="1" width="8.28515625" customWidth="1"/>
    <col min="5" max="5" width="30.7109375" customWidth="1"/>
    <col min="6" max="6" width="11.28515625" customWidth="1"/>
  </cols>
  <sheetData>
    <row r="2" spans="1:12" ht="15" customHeight="1">
      <c r="A2" s="336"/>
      <c r="B2" s="337" t="s">
        <v>4</v>
      </c>
      <c r="C2" s="338"/>
      <c r="D2" s="336"/>
      <c r="E2" s="339" t="s">
        <v>408</v>
      </c>
      <c r="F2" s="336"/>
      <c r="G2" s="340"/>
      <c r="H2" s="340"/>
      <c r="I2" s="340"/>
      <c r="J2" s="340"/>
      <c r="K2" s="340"/>
      <c r="L2" s="340"/>
    </row>
    <row r="3" spans="1:12" ht="15" customHeight="1">
      <c r="A3" s="336"/>
      <c r="B3" s="341"/>
      <c r="C3" s="340"/>
      <c r="D3" s="336"/>
      <c r="E3" s="336"/>
      <c r="F3" s="336"/>
      <c r="G3" s="340"/>
      <c r="H3" s="340"/>
      <c r="I3" s="340"/>
      <c r="J3" s="340"/>
      <c r="K3" s="340"/>
      <c r="L3" s="340"/>
    </row>
    <row r="4" spans="1:12" ht="15" customHeight="1" thickBot="1">
      <c r="A4" s="340"/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</row>
    <row r="5" spans="1:12" ht="15" customHeight="1" thickBot="1">
      <c r="A5" s="342" t="s">
        <v>252</v>
      </c>
      <c r="B5" s="343" t="s">
        <v>261</v>
      </c>
      <c r="C5" s="343" t="s">
        <v>0</v>
      </c>
      <c r="D5" s="344" t="s">
        <v>1</v>
      </c>
      <c r="E5" s="344" t="s">
        <v>262</v>
      </c>
      <c r="F5" s="343" t="s">
        <v>382</v>
      </c>
      <c r="G5" s="345" t="s">
        <v>263</v>
      </c>
      <c r="H5" s="345" t="s">
        <v>264</v>
      </c>
      <c r="I5" s="346" t="s">
        <v>265</v>
      </c>
      <c r="J5" s="340"/>
      <c r="K5" s="347" t="s">
        <v>268</v>
      </c>
      <c r="L5" s="348" t="s">
        <v>361</v>
      </c>
    </row>
    <row r="6" spans="1:12" ht="15" customHeight="1">
      <c r="A6" s="349">
        <v>55</v>
      </c>
      <c r="B6" s="350" t="s">
        <v>383</v>
      </c>
      <c r="C6" s="351">
        <v>45290</v>
      </c>
      <c r="D6" s="350" t="s">
        <v>385</v>
      </c>
      <c r="E6" s="350" t="s">
        <v>388</v>
      </c>
      <c r="F6" s="350" t="s">
        <v>391</v>
      </c>
      <c r="G6" s="352">
        <v>229885</v>
      </c>
      <c r="H6" s="352">
        <f>G6*13%</f>
        <v>29885.05</v>
      </c>
      <c r="I6" s="353">
        <f>G6-H6</f>
        <v>199999.95</v>
      </c>
      <c r="J6" s="340"/>
      <c r="K6" s="354">
        <f>G7*3%</f>
        <v>10344.84</v>
      </c>
      <c r="L6" s="355" t="str">
        <f>D7</f>
        <v>19191919-1</v>
      </c>
    </row>
    <row r="7" spans="1:12" ht="15" customHeight="1">
      <c r="A7" s="356">
        <v>22</v>
      </c>
      <c r="B7" s="357" t="s">
        <v>383</v>
      </c>
      <c r="C7" s="358">
        <v>45267</v>
      </c>
      <c r="D7" s="357" t="s">
        <v>387</v>
      </c>
      <c r="E7" s="357" t="s">
        <v>389</v>
      </c>
      <c r="F7" s="357" t="s">
        <v>391</v>
      </c>
      <c r="G7" s="359">
        <v>344828</v>
      </c>
      <c r="H7" s="359">
        <f>G7*16%</f>
        <v>55172.480000000003</v>
      </c>
      <c r="I7" s="353">
        <f t="shared" ref="I7:I9" si="0">G7-H7</f>
        <v>289655.52</v>
      </c>
      <c r="J7" s="340"/>
      <c r="K7" s="354"/>
      <c r="L7" s="355"/>
    </row>
    <row r="8" spans="1:12" ht="15" customHeight="1">
      <c r="A8" s="356">
        <v>99</v>
      </c>
      <c r="B8" s="357" t="s">
        <v>384</v>
      </c>
      <c r="C8" s="358">
        <v>45268</v>
      </c>
      <c r="D8" s="357" t="s">
        <v>386</v>
      </c>
      <c r="E8" s="357" t="s">
        <v>390</v>
      </c>
      <c r="F8" s="357" t="s">
        <v>391</v>
      </c>
      <c r="G8" s="359">
        <v>57471</v>
      </c>
      <c r="H8" s="359">
        <f>G8*13%</f>
        <v>7471.2300000000005</v>
      </c>
      <c r="I8" s="353">
        <f t="shared" si="0"/>
        <v>49999.77</v>
      </c>
      <c r="J8" s="340"/>
      <c r="K8" s="354"/>
      <c r="L8" s="355"/>
    </row>
    <row r="9" spans="1:12" ht="15" customHeight="1">
      <c r="A9" s="356">
        <v>100</v>
      </c>
      <c r="B9" s="357" t="s">
        <v>383</v>
      </c>
      <c r="C9" s="358">
        <v>45282</v>
      </c>
      <c r="D9" s="357" t="s">
        <v>386</v>
      </c>
      <c r="E9" s="357" t="s">
        <v>390</v>
      </c>
      <c r="F9" s="357" t="s">
        <v>391</v>
      </c>
      <c r="G9" s="359">
        <v>50000</v>
      </c>
      <c r="H9" s="359">
        <f>G9*13%</f>
        <v>6500</v>
      </c>
      <c r="I9" s="353">
        <f t="shared" si="0"/>
        <v>43500</v>
      </c>
      <c r="J9" s="340"/>
      <c r="K9" s="354"/>
      <c r="L9" s="355"/>
    </row>
    <row r="10" spans="1:12" ht="15" customHeight="1">
      <c r="A10" s="356"/>
      <c r="B10" s="360"/>
      <c r="C10" s="360"/>
      <c r="D10" s="360"/>
      <c r="E10" s="360"/>
      <c r="F10" s="360"/>
      <c r="G10" s="359"/>
      <c r="H10" s="359"/>
      <c r="I10" s="361"/>
      <c r="J10" s="340"/>
      <c r="K10" s="354"/>
      <c r="L10" s="355"/>
    </row>
    <row r="11" spans="1:12" ht="15" customHeight="1">
      <c r="A11" s="356"/>
      <c r="B11" s="360"/>
      <c r="C11" s="360"/>
      <c r="D11" s="360"/>
      <c r="E11" s="360"/>
      <c r="F11" s="360"/>
      <c r="G11" s="359"/>
      <c r="H11" s="359"/>
      <c r="I11" s="361"/>
      <c r="J11" s="340"/>
      <c r="K11" s="354"/>
      <c r="L11" s="355"/>
    </row>
    <row r="12" spans="1:12" ht="15" customHeight="1">
      <c r="A12" s="356"/>
      <c r="B12" s="360"/>
      <c r="C12" s="360"/>
      <c r="D12" s="360"/>
      <c r="E12" s="360"/>
      <c r="F12" s="360"/>
      <c r="G12" s="359"/>
      <c r="H12" s="359"/>
      <c r="I12" s="361"/>
      <c r="J12" s="340"/>
      <c r="K12" s="354"/>
      <c r="L12" s="355"/>
    </row>
    <row r="13" spans="1:12" ht="15" customHeight="1">
      <c r="A13" s="356"/>
      <c r="B13" s="360"/>
      <c r="C13" s="360"/>
      <c r="D13" s="360"/>
      <c r="E13" s="360"/>
      <c r="F13" s="360"/>
      <c r="G13" s="359"/>
      <c r="H13" s="359"/>
      <c r="I13" s="361"/>
      <c r="J13" s="340"/>
      <c r="K13" s="354"/>
      <c r="L13" s="355"/>
    </row>
    <row r="14" spans="1:12" ht="15" customHeight="1">
      <c r="A14" s="356"/>
      <c r="B14" s="360"/>
      <c r="C14" s="360"/>
      <c r="D14" s="360"/>
      <c r="E14" s="360"/>
      <c r="F14" s="360"/>
      <c r="G14" s="359"/>
      <c r="H14" s="359"/>
      <c r="I14" s="361"/>
      <c r="J14" s="340"/>
      <c r="K14" s="354"/>
      <c r="L14" s="355"/>
    </row>
    <row r="15" spans="1:12" ht="15" customHeight="1">
      <c r="A15" s="356"/>
      <c r="B15" s="360"/>
      <c r="C15" s="360"/>
      <c r="D15" s="360"/>
      <c r="E15" s="360"/>
      <c r="F15" s="360"/>
      <c r="G15" s="359"/>
      <c r="H15" s="359"/>
      <c r="I15" s="361"/>
      <c r="J15" s="340"/>
      <c r="K15" s="354"/>
      <c r="L15" s="355"/>
    </row>
    <row r="16" spans="1:12" ht="15" customHeight="1">
      <c r="A16" s="356"/>
      <c r="B16" s="360"/>
      <c r="C16" s="360"/>
      <c r="D16" s="360"/>
      <c r="E16" s="360"/>
      <c r="F16" s="360"/>
      <c r="G16" s="359"/>
      <c r="H16" s="359"/>
      <c r="I16" s="361"/>
      <c r="J16" s="340"/>
      <c r="K16" s="354"/>
      <c r="L16" s="355"/>
    </row>
    <row r="17" spans="1:12" ht="15" customHeight="1">
      <c r="A17" s="356"/>
      <c r="B17" s="360"/>
      <c r="C17" s="360"/>
      <c r="D17" s="360"/>
      <c r="E17" s="360"/>
      <c r="F17" s="360"/>
      <c r="G17" s="359"/>
      <c r="H17" s="359"/>
      <c r="I17" s="361"/>
      <c r="J17" s="340"/>
      <c r="K17" s="354"/>
      <c r="L17" s="355"/>
    </row>
    <row r="18" spans="1:12" ht="15" customHeight="1">
      <c r="A18" s="356"/>
      <c r="B18" s="360"/>
      <c r="C18" s="360"/>
      <c r="D18" s="360"/>
      <c r="E18" s="360"/>
      <c r="F18" s="360"/>
      <c r="G18" s="359"/>
      <c r="H18" s="359"/>
      <c r="I18" s="361"/>
      <c r="J18" s="340"/>
      <c r="K18" s="354"/>
      <c r="L18" s="355"/>
    </row>
    <row r="19" spans="1:12" ht="15" customHeight="1">
      <c r="A19" s="356"/>
      <c r="B19" s="360"/>
      <c r="C19" s="360"/>
      <c r="D19" s="360"/>
      <c r="E19" s="360"/>
      <c r="F19" s="360"/>
      <c r="G19" s="359"/>
      <c r="H19" s="359"/>
      <c r="I19" s="361"/>
      <c r="J19" s="340"/>
      <c r="K19" s="354"/>
      <c r="L19" s="355"/>
    </row>
    <row r="20" spans="1:12" ht="15" customHeight="1" thickBot="1">
      <c r="A20" s="362"/>
      <c r="B20" s="363"/>
      <c r="C20" s="363"/>
      <c r="D20" s="363"/>
      <c r="E20" s="363"/>
      <c r="F20" s="363"/>
      <c r="G20" s="364"/>
      <c r="H20" s="364"/>
      <c r="I20" s="365"/>
      <c r="J20" s="340"/>
      <c r="K20" s="354"/>
      <c r="L20" s="366"/>
    </row>
    <row r="21" spans="1:12" ht="15" customHeight="1" thickBot="1">
      <c r="A21" s="340"/>
      <c r="B21" s="340"/>
      <c r="C21" s="340"/>
      <c r="D21" s="340"/>
      <c r="E21" s="367" t="s">
        <v>2</v>
      </c>
      <c r="F21" s="368"/>
      <c r="G21" s="369">
        <f>SUM(G6:G20)</f>
        <v>682184</v>
      </c>
      <c r="H21" s="369">
        <f>SUM(H6:H20)</f>
        <v>99028.76</v>
      </c>
      <c r="I21" s="370">
        <f>SUM(I6:I20)</f>
        <v>583155.24</v>
      </c>
      <c r="J21" s="340"/>
      <c r="K21" s="371">
        <f>SUM(K6:K20)</f>
        <v>10344.84</v>
      </c>
      <c r="L21" s="372" t="s">
        <v>2</v>
      </c>
    </row>
    <row r="22" spans="1:12" ht="15" customHeight="1">
      <c r="A22" s="340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</row>
    <row r="23" spans="1:12" ht="15" customHeight="1" thickBot="1"/>
    <row r="24" spans="1:12" ht="15" customHeight="1" thickBot="1">
      <c r="E24" s="40" t="s">
        <v>266</v>
      </c>
      <c r="F24" s="139">
        <f>H21-K21</f>
        <v>88683.92</v>
      </c>
      <c r="G24" s="39"/>
    </row>
    <row r="25" spans="1:12" ht="15" customHeight="1" thickBot="1">
      <c r="E25" s="148" t="s">
        <v>267</v>
      </c>
      <c r="F25" s="140">
        <f>K21</f>
        <v>10344.84</v>
      </c>
      <c r="G25" s="39"/>
    </row>
    <row r="27" spans="1:12" ht="15" customHeight="1">
      <c r="E27" s="39"/>
      <c r="F27" s="39"/>
      <c r="G27" s="39"/>
      <c r="H27" s="39"/>
      <c r="I27" s="39"/>
    </row>
  </sheetData>
  <sheetProtection algorithmName="SHA-512" hashValue="wMXzl+q6x43H5B5zv0Ep3V1OFAYyG7ecJ4GljPxTqncMmhVSerihscqaKQc8VYJ0aBEsgYUTujOV0IuHT36B6Q==" saltValue="tahi6mXUd/k1QQcl3N/chQ==" spinCount="100000" sheet="1" objects="1" scenarios="1" selectLockedCells="1"/>
  <mergeCells count="1">
    <mergeCell ref="B2:C2"/>
  </mergeCells>
  <hyperlinks>
    <hyperlink ref="E2" location="Marca!A1" display="Volver al inicio" xr:uid="{EE025831-3944-4BAC-8F7F-962F338A6AD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O45"/>
  <sheetViews>
    <sheetView zoomScaleNormal="100" workbookViewId="0">
      <selection activeCell="E13" sqref="E13"/>
    </sheetView>
  </sheetViews>
  <sheetFormatPr baseColWidth="10" defaultColWidth="14.42578125" defaultRowHeight="15" customHeight="1"/>
  <cols>
    <col min="1" max="1" width="3.28515625" customWidth="1"/>
    <col min="2" max="2" width="29.140625" customWidth="1"/>
    <col min="3" max="3" width="14.42578125" style="116"/>
    <col min="4" max="4" width="19.28515625" style="116" bestFit="1" customWidth="1"/>
    <col min="5" max="5" width="22.28515625" style="116" bestFit="1" customWidth="1"/>
    <col min="6" max="6" width="23.85546875" style="116" bestFit="1" customWidth="1"/>
    <col min="8" max="8" width="3.42578125" customWidth="1"/>
    <col min="11" max="11" width="14.85546875" bestFit="1" customWidth="1"/>
    <col min="12" max="12" width="21.42578125" customWidth="1"/>
    <col min="13" max="15" width="14.5703125" bestFit="1" customWidth="1"/>
  </cols>
  <sheetData>
    <row r="1" spans="2:15" ht="15" customHeight="1" thickBot="1"/>
    <row r="2" spans="2:15" ht="15" customHeight="1">
      <c r="B2" s="60" t="s">
        <v>394</v>
      </c>
      <c r="C2" s="117"/>
      <c r="D2" s="117"/>
      <c r="E2" s="117"/>
      <c r="F2" s="117"/>
      <c r="G2" s="28"/>
      <c r="I2" s="150" t="s">
        <v>408</v>
      </c>
    </row>
    <row r="3" spans="2:15" ht="15" customHeight="1" thickBot="1">
      <c r="B3" s="47" t="s">
        <v>395</v>
      </c>
      <c r="C3" s="118"/>
      <c r="D3" s="118"/>
      <c r="E3" s="118"/>
      <c r="F3" s="118"/>
      <c r="G3" s="30"/>
    </row>
    <row r="4" spans="2:15" ht="15.75" thickBot="1">
      <c r="B4" s="45"/>
      <c r="C4" s="114"/>
      <c r="D4" s="114"/>
      <c r="E4" s="114"/>
      <c r="F4" s="114"/>
      <c r="G4" s="46"/>
      <c r="H4" s="41"/>
      <c r="J4" s="239" t="s">
        <v>299</v>
      </c>
      <c r="K4" s="240"/>
      <c r="L4" s="240"/>
      <c r="M4" s="240"/>
      <c r="N4" s="240"/>
      <c r="O4" s="241"/>
    </row>
    <row r="5" spans="2:15" ht="44.45" customHeight="1" thickBot="1">
      <c r="B5" s="45"/>
      <c r="C5" s="243" t="s">
        <v>5</v>
      </c>
      <c r="D5" s="244"/>
      <c r="E5" s="245"/>
      <c r="F5" s="114"/>
      <c r="G5" s="46"/>
      <c r="H5" s="41"/>
      <c r="J5" s="61" t="s">
        <v>300</v>
      </c>
      <c r="K5" s="242" t="s">
        <v>301</v>
      </c>
      <c r="L5" s="242"/>
      <c r="M5" s="62" t="s">
        <v>302</v>
      </c>
      <c r="N5" s="62" t="s">
        <v>303</v>
      </c>
      <c r="O5" s="63" t="s">
        <v>304</v>
      </c>
    </row>
    <row r="6" spans="2:15" ht="16.5" thickBot="1">
      <c r="B6" s="45"/>
      <c r="C6" s="114"/>
      <c r="D6" s="119"/>
      <c r="E6" s="119"/>
      <c r="F6" s="114"/>
      <c r="G6" s="46"/>
      <c r="H6" s="41"/>
      <c r="J6" s="61"/>
      <c r="K6" s="67" t="s">
        <v>305</v>
      </c>
      <c r="L6" s="72" t="s">
        <v>306</v>
      </c>
      <c r="M6" s="71"/>
      <c r="N6" s="62"/>
      <c r="O6" s="63"/>
    </row>
    <row r="7" spans="2:15">
      <c r="B7" s="45" t="s">
        <v>6</v>
      </c>
      <c r="C7" s="114" t="s">
        <v>366</v>
      </c>
      <c r="D7" s="114"/>
      <c r="E7" s="114"/>
      <c r="F7" s="120" t="s">
        <v>287</v>
      </c>
      <c r="G7" s="46" t="s">
        <v>368</v>
      </c>
      <c r="H7" s="41"/>
      <c r="J7" s="64" t="s">
        <v>307</v>
      </c>
      <c r="K7" s="68" t="s">
        <v>308</v>
      </c>
      <c r="L7" s="73">
        <v>866916</v>
      </c>
      <c r="M7" s="76" t="s">
        <v>309</v>
      </c>
      <c r="N7" s="82" t="s">
        <v>308</v>
      </c>
      <c r="O7" s="79" t="s">
        <v>309</v>
      </c>
    </row>
    <row r="8" spans="2:15">
      <c r="B8" s="47" t="s">
        <v>289</v>
      </c>
      <c r="C8" s="114" t="s">
        <v>367</v>
      </c>
      <c r="D8" s="114"/>
      <c r="E8" s="114"/>
      <c r="F8" s="120" t="s">
        <v>288</v>
      </c>
      <c r="G8" s="46" t="s">
        <v>369</v>
      </c>
      <c r="H8" s="41"/>
      <c r="J8" s="65"/>
      <c r="K8" s="69">
        <v>866916.01</v>
      </c>
      <c r="L8" s="74">
        <v>1926480</v>
      </c>
      <c r="M8" s="77">
        <v>0.04</v>
      </c>
      <c r="N8" s="74">
        <v>34676.639999999999</v>
      </c>
      <c r="O8" s="80">
        <v>2.1999999999999999E-2</v>
      </c>
    </row>
    <row r="9" spans="2:15">
      <c r="B9" s="45"/>
      <c r="C9" s="114"/>
      <c r="D9" s="114"/>
      <c r="E9" s="114"/>
      <c r="F9" s="114"/>
      <c r="G9" s="46"/>
      <c r="H9" s="41"/>
      <c r="J9" s="65"/>
      <c r="K9" s="69">
        <v>1926480.01</v>
      </c>
      <c r="L9" s="74">
        <v>3210800</v>
      </c>
      <c r="M9" s="77">
        <v>0.08</v>
      </c>
      <c r="N9" s="74">
        <v>111735.84</v>
      </c>
      <c r="O9" s="80">
        <v>4.5199999999999997E-2</v>
      </c>
    </row>
    <row r="10" spans="2:15">
      <c r="B10" s="45"/>
      <c r="C10" s="114"/>
      <c r="D10" s="114"/>
      <c r="E10" s="114"/>
      <c r="F10" s="114"/>
      <c r="G10" s="46"/>
      <c r="H10" s="41"/>
      <c r="J10" s="65"/>
      <c r="K10" s="69">
        <v>3210800.01</v>
      </c>
      <c r="L10" s="74">
        <v>4495120</v>
      </c>
      <c r="M10" s="77">
        <v>0.13500000000000001</v>
      </c>
      <c r="N10" s="74">
        <v>288329.84000000003</v>
      </c>
      <c r="O10" s="80">
        <v>7.0900000000000005E-2</v>
      </c>
    </row>
    <row r="11" spans="2:15">
      <c r="B11" s="47" t="s">
        <v>290</v>
      </c>
      <c r="C11" s="114">
        <f>C26</f>
        <v>575000</v>
      </c>
      <c r="D11" s="120" t="s">
        <v>293</v>
      </c>
      <c r="E11" s="114">
        <f>C26-F30-F31-F32</f>
        <v>470982.5</v>
      </c>
      <c r="F11" s="120" t="s">
        <v>296</v>
      </c>
      <c r="G11" s="133">
        <v>7.0000000000000007E-2</v>
      </c>
      <c r="H11" s="41"/>
      <c r="J11" s="65"/>
      <c r="K11" s="69">
        <v>4495120.01</v>
      </c>
      <c r="L11" s="74">
        <v>5779440</v>
      </c>
      <c r="M11" s="77">
        <v>0.23</v>
      </c>
      <c r="N11" s="74">
        <v>715366.24</v>
      </c>
      <c r="O11" s="80">
        <v>0.1062</v>
      </c>
    </row>
    <row r="12" spans="2:15">
      <c r="B12" s="47" t="s">
        <v>291</v>
      </c>
      <c r="C12" s="134">
        <v>30</v>
      </c>
      <c r="D12" s="120" t="s">
        <v>294</v>
      </c>
      <c r="E12" s="114">
        <v>3002012</v>
      </c>
      <c r="F12" s="120" t="s">
        <v>297</v>
      </c>
      <c r="G12" s="46" t="s">
        <v>370</v>
      </c>
      <c r="H12" s="41"/>
      <c r="J12" s="65"/>
      <c r="K12" s="69">
        <v>5779440.0099999998</v>
      </c>
      <c r="L12" s="74">
        <v>7705920</v>
      </c>
      <c r="M12" s="77">
        <v>0.30399999999999999</v>
      </c>
      <c r="N12" s="74">
        <v>1143044.8</v>
      </c>
      <c r="O12" s="80">
        <v>0.15570000000000001</v>
      </c>
    </row>
    <row r="13" spans="2:15">
      <c r="B13" s="47" t="s">
        <v>292</v>
      </c>
      <c r="C13" s="135">
        <v>36789.360000000001</v>
      </c>
      <c r="D13" s="120" t="s">
        <v>295</v>
      </c>
      <c r="E13" s="114">
        <v>64216</v>
      </c>
      <c r="F13" s="120" t="s">
        <v>298</v>
      </c>
      <c r="G13" s="136">
        <v>45078</v>
      </c>
      <c r="H13" s="41"/>
      <c r="J13" s="65"/>
      <c r="K13" s="69">
        <v>7705920.0099999998</v>
      </c>
      <c r="L13" s="74">
        <v>19906960</v>
      </c>
      <c r="M13" s="77">
        <v>0.35</v>
      </c>
      <c r="N13" s="74">
        <v>1497517.12</v>
      </c>
      <c r="O13" s="80">
        <v>0.27479999999999999</v>
      </c>
    </row>
    <row r="14" spans="2:15" ht="29.25" thickBot="1">
      <c r="B14" s="29"/>
      <c r="C14" s="114"/>
      <c r="D14" s="114"/>
      <c r="E14" s="114"/>
      <c r="F14" s="114"/>
      <c r="G14" s="46"/>
      <c r="H14" s="41"/>
      <c r="J14" s="66"/>
      <c r="K14" s="70">
        <v>19906960.010000002</v>
      </c>
      <c r="L14" s="75" t="s">
        <v>310</v>
      </c>
      <c r="M14" s="78">
        <v>0.4</v>
      </c>
      <c r="N14" s="83">
        <v>2492865.12</v>
      </c>
      <c r="O14" s="81" t="s">
        <v>311</v>
      </c>
    </row>
    <row r="15" spans="2:15" ht="15.75" thickBot="1">
      <c r="B15" s="29"/>
      <c r="C15" s="114"/>
      <c r="D15" s="114"/>
      <c r="E15" s="114"/>
      <c r="F15" s="114"/>
      <c r="G15" s="46"/>
      <c r="H15" s="41"/>
    </row>
    <row r="16" spans="2:15" ht="15.75" thickBot="1">
      <c r="B16" s="57" t="s">
        <v>283</v>
      </c>
      <c r="C16" s="121"/>
      <c r="D16" s="121"/>
      <c r="E16" s="121"/>
      <c r="F16" s="121"/>
      <c r="G16" s="58"/>
      <c r="H16" s="42"/>
    </row>
    <row r="17" spans="2:8">
      <c r="B17" s="48"/>
      <c r="C17" s="115"/>
      <c r="D17" s="115"/>
      <c r="E17" s="115"/>
      <c r="F17" s="115"/>
      <c r="G17" s="49"/>
      <c r="H17" s="42"/>
    </row>
    <row r="18" spans="2:8">
      <c r="B18" s="45" t="s">
        <v>8</v>
      </c>
      <c r="C18" s="112">
        <v>460000</v>
      </c>
      <c r="D18" s="112"/>
      <c r="E18" s="114"/>
      <c r="F18" s="114"/>
      <c r="G18" s="53"/>
      <c r="H18" s="43"/>
    </row>
    <row r="19" spans="2:8">
      <c r="B19" s="47" t="s">
        <v>275</v>
      </c>
      <c r="C19" s="112">
        <v>0</v>
      </c>
      <c r="D19" s="112"/>
      <c r="E19" s="114"/>
      <c r="F19" s="118"/>
      <c r="G19" s="53"/>
      <c r="H19" s="43"/>
    </row>
    <row r="20" spans="2:8">
      <c r="B20" s="47" t="s">
        <v>276</v>
      </c>
      <c r="C20" s="112">
        <v>0</v>
      </c>
      <c r="D20" s="112"/>
      <c r="E20" s="114"/>
      <c r="F20" s="118"/>
      <c r="G20" s="53"/>
      <c r="H20" s="43"/>
    </row>
    <row r="21" spans="2:8">
      <c r="B21" s="47" t="s">
        <v>277</v>
      </c>
      <c r="C21" s="112">
        <v>0</v>
      </c>
      <c r="D21" s="112"/>
      <c r="E21" s="114"/>
      <c r="F21" s="118"/>
      <c r="G21" s="53"/>
      <c r="H21" s="43"/>
    </row>
    <row r="22" spans="2:8">
      <c r="B22" s="47" t="s">
        <v>278</v>
      </c>
      <c r="C22" s="112">
        <v>0</v>
      </c>
      <c r="D22" s="112"/>
      <c r="E22" s="114"/>
      <c r="F22" s="118"/>
      <c r="G22" s="53"/>
      <c r="H22" s="43"/>
    </row>
    <row r="23" spans="2:8">
      <c r="B23" s="47" t="s">
        <v>9</v>
      </c>
      <c r="C23" s="112">
        <f>C18*25%</f>
        <v>115000</v>
      </c>
      <c r="D23" s="112"/>
      <c r="E23" s="114"/>
      <c r="F23" s="118"/>
      <c r="G23" s="53"/>
      <c r="H23" s="43"/>
    </row>
    <row r="24" spans="2:8">
      <c r="B24" s="47" t="s">
        <v>312</v>
      </c>
      <c r="C24" s="113">
        <v>0</v>
      </c>
      <c r="D24" s="114"/>
      <c r="E24" s="114"/>
      <c r="F24" s="114"/>
      <c r="G24" s="53"/>
      <c r="H24" s="43"/>
    </row>
    <row r="25" spans="2:8">
      <c r="B25" s="45"/>
      <c r="C25" s="114"/>
      <c r="D25" s="114"/>
      <c r="E25" s="114"/>
      <c r="F25" s="122"/>
      <c r="G25" s="46"/>
      <c r="H25" s="41"/>
    </row>
    <row r="26" spans="2:8">
      <c r="B26" s="47" t="s">
        <v>10</v>
      </c>
      <c r="C26" s="115">
        <f>SUM(C18:C24)</f>
        <v>575000</v>
      </c>
      <c r="D26" s="123"/>
      <c r="E26" s="115"/>
      <c r="F26" s="115"/>
      <c r="G26" s="49"/>
      <c r="H26" s="44"/>
    </row>
    <row r="27" spans="2:8" ht="15.75" thickBot="1">
      <c r="B27" s="48"/>
      <c r="C27" s="115"/>
      <c r="D27" s="123"/>
      <c r="E27" s="115"/>
      <c r="F27" s="115"/>
      <c r="G27" s="49"/>
      <c r="H27" s="44"/>
    </row>
    <row r="28" spans="2:8" ht="15.75" thickBot="1">
      <c r="B28" s="57" t="s">
        <v>284</v>
      </c>
      <c r="C28" s="124"/>
      <c r="D28" s="125"/>
      <c r="E28" s="121" t="s">
        <v>7</v>
      </c>
      <c r="F28" s="124"/>
      <c r="G28" s="56"/>
      <c r="H28" s="44"/>
    </row>
    <row r="29" spans="2:8">
      <c r="B29" s="48"/>
      <c r="C29" s="115"/>
      <c r="D29" s="115"/>
      <c r="E29" s="115"/>
      <c r="F29" s="115"/>
      <c r="G29" s="49"/>
      <c r="H29" s="42"/>
    </row>
    <row r="30" spans="2:8">
      <c r="B30" s="45" t="s">
        <v>11</v>
      </c>
      <c r="C30" s="112">
        <v>0</v>
      </c>
      <c r="D30" s="112"/>
      <c r="E30" s="114" t="s">
        <v>365</v>
      </c>
      <c r="F30" s="112">
        <f>C26*G30</f>
        <v>60317.499999999993</v>
      </c>
      <c r="G30" s="132">
        <v>0.10489999999999999</v>
      </c>
      <c r="H30" s="41"/>
    </row>
    <row r="31" spans="2:8">
      <c r="B31" s="45" t="s">
        <v>12</v>
      </c>
      <c r="C31" s="112">
        <v>25000</v>
      </c>
      <c r="D31" s="112"/>
      <c r="E31" s="120" t="s">
        <v>279</v>
      </c>
      <c r="F31" s="112">
        <f>C26*G11</f>
        <v>40250.000000000007</v>
      </c>
      <c r="G31" s="50"/>
      <c r="H31" s="41"/>
    </row>
    <row r="32" spans="2:8">
      <c r="B32" s="45" t="s">
        <v>13</v>
      </c>
      <c r="C32" s="112">
        <v>25000</v>
      </c>
      <c r="D32" s="112"/>
      <c r="E32" s="120" t="s">
        <v>398</v>
      </c>
      <c r="F32" s="112">
        <f>C26*0.6%</f>
        <v>3450</v>
      </c>
      <c r="G32" s="50"/>
      <c r="H32" s="41"/>
    </row>
    <row r="33" spans="2:8">
      <c r="B33" s="47" t="s">
        <v>274</v>
      </c>
      <c r="C33" s="112">
        <v>0</v>
      </c>
      <c r="D33" s="112"/>
      <c r="E33" s="120" t="s">
        <v>282</v>
      </c>
      <c r="F33" s="112">
        <f>IF(E11&lt;K8,0,(E11*M8)-N8)</f>
        <v>0</v>
      </c>
      <c r="G33" s="50"/>
      <c r="H33" s="41"/>
    </row>
    <row r="34" spans="2:8">
      <c r="B34" s="47"/>
      <c r="C34" s="112"/>
      <c r="D34" s="112"/>
      <c r="E34" s="120" t="s">
        <v>280</v>
      </c>
      <c r="F34" s="112">
        <v>0</v>
      </c>
      <c r="G34" s="50"/>
      <c r="H34" s="41"/>
    </row>
    <row r="35" spans="2:8">
      <c r="B35" s="47"/>
      <c r="C35" s="112"/>
      <c r="D35" s="112"/>
      <c r="E35" s="120" t="s">
        <v>281</v>
      </c>
      <c r="F35" s="112">
        <f>C26*3%</f>
        <v>17250</v>
      </c>
      <c r="G35" s="50"/>
      <c r="H35" s="41"/>
    </row>
    <row r="36" spans="2:8" ht="15.75" thickBot="1">
      <c r="B36" s="45"/>
      <c r="C36" s="114"/>
      <c r="D36" s="114"/>
      <c r="E36" s="114"/>
      <c r="F36" s="114"/>
      <c r="G36" s="50"/>
      <c r="H36" s="41"/>
    </row>
    <row r="37" spans="2:8" ht="15.75" thickBot="1">
      <c r="B37" s="57" t="s">
        <v>285</v>
      </c>
      <c r="C37" s="126">
        <f>SUM(C30:C33)</f>
        <v>50000</v>
      </c>
      <c r="D37" s="125"/>
      <c r="E37" s="124"/>
      <c r="F37" s="127"/>
      <c r="G37" s="59"/>
      <c r="H37" s="42"/>
    </row>
    <row r="38" spans="2:8">
      <c r="B38" s="52"/>
      <c r="C38" s="122"/>
      <c r="D38" s="123"/>
      <c r="E38" s="115"/>
      <c r="F38" s="128"/>
      <c r="G38" s="54"/>
      <c r="H38" s="42"/>
    </row>
    <row r="39" spans="2:8" ht="15.75" thickBot="1">
      <c r="B39" s="52" t="s">
        <v>286</v>
      </c>
      <c r="C39" s="129">
        <f>C26+C37</f>
        <v>625000</v>
      </c>
      <c r="D39" s="115"/>
      <c r="E39" s="122" t="s">
        <v>14</v>
      </c>
      <c r="F39" s="129">
        <f>SUM(F30:F35)</f>
        <v>121267.5</v>
      </c>
      <c r="G39" s="54"/>
      <c r="H39" s="41"/>
    </row>
    <row r="40" spans="2:8" ht="15.75" thickTop="1">
      <c r="B40" s="51"/>
      <c r="C40" s="130"/>
      <c r="D40" s="130"/>
      <c r="E40" s="130"/>
      <c r="F40" s="130"/>
      <c r="G40" s="55"/>
      <c r="H40" s="41"/>
    </row>
    <row r="41" spans="2:8">
      <c r="B41" s="45"/>
      <c r="C41" s="114"/>
      <c r="D41" s="114"/>
      <c r="E41" s="114"/>
      <c r="F41" s="114"/>
      <c r="G41" s="50"/>
      <c r="H41" s="41"/>
    </row>
    <row r="42" spans="2:8">
      <c r="B42" s="47" t="s">
        <v>15</v>
      </c>
      <c r="C42" s="129">
        <f>C39-F39</f>
        <v>503732.5</v>
      </c>
      <c r="D42" s="114"/>
      <c r="E42" s="118"/>
      <c r="F42" s="118"/>
      <c r="G42" s="50"/>
      <c r="H42" s="44"/>
    </row>
    <row r="43" spans="2:8">
      <c r="B43" s="47" t="s">
        <v>16</v>
      </c>
      <c r="C43" s="129">
        <v>100000</v>
      </c>
      <c r="D43" s="114"/>
      <c r="E43" s="118"/>
      <c r="F43" s="118"/>
      <c r="G43" s="50"/>
      <c r="H43" s="42"/>
    </row>
    <row r="44" spans="2:8">
      <c r="B44" s="52" t="s">
        <v>17</v>
      </c>
      <c r="C44" s="129">
        <f>C42-C43</f>
        <v>403732.5</v>
      </c>
      <c r="D44" s="114"/>
      <c r="E44" s="118"/>
      <c r="F44" s="118"/>
      <c r="G44" s="50"/>
      <c r="H44" s="44"/>
    </row>
    <row r="45" spans="2:8" ht="15" customHeight="1" thickBot="1">
      <c r="B45" s="31"/>
      <c r="C45" s="131"/>
      <c r="D45" s="131"/>
      <c r="E45" s="131"/>
      <c r="F45" s="131"/>
      <c r="G45" s="32"/>
    </row>
  </sheetData>
  <mergeCells count="3">
    <mergeCell ref="J4:O4"/>
    <mergeCell ref="K5:L5"/>
    <mergeCell ref="C5:E5"/>
  </mergeCells>
  <hyperlinks>
    <hyperlink ref="I2" location="Marca!A1" display="Volver al inicio" xr:uid="{CF4D64E8-60A3-4C3D-A0DA-E422706DAA53}"/>
  </hyperlink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workbookViewId="0">
      <selection activeCell="F2" sqref="F2"/>
    </sheetView>
  </sheetViews>
  <sheetFormatPr baseColWidth="10" defaultRowHeight="15"/>
  <cols>
    <col min="1" max="1" width="24.28515625" customWidth="1"/>
    <col min="2" max="2" width="19.140625" customWidth="1"/>
    <col min="3" max="3" width="8" customWidth="1"/>
    <col min="5" max="5" width="9" customWidth="1"/>
    <col min="6" max="6" width="19.5703125" customWidth="1"/>
    <col min="7" max="7" width="7.85546875" customWidth="1"/>
    <col min="8" max="8" width="17.5703125" customWidth="1"/>
    <col min="9" max="9" width="23.7109375" customWidth="1"/>
  </cols>
  <sheetData>
    <row r="1" spans="1:9" ht="15.75" thickBot="1"/>
    <row r="2" spans="1:9">
      <c r="B2" s="330" t="s">
        <v>269</v>
      </c>
      <c r="C2" s="331"/>
      <c r="D2" s="332"/>
      <c r="F2" s="150" t="s">
        <v>408</v>
      </c>
    </row>
    <row r="3" spans="1:9" ht="15.75" thickBot="1">
      <c r="B3" s="333" t="s">
        <v>251</v>
      </c>
      <c r="C3" s="334"/>
      <c r="D3" s="335"/>
      <c r="H3" s="8"/>
    </row>
    <row r="4" spans="1:9">
      <c r="B4" s="8"/>
      <c r="C4" s="8"/>
      <c r="H4" s="8"/>
    </row>
    <row r="5" spans="1:9" ht="21">
      <c r="B5" s="33"/>
      <c r="C5" s="33"/>
      <c r="D5" s="10"/>
      <c r="E5" s="10"/>
      <c r="F5" s="34" t="s">
        <v>273</v>
      </c>
      <c r="G5" s="34"/>
      <c r="H5" s="33"/>
    </row>
    <row r="6" spans="1:9" ht="21.75" thickBot="1">
      <c r="A6" s="34" t="s">
        <v>270</v>
      </c>
      <c r="B6" s="35">
        <v>0</v>
      </c>
      <c r="C6" s="36" t="s">
        <v>62</v>
      </c>
      <c r="D6" s="12">
        <f>ROUND(B6/B7,2)</f>
        <v>0</v>
      </c>
      <c r="E6" s="37" t="s">
        <v>105</v>
      </c>
      <c r="F6" s="13">
        <v>64666</v>
      </c>
      <c r="G6" s="36" t="s">
        <v>62</v>
      </c>
      <c r="H6" s="11">
        <f>D6*F6</f>
        <v>0</v>
      </c>
      <c r="I6" s="38" t="s">
        <v>271</v>
      </c>
    </row>
    <row r="7" spans="1:9" ht="21.75" thickTop="1">
      <c r="A7" s="34" t="s">
        <v>272</v>
      </c>
      <c r="B7" s="9">
        <f>Remuneraciones!E13</f>
        <v>64216</v>
      </c>
      <c r="C7" s="9"/>
      <c r="D7" s="10"/>
      <c r="E7" s="10"/>
      <c r="F7" s="10"/>
      <c r="G7" s="10"/>
      <c r="H7" s="9"/>
    </row>
    <row r="8" spans="1:9" ht="21">
      <c r="B8" s="9"/>
      <c r="C8" s="9"/>
      <c r="D8" s="10"/>
      <c r="E8" s="10"/>
      <c r="F8" s="10"/>
      <c r="G8" s="10"/>
      <c r="H8" s="9"/>
    </row>
  </sheetData>
  <mergeCells count="2">
    <mergeCell ref="B2:D2"/>
    <mergeCell ref="B3:D3"/>
  </mergeCells>
  <hyperlinks>
    <hyperlink ref="F2" location="Marca!A1" display="Volver al inicio" xr:uid="{A4BDDC99-C50B-4E42-9633-32D7782FAC83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Marca</vt:lpstr>
      <vt:lpstr>Proveedores</vt:lpstr>
      <vt:lpstr>Libro Compra SII</vt:lpstr>
      <vt:lpstr>Registro Compras</vt:lpstr>
      <vt:lpstr>Libro Venta SII</vt:lpstr>
      <vt:lpstr>Registro Ventas</vt:lpstr>
      <vt:lpstr>Honorarios</vt:lpstr>
      <vt:lpstr>Remuneraciones</vt:lpstr>
      <vt:lpstr>Reajuste Remanete</vt:lpstr>
      <vt:lpstr>F.29</vt:lpstr>
      <vt:lpstr>LibroCompra</vt:lpstr>
      <vt:lpstr>LibroCompraSII</vt:lpstr>
      <vt:lpstr>LibroVenta</vt:lpstr>
      <vt:lpstr>Proveedores</vt:lpstr>
      <vt:lpstr>RutProveedores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bayron donoso carrasco</cp:lastModifiedBy>
  <dcterms:created xsi:type="dcterms:W3CDTF">2017-09-01T15:40:20Z</dcterms:created>
  <dcterms:modified xsi:type="dcterms:W3CDTF">2023-12-21T02:11:38Z</dcterms:modified>
</cp:coreProperties>
</file>