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48" windowHeight="7097" tabRatio="599" firstSheet="3" activeTab="1"/>
  </bookViews>
  <sheets>
    <sheet name="Sheet1" sheetId="1" r:id="rId1"/>
    <sheet name="Proopsed method" sheetId="11" r:id="rId2"/>
    <sheet name="Tabula" sheetId="8" r:id="rId3"/>
    <sheet name="BaiduAI" sheetId="9" r:id="rId4"/>
    <sheet name="PDFTables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<sst xmlns="http://schemas.openxmlformats.org/spreadsheetml/2006/main" count="931" uniqueCount="193">
  <si>
    <r>
      <rPr>
        <sz val="11"/>
        <color theme="1"/>
        <rFont val="宋体"/>
        <charset val="134"/>
      </rPr>
      <t>序号</t>
    </r>
  </si>
  <si>
    <r>
      <rPr>
        <sz val="11"/>
        <color theme="1"/>
        <rFont val="宋体"/>
        <charset val="134"/>
      </rPr>
      <t>文献标题</t>
    </r>
  </si>
  <si>
    <r>
      <rPr>
        <sz val="11"/>
        <color theme="1"/>
        <rFont val="宋体"/>
        <charset val="134"/>
      </rPr>
      <t>表格数量</t>
    </r>
  </si>
  <si>
    <r>
      <rPr>
        <sz val="11"/>
        <color theme="1"/>
        <rFont val="宋体"/>
        <charset val="134"/>
      </rPr>
      <t>数据类别</t>
    </r>
  </si>
  <si>
    <r>
      <rPr>
        <sz val="11"/>
        <color theme="1"/>
        <rFont val="宋体"/>
        <charset val="134"/>
      </rPr>
      <t>是否
存在
合并格</t>
    </r>
  </si>
  <si>
    <t>table-extraction</t>
  </si>
  <si>
    <t>tabula</t>
  </si>
  <si>
    <t>PDFTables</t>
  </si>
  <si>
    <r>
      <rPr>
        <sz val="11"/>
        <color theme="1"/>
        <rFont val="宋体"/>
        <charset val="134"/>
      </rPr>
      <t>百度</t>
    </r>
    <r>
      <rPr>
        <sz val="11"/>
        <color theme="1"/>
        <rFont val="Times New Roman"/>
        <charset val="134"/>
      </rPr>
      <t>AI</t>
    </r>
  </si>
  <si>
    <r>
      <rPr>
        <sz val="11"/>
        <color theme="1"/>
        <rFont val="宋体"/>
        <charset val="134"/>
      </rPr>
      <t>全文数量</t>
    </r>
  </si>
  <si>
    <r>
      <rPr>
        <sz val="11"/>
        <color theme="1"/>
        <rFont val="宋体"/>
        <charset val="134"/>
      </rPr>
      <t>有效数量</t>
    </r>
  </si>
  <si>
    <t>抽取数量</t>
  </si>
  <si>
    <r>
      <rPr>
        <sz val="11"/>
        <color theme="1"/>
        <rFont val="宋体"/>
        <charset val="134"/>
      </rPr>
      <t>只输出
结果</t>
    </r>
    <r>
      <rPr>
        <sz val="11"/>
        <color theme="1"/>
        <rFont val="Times New Roman"/>
        <charset val="134"/>
      </rPr>
      <t>/ms</t>
    </r>
  </si>
  <si>
    <t>auto</t>
  </si>
  <si>
    <t>autoTrue</t>
  </si>
  <si>
    <t>manual</t>
  </si>
  <si>
    <t>效果较好</t>
  </si>
  <si>
    <t>三线表</t>
  </si>
  <si>
    <t>全框表</t>
  </si>
  <si>
    <t>不规则表</t>
  </si>
  <si>
    <t>复合表头</t>
  </si>
  <si>
    <t>合并格</t>
  </si>
  <si>
    <t>文本换行</t>
  </si>
  <si>
    <r>
      <rPr>
        <sz val="11"/>
        <color theme="1"/>
        <rFont val="宋体"/>
        <charset val="134"/>
      </rPr>
      <t>汽车用</t>
    </r>
    <r>
      <rPr>
        <sz val="11"/>
        <color theme="1"/>
        <rFont val="Times New Roman"/>
        <charset val="134"/>
      </rPr>
      <t>AZ80</t>
    </r>
    <r>
      <rPr>
        <sz val="11"/>
        <color theme="1"/>
        <rFont val="宋体"/>
        <charset val="134"/>
      </rPr>
      <t>合金的挤压铸造工艺及组织性能研究</t>
    </r>
    <r>
      <rPr>
        <vertAlign val="superscript"/>
        <sz val="11"/>
        <color theme="1"/>
        <rFont val="Times New Roman"/>
        <charset val="134"/>
      </rPr>
      <t>[]</t>
    </r>
  </si>
  <si>
    <r>
      <rPr>
        <sz val="11"/>
        <color theme="1"/>
        <rFont val="宋体"/>
        <charset val="134"/>
      </rPr>
      <t>工艺参数力学性能</t>
    </r>
  </si>
  <si>
    <r>
      <rPr>
        <sz val="11"/>
        <color theme="1"/>
        <rFont val="宋体"/>
        <charset val="134"/>
      </rPr>
      <t>否</t>
    </r>
  </si>
  <si>
    <r>
      <rPr>
        <sz val="11"/>
        <color theme="1"/>
        <rFont val="Times New Roman"/>
        <charset val="134"/>
      </rPr>
      <t>A356</t>
    </r>
    <r>
      <rPr>
        <sz val="11"/>
        <color theme="1"/>
        <rFont val="宋体"/>
        <charset val="134"/>
      </rPr>
      <t>合金半固态挤压铸造数值模拟及模具优化</t>
    </r>
    <r>
      <rPr>
        <vertAlign val="superscript"/>
        <sz val="11"/>
        <color theme="1"/>
        <rFont val="Times New Roman"/>
        <charset val="134"/>
      </rPr>
      <t>[]</t>
    </r>
  </si>
  <si>
    <r>
      <rPr>
        <sz val="11"/>
        <color theme="1"/>
        <rFont val="宋体"/>
        <charset val="134"/>
      </rPr>
      <t>材料成分</t>
    </r>
  </si>
  <si>
    <r>
      <rPr>
        <sz val="11"/>
        <color theme="1"/>
        <rFont val="宋体"/>
        <charset val="134"/>
      </rPr>
      <t>列合并</t>
    </r>
  </si>
  <si>
    <r>
      <rPr>
        <sz val="11"/>
        <color theme="1"/>
        <rFont val="宋体"/>
        <charset val="134"/>
      </rPr>
      <t>挤压力对挤压铸造</t>
    </r>
    <r>
      <rPr>
        <sz val="11"/>
        <color theme="1"/>
        <rFont val="Times New Roman"/>
        <charset val="134"/>
      </rPr>
      <t>Al-Cu</t>
    </r>
    <r>
      <rPr>
        <sz val="11"/>
        <color theme="1"/>
        <rFont val="宋体"/>
        <charset val="134"/>
      </rPr>
      <t>合金组织与性能的影响</t>
    </r>
    <r>
      <rPr>
        <vertAlign val="superscript"/>
        <sz val="11"/>
        <color theme="1"/>
        <rFont val="Times New Roman"/>
        <charset val="134"/>
      </rPr>
      <t>[43]</t>
    </r>
  </si>
  <si>
    <r>
      <rPr>
        <sz val="11"/>
        <color theme="1"/>
        <rFont val="宋体"/>
        <charset val="134"/>
      </rPr>
      <t>挤压铸造方式对</t>
    </r>
    <r>
      <rPr>
        <sz val="11"/>
        <color theme="1"/>
        <rFont val="Times New Roman"/>
        <charset val="134"/>
      </rPr>
      <t>ZA43</t>
    </r>
    <r>
      <rPr>
        <sz val="11"/>
        <color theme="1"/>
        <rFont val="宋体"/>
        <charset val="134"/>
      </rPr>
      <t>合金力学性能的影响</t>
    </r>
    <r>
      <rPr>
        <vertAlign val="superscript"/>
        <sz val="11"/>
        <color theme="1"/>
        <rFont val="Times New Roman"/>
        <charset val="134"/>
      </rPr>
      <t>[]</t>
    </r>
  </si>
  <si>
    <r>
      <rPr>
        <sz val="11"/>
        <color theme="1"/>
        <rFont val="宋体"/>
        <charset val="134"/>
      </rPr>
      <t>行合并</t>
    </r>
  </si>
  <si>
    <r>
      <rPr>
        <sz val="11"/>
        <color theme="1"/>
        <rFont val="宋体"/>
        <charset val="134"/>
      </rPr>
      <t>挤压铸造工艺参数对柱塞式大高径比</t>
    </r>
    <r>
      <rPr>
        <sz val="11"/>
        <color theme="1"/>
        <rFont val="Times New Roman"/>
        <charset val="134"/>
      </rPr>
      <t>ZA27</t>
    </r>
    <r>
      <rPr>
        <sz val="11"/>
        <color theme="1"/>
        <rFont val="宋体"/>
        <charset val="134"/>
      </rPr>
      <t>合金铸件力学性能的影响</t>
    </r>
    <r>
      <rPr>
        <sz val="11"/>
        <color theme="1"/>
        <rFont val="Times New Roman"/>
        <charset val="134"/>
      </rPr>
      <t>[]</t>
    </r>
  </si>
  <si>
    <r>
      <rPr>
        <sz val="11"/>
        <color theme="1"/>
        <rFont val="宋体"/>
        <charset val="134"/>
      </rPr>
      <t>力学性能</t>
    </r>
  </si>
  <si>
    <t>多余信息</t>
  </si>
  <si>
    <t>列合并</t>
  </si>
  <si>
    <r>
      <rPr>
        <sz val="11"/>
        <color theme="1"/>
        <rFont val="Times New Roman"/>
        <charset val="134"/>
      </rPr>
      <t>AZ31</t>
    </r>
    <r>
      <rPr>
        <sz val="11"/>
        <color theme="1"/>
        <rFont val="宋体"/>
        <charset val="134"/>
      </rPr>
      <t>镁合金挤压铸造工艺参数优化研究</t>
    </r>
    <r>
      <rPr>
        <vertAlign val="superscript"/>
        <sz val="11"/>
        <color theme="1"/>
        <rFont val="Times New Roman"/>
        <charset val="134"/>
      </rPr>
      <t>[]</t>
    </r>
  </si>
  <si>
    <r>
      <rPr>
        <sz val="11"/>
        <color theme="1"/>
        <rFont val="宋体"/>
        <charset val="134"/>
      </rPr>
      <t>材料成分工艺参数力学性能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</si>
  <si>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列合并</t>
    </r>
  </si>
  <si>
    <r>
      <rPr>
        <sz val="11"/>
        <color theme="1"/>
        <rFont val="宋体"/>
        <charset val="134"/>
      </rPr>
      <t>电机鼠笼转子半固态挤压铸造数值模拟</t>
    </r>
    <r>
      <rPr>
        <vertAlign val="superscript"/>
        <sz val="11"/>
        <color theme="1"/>
        <rFont val="Times New Roman"/>
        <charset val="134"/>
      </rPr>
      <t>[]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</si>
  <si>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列合并</t>
    </r>
  </si>
  <si>
    <r>
      <rPr>
        <sz val="11"/>
        <rFont val="宋体"/>
        <charset val="134"/>
      </rPr>
      <t>锌合金蜗轮的挤压铸造</t>
    </r>
    <r>
      <rPr>
        <vertAlign val="superscript"/>
        <sz val="11"/>
        <rFont val="Times New Roman"/>
        <charset val="134"/>
      </rPr>
      <t>[]</t>
    </r>
  </si>
  <si>
    <r>
      <rPr>
        <sz val="11"/>
        <color theme="1"/>
        <rFont val="Times New Roman"/>
        <charset val="134"/>
      </rPr>
      <t>2013</t>
    </r>
    <r>
      <rPr>
        <sz val="11"/>
        <color theme="1"/>
        <rFont val="宋体"/>
        <charset val="134"/>
      </rPr>
      <t>特色铸造</t>
    </r>
  </si>
  <si>
    <t>不能识别</t>
  </si>
  <si>
    <r>
      <rPr>
        <sz val="11"/>
        <color rgb="FFFF0000"/>
        <rFont val="Times New Roman"/>
        <charset val="134"/>
      </rPr>
      <t>Al</t>
    </r>
    <r>
      <rPr>
        <sz val="11"/>
        <color rgb="FFFF0000"/>
        <rFont val="宋体"/>
        <charset val="134"/>
      </rPr>
      <t>﹣</t>
    </r>
    <r>
      <rPr>
        <sz val="11"/>
        <color rgb="FFFF0000"/>
        <rFont val="Times New Roman"/>
        <charset val="134"/>
      </rPr>
      <t>Cu</t>
    </r>
    <r>
      <rPr>
        <sz val="11"/>
        <color rgb="FFFF0000"/>
        <rFont val="宋体"/>
        <charset val="134"/>
      </rPr>
      <t>﹣</t>
    </r>
    <r>
      <rPr>
        <sz val="11"/>
        <color rgb="FFFF0000"/>
        <rFont val="Times New Roman"/>
        <charset val="134"/>
      </rPr>
      <t>Mn</t>
    </r>
    <r>
      <rPr>
        <sz val="11"/>
        <color rgb="FFFF0000"/>
        <rFont val="宋体"/>
        <charset val="134"/>
      </rPr>
      <t>合金的铸造工艺研究</t>
    </r>
    <r>
      <rPr>
        <vertAlign val="superscript"/>
        <sz val="11"/>
        <color rgb="FFFF0000"/>
        <rFont val="Times New Roman"/>
        <charset val="134"/>
      </rPr>
      <t>[]</t>
    </r>
  </si>
  <si>
    <r>
      <rPr>
        <strike/>
        <sz val="11"/>
        <color theme="1"/>
        <rFont val="宋体"/>
        <charset val="134"/>
      </rPr>
      <t>工艺参数</t>
    </r>
    <r>
      <rPr>
        <sz val="11"/>
        <color theme="1"/>
        <rFont val="宋体"/>
        <charset val="134"/>
      </rPr>
      <t>力学性能</t>
    </r>
  </si>
  <si>
    <r>
      <rPr>
        <sz val="11"/>
        <color theme="1"/>
        <rFont val="宋体"/>
        <charset val="134"/>
      </rPr>
      <t>行合并列合并</t>
    </r>
  </si>
  <si>
    <t>表数据在表题前</t>
  </si>
  <si>
    <r>
      <rPr>
        <sz val="11"/>
        <rFont val="宋体"/>
        <charset val="134"/>
      </rPr>
      <t>过共晶</t>
    </r>
    <r>
      <rPr>
        <sz val="11"/>
        <rFont val="Times New Roman"/>
        <charset val="134"/>
      </rPr>
      <t>A390</t>
    </r>
    <r>
      <rPr>
        <sz val="11"/>
        <rFont val="宋体"/>
        <charset val="134"/>
      </rPr>
      <t>﹣</t>
    </r>
    <r>
      <rPr>
        <sz val="11"/>
        <rFont val="Times New Roman"/>
        <charset val="134"/>
      </rPr>
      <t>T6</t>
    </r>
    <r>
      <rPr>
        <sz val="11"/>
        <rFont val="宋体"/>
        <charset val="134"/>
      </rPr>
      <t>合金挤压铸造力学性能及组织研究</t>
    </r>
    <r>
      <rPr>
        <vertAlign val="superscript"/>
        <sz val="11"/>
        <rFont val="Times New Roman"/>
        <charset val="134"/>
      </rPr>
      <t>[]</t>
    </r>
  </si>
  <si>
    <r>
      <rPr>
        <sz val="11"/>
        <color theme="1"/>
        <rFont val="宋体"/>
        <charset val="134"/>
      </rPr>
      <t>材料成分力学性能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</si>
  <si>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列合并</t>
    </r>
  </si>
  <si>
    <t>有效果不好</t>
  </si>
  <si>
    <r>
      <rPr>
        <sz val="11"/>
        <color rgb="FFFF0000"/>
        <rFont val="宋体"/>
        <charset val="134"/>
      </rPr>
      <t>挤压铸造工艺对含</t>
    </r>
    <r>
      <rPr>
        <sz val="11"/>
        <color rgb="FFFF0000"/>
        <rFont val="Times New Roman"/>
        <charset val="134"/>
      </rPr>
      <t>Y2wt% AZ91D</t>
    </r>
    <r>
      <rPr>
        <sz val="11"/>
        <color rgb="FFFF0000"/>
        <rFont val="宋体"/>
        <charset val="134"/>
      </rPr>
      <t>稀土镁合金组织与性能的影响</t>
    </r>
    <r>
      <rPr>
        <sz val="11"/>
        <color rgb="FFFF0000"/>
        <rFont val="Times New Roman"/>
        <charset val="134"/>
      </rPr>
      <t>[53]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</si>
  <si>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列合并</t>
    </r>
  </si>
  <si>
    <r>
      <rPr>
        <sz val="11"/>
        <color theme="1"/>
        <rFont val="宋体"/>
        <charset val="134"/>
      </rPr>
      <t>浇注温度和固溶温度对挤压铸造</t>
    </r>
    <r>
      <rPr>
        <sz val="11"/>
        <color theme="1"/>
        <rFont val="Times New Roman"/>
        <charset val="134"/>
      </rPr>
      <t>Al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3.8Zn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2.5Mg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2.0Cu</t>
    </r>
    <r>
      <rPr>
        <sz val="11"/>
        <color theme="1"/>
        <rFont val="宋体"/>
        <charset val="134"/>
      </rPr>
      <t>合金组织和性能的影响</t>
    </r>
    <r>
      <rPr>
        <sz val="11"/>
        <color theme="1"/>
        <rFont val="Times New Roman"/>
        <charset val="134"/>
      </rPr>
      <t>[]</t>
    </r>
  </si>
  <si>
    <t>逻辑关系</t>
  </si>
  <si>
    <r>
      <rPr>
        <sz val="11"/>
        <color theme="1"/>
        <rFont val="宋体"/>
        <charset val="134"/>
      </rPr>
      <t>空调压缩机铸铁曲轴的半固态挤压铸造过程模拟</t>
    </r>
    <r>
      <rPr>
        <vertAlign val="superscript"/>
        <sz val="11"/>
        <color theme="1"/>
        <rFont val="Times New Roman"/>
        <charset val="134"/>
      </rPr>
      <t>[]</t>
    </r>
  </si>
  <si>
    <r>
      <rPr>
        <sz val="11"/>
        <color theme="1"/>
        <rFont val="宋体"/>
        <charset val="134"/>
      </rPr>
      <t>铝合金车门内板挤压铸造工艺优化的有限元模拟</t>
    </r>
    <r>
      <rPr>
        <vertAlign val="superscript"/>
        <sz val="11"/>
        <color theme="1"/>
        <rFont val="Times New Roman"/>
        <charset val="134"/>
      </rPr>
      <t>[]</t>
    </r>
  </si>
  <si>
    <r>
      <rPr>
        <sz val="11"/>
        <color theme="1"/>
        <rFont val="宋体"/>
        <charset val="134"/>
      </rPr>
      <t>工艺参数</t>
    </r>
  </si>
  <si>
    <t>调代码</t>
  </si>
  <si>
    <r>
      <rPr>
        <sz val="11"/>
        <color theme="1"/>
        <rFont val="宋体"/>
        <charset val="134"/>
      </rPr>
      <t>表1</t>
    </r>
    <r>
      <rPr>
        <sz val="11"/>
        <color theme="1"/>
        <rFont val="宋体"/>
        <charset val="134"/>
      </rPr>
      <t>列合并</t>
    </r>
  </si>
  <si>
    <r>
      <rPr>
        <sz val="11"/>
        <color theme="1"/>
        <rFont val="宋体"/>
        <charset val="134"/>
      </rPr>
      <t>铝合金轮毂半固态挤压铸造数值模拟</t>
    </r>
    <r>
      <rPr>
        <vertAlign val="superscript"/>
        <sz val="11"/>
        <color theme="1"/>
        <rFont val="Times New Roman"/>
        <charset val="134"/>
      </rPr>
      <t>[73]</t>
    </r>
  </si>
  <si>
    <r>
      <rPr>
        <sz val="11"/>
        <color rgb="FFFF0000"/>
        <rFont val="宋体"/>
        <charset val="134"/>
      </rPr>
      <t>汽车发动机附件支架挤压铸造数值模拟研究</t>
    </r>
    <r>
      <rPr>
        <vertAlign val="superscript"/>
        <sz val="11"/>
        <color rgb="FFFF0000"/>
        <rFont val="Times New Roman"/>
        <charset val="134"/>
      </rPr>
      <t>[]</t>
    </r>
  </si>
  <si>
    <r>
      <rPr>
        <sz val="11"/>
        <color theme="1"/>
        <rFont val="宋体"/>
        <charset val="134"/>
      </rPr>
      <t>间接挤压铸造活塞模具设计与工艺优化</t>
    </r>
    <r>
      <rPr>
        <vertAlign val="superscript"/>
        <sz val="11"/>
        <color theme="1"/>
        <rFont val="Times New Roman"/>
        <charset val="134"/>
      </rPr>
      <t>[18]</t>
    </r>
  </si>
  <si>
    <r>
      <rPr>
        <sz val="11"/>
        <color theme="1"/>
        <rFont val="宋体"/>
        <charset val="134"/>
      </rPr>
      <t>材料成分工艺参数</t>
    </r>
  </si>
  <si>
    <t>调整本体：化学元素、合金的成分composition、工艺参数processparameters、</t>
  </si>
  <si>
    <r>
      <rPr>
        <sz val="11"/>
        <color theme="1"/>
        <rFont val="Times New Roman"/>
        <charset val="134"/>
      </rPr>
      <t>2A12</t>
    </r>
    <r>
      <rPr>
        <sz val="11"/>
        <color theme="1"/>
        <rFont val="宋体"/>
        <charset val="134"/>
      </rPr>
      <t>铝合金炮弹风帽挤压铸造工艺及模具设计</t>
    </r>
    <r>
      <rPr>
        <vertAlign val="superscript"/>
        <sz val="11"/>
        <color theme="1"/>
        <rFont val="Times New Roman"/>
        <charset val="134"/>
      </rPr>
      <t>[17]</t>
    </r>
  </si>
  <si>
    <r>
      <rPr>
        <sz val="11"/>
        <color theme="1"/>
        <rFont val="宋体"/>
        <charset val="134"/>
      </rPr>
      <t>基于响应面法的铝合金间接挤压铸造工艺研究</t>
    </r>
    <r>
      <rPr>
        <vertAlign val="superscript"/>
        <sz val="11"/>
        <color theme="1"/>
        <rFont val="Times New Roman"/>
        <charset val="134"/>
      </rPr>
      <t>[]</t>
    </r>
  </si>
  <si>
    <t>材料成分</t>
  </si>
  <si>
    <r>
      <rPr>
        <sz val="11"/>
        <color theme="1"/>
        <rFont val="Times New Roman"/>
        <charset val="134"/>
      </rPr>
      <t>Si</t>
    </r>
    <r>
      <rPr>
        <sz val="11"/>
        <color theme="1"/>
        <rFont val="宋体"/>
        <charset val="134"/>
      </rPr>
      <t>元素对挤压铸造</t>
    </r>
    <r>
      <rPr>
        <sz val="11"/>
        <color theme="1"/>
        <rFont val="Times New Roman"/>
        <charset val="134"/>
      </rPr>
      <t>Al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5Mg</t>
    </r>
    <r>
      <rPr>
        <sz val="11"/>
        <color theme="1"/>
        <rFont val="宋体"/>
        <charset val="134"/>
      </rPr>
      <t>﹣</t>
    </r>
    <r>
      <rPr>
        <i/>
        <sz val="11"/>
        <color theme="1"/>
        <rFont val="Times New Roman"/>
        <charset val="134"/>
      </rPr>
      <t>x</t>
    </r>
    <r>
      <rPr>
        <sz val="11"/>
        <color theme="1"/>
        <rFont val="Times New Roman"/>
        <charset val="134"/>
      </rPr>
      <t>Si</t>
    </r>
    <r>
      <rPr>
        <sz val="11"/>
        <color theme="1"/>
        <rFont val="宋体"/>
        <charset val="134"/>
      </rPr>
      <t>合金微观组织的影响</t>
    </r>
    <r>
      <rPr>
        <vertAlign val="superscript"/>
        <sz val="11"/>
        <color theme="1"/>
        <rFont val="Times New Roman"/>
        <charset val="134"/>
      </rPr>
      <t>[]</t>
    </r>
  </si>
  <si>
    <t>表2列合并</t>
  </si>
  <si>
    <r>
      <rPr>
        <sz val="11"/>
        <color theme="1"/>
        <rFont val="宋体"/>
        <charset val="134"/>
      </rPr>
      <t>变速箱多向挤压铸造补缩位置和补缩力的研究</t>
    </r>
  </si>
  <si>
    <r>
      <rPr>
        <sz val="11"/>
        <color rgb="FFFF0000"/>
        <rFont val="宋体"/>
        <charset val="134"/>
      </rPr>
      <t>挤压铸造</t>
    </r>
    <r>
      <rPr>
        <sz val="11"/>
        <color rgb="FFFF0000"/>
        <rFont val="Times New Roman"/>
        <charset val="134"/>
      </rPr>
      <t>AZ91D</t>
    </r>
    <r>
      <rPr>
        <sz val="11"/>
        <color rgb="FFFF0000"/>
        <rFont val="宋体"/>
        <charset val="134"/>
      </rPr>
      <t>镁合金流动性研究</t>
    </r>
  </si>
  <si>
    <r>
      <rPr>
        <sz val="11"/>
        <rFont val="Times New Roman"/>
        <charset val="134"/>
      </rPr>
      <t>AZ91D</t>
    </r>
    <r>
      <rPr>
        <sz val="11"/>
        <rFont val="宋体"/>
        <charset val="134"/>
      </rPr>
      <t>镁合金变速箱后壳挤压铸造成型工艺数值模拟分析</t>
    </r>
  </si>
  <si>
    <r>
      <rPr>
        <sz val="11"/>
        <rFont val="宋体"/>
        <charset val="134"/>
      </rPr>
      <t>工艺参数</t>
    </r>
  </si>
  <si>
    <r>
      <rPr>
        <sz val="11"/>
        <rFont val="宋体"/>
        <charset val="134"/>
      </rPr>
      <t>行合并</t>
    </r>
  </si>
  <si>
    <r>
      <rPr>
        <sz val="11"/>
        <color theme="1"/>
        <rFont val="宋体"/>
        <charset val="134"/>
      </rPr>
      <t>间接挤压铸造工艺参数对铝合金中</t>
    </r>
    <r>
      <rPr>
        <sz val="11"/>
        <color theme="1"/>
        <rFont val="Times New Roman"/>
        <charset val="134"/>
      </rPr>
      <t>Si</t>
    </r>
    <r>
      <rPr>
        <sz val="11"/>
        <color theme="1"/>
        <rFont val="宋体"/>
        <charset val="134"/>
      </rPr>
      <t>偏析的影响</t>
    </r>
  </si>
  <si>
    <r>
      <rPr>
        <sz val="10"/>
        <color theme="1"/>
        <rFont val="宋体"/>
        <charset val="134"/>
      </rPr>
      <t>表</t>
    </r>
    <r>
      <rPr>
        <sz val="10"/>
        <color theme="1"/>
        <rFont val="Times New Roman"/>
        <charset val="134"/>
      </rPr>
      <t xml:space="preserve">3 Si </t>
    </r>
    <r>
      <rPr>
        <sz val="10"/>
        <color theme="1"/>
        <rFont val="宋体"/>
        <charset val="134"/>
      </rPr>
      <t>元素检测结果</t>
    </r>
    <r>
      <rPr>
        <sz val="10"/>
        <color rgb="FFFF0000"/>
        <rFont val="Times New Roman"/>
        <charset val="134"/>
      </rPr>
      <t>(</t>
    </r>
    <r>
      <rPr>
        <sz val="10"/>
        <color rgb="FFFF0000"/>
        <rFont val="宋体"/>
        <charset val="134"/>
      </rPr>
      <t>质量分数</t>
    </r>
    <r>
      <rPr>
        <sz val="10"/>
        <color rgb="FFFF0000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</si>
  <si>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Fe</t>
    </r>
    <r>
      <rPr>
        <sz val="11"/>
        <color theme="1"/>
        <rFont val="宋体"/>
        <charset val="134"/>
      </rPr>
      <t>含量对挤压铸造</t>
    </r>
    <r>
      <rPr>
        <sz val="11"/>
        <color theme="1"/>
        <rFont val="Times New Roman"/>
        <charset val="134"/>
      </rPr>
      <t>Al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Cu</t>
    </r>
    <r>
      <rPr>
        <sz val="11"/>
        <color theme="1"/>
        <rFont val="宋体"/>
        <charset val="134"/>
      </rPr>
      <t>合金组织演变及高温力学性能的影响</t>
    </r>
  </si>
  <si>
    <r>
      <rPr>
        <sz val="11"/>
        <color theme="1"/>
        <rFont val="Times New Roman"/>
        <charset val="134"/>
      </rPr>
      <t>Zn</t>
    </r>
    <r>
      <rPr>
        <sz val="11"/>
        <color theme="1"/>
        <rFont val="宋体"/>
        <charset val="134"/>
      </rPr>
      <t>和</t>
    </r>
    <r>
      <rPr>
        <sz val="11"/>
        <color theme="1"/>
        <rFont val="Times New Roman"/>
        <charset val="134"/>
      </rPr>
      <t>SiC</t>
    </r>
    <r>
      <rPr>
        <vertAlign val="subscript"/>
        <sz val="11"/>
        <color theme="1"/>
        <rFont val="Times New Roman"/>
        <charset val="134"/>
      </rPr>
      <t>p</t>
    </r>
    <r>
      <rPr>
        <sz val="11"/>
        <color theme="1"/>
        <rFont val="宋体"/>
        <charset val="134"/>
      </rPr>
      <t>对挤压铸造镁合金组织和性能的影响</t>
    </r>
  </si>
  <si>
    <r>
      <rPr>
        <sz val="11"/>
        <color theme="1"/>
        <rFont val="宋体"/>
        <charset val="134"/>
      </rPr>
      <t>比压对</t>
    </r>
    <r>
      <rPr>
        <sz val="11"/>
        <color theme="1"/>
        <rFont val="Times New Roman"/>
        <charset val="134"/>
      </rPr>
      <t>Al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12Si</t>
    </r>
    <r>
      <rPr>
        <sz val="11"/>
        <color theme="1"/>
        <rFont val="宋体"/>
        <charset val="134"/>
      </rPr>
      <t>合金挤压铸造组织和性能的影响</t>
    </r>
  </si>
  <si>
    <r>
      <rPr>
        <sz val="11"/>
        <color theme="1"/>
        <rFont val="宋体"/>
        <charset val="134"/>
      </rPr>
      <t>变质处理及挤压铸造对过共晶</t>
    </r>
    <r>
      <rPr>
        <sz val="11"/>
        <color theme="1"/>
        <rFont val="Times New Roman"/>
        <charset val="134"/>
      </rPr>
      <t>Al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Si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Cu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Mg</t>
    </r>
    <r>
      <rPr>
        <sz val="11"/>
        <color theme="1"/>
        <rFont val="宋体"/>
        <charset val="134"/>
      </rPr>
      <t>合金组织与性能的影响</t>
    </r>
  </si>
  <si>
    <t>表3列合并</t>
  </si>
  <si>
    <r>
      <rPr>
        <sz val="11"/>
        <color theme="1"/>
        <rFont val="宋体"/>
        <charset val="134"/>
      </rPr>
      <t>初生相形态对半固态挤压铸造</t>
    </r>
    <r>
      <rPr>
        <sz val="11"/>
        <color theme="1"/>
        <rFont val="Times New Roman"/>
        <charset val="134"/>
      </rPr>
      <t>Al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Si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Mg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Fe</t>
    </r>
    <r>
      <rPr>
        <sz val="11"/>
        <color theme="1"/>
        <rFont val="宋体"/>
        <charset val="134"/>
      </rPr>
      <t>合金力学性能的影响</t>
    </r>
  </si>
  <si>
    <t>对应关系</t>
  </si>
  <si>
    <r>
      <rPr>
        <sz val="11"/>
        <color theme="1"/>
        <rFont val="宋体"/>
        <charset val="134"/>
      </rPr>
      <t>环缝式电磁搅拌技术对挤压铸造</t>
    </r>
    <r>
      <rPr>
        <sz val="11"/>
        <color theme="1"/>
        <rFont val="Times New Roman"/>
        <charset val="134"/>
      </rPr>
      <t>7075</t>
    </r>
    <r>
      <rPr>
        <sz val="11"/>
        <color theme="1"/>
        <rFont val="宋体"/>
        <charset val="134"/>
      </rPr>
      <t>铝合金组织和性能的影响</t>
    </r>
  </si>
  <si>
    <r>
      <rPr>
        <sz val="11"/>
        <color theme="1"/>
        <rFont val="宋体"/>
        <charset val="134"/>
      </rPr>
      <t>机械振动对挤压铸造</t>
    </r>
    <r>
      <rPr>
        <sz val="11"/>
        <color theme="1"/>
        <rFont val="Times New Roman"/>
        <charset val="134"/>
      </rPr>
      <t xml:space="preserve"> A356 </t>
    </r>
    <r>
      <rPr>
        <sz val="11"/>
        <color theme="1"/>
        <rFont val="宋体"/>
        <charset val="134"/>
      </rPr>
      <t>铝合金组织与性能的影响</t>
    </r>
  </si>
  <si>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力学性能</t>
    </r>
    <r>
      <rPr>
        <sz val="11"/>
        <color theme="1"/>
        <rFont val="Times New Roman"/>
        <charset val="134"/>
      </rPr>
      <t xml:space="preserve">Mechanical properties  </t>
    </r>
    <r>
      <rPr>
        <sz val="11"/>
        <color theme="1"/>
        <rFont val="宋体"/>
        <charset val="134"/>
      </rPr>
      <t>化学成分</t>
    </r>
    <r>
      <rPr>
        <sz val="11"/>
        <color theme="1"/>
        <rFont val="Times New Roman"/>
        <charset val="134"/>
      </rPr>
      <t xml:space="preserve">Chemical composition </t>
    </r>
  </si>
  <si>
    <r>
      <rPr>
        <sz val="11"/>
        <color theme="1"/>
        <rFont val="宋体"/>
        <charset val="134"/>
      </rPr>
      <t>基于</t>
    </r>
    <r>
      <rPr>
        <sz val="11"/>
        <color theme="1"/>
        <rFont val="Times New Roman"/>
        <charset val="134"/>
      </rPr>
      <t>AnyCasting</t>
    </r>
    <r>
      <rPr>
        <sz val="11"/>
        <color theme="1"/>
        <rFont val="宋体"/>
        <charset val="134"/>
      </rPr>
      <t>的铝合金座椅骨架挤压铸造工艺优化</t>
    </r>
  </si>
  <si>
    <r>
      <rPr>
        <sz val="11"/>
        <color theme="1"/>
        <rFont val="宋体"/>
        <charset val="134"/>
      </rPr>
      <t>挤压铸造</t>
    </r>
    <r>
      <rPr>
        <sz val="11"/>
        <color theme="1"/>
        <rFont val="Times New Roman"/>
        <charset val="134"/>
      </rPr>
      <t>10SiC</t>
    </r>
    <r>
      <rPr>
        <vertAlign val="subscript"/>
        <sz val="11"/>
        <color theme="1"/>
        <rFont val="Times New Roman"/>
        <charset val="134"/>
      </rPr>
      <t>p</t>
    </r>
    <r>
      <rPr>
        <sz val="11"/>
        <color theme="1"/>
        <rFont val="Times New Roman"/>
        <charset val="134"/>
      </rPr>
      <t>/A356</t>
    </r>
    <r>
      <rPr>
        <sz val="11"/>
        <color theme="1"/>
        <rFont val="宋体"/>
        <charset val="134"/>
      </rPr>
      <t>铝基复合材料的摩擦磨损性能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</si>
  <si>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imes New Roman"/>
        <charset val="134"/>
      </rPr>
      <t xml:space="preserve">2 </t>
    </r>
    <r>
      <rPr>
        <sz val="11"/>
        <color theme="1"/>
        <rFont val="宋体"/>
        <charset val="134"/>
      </rPr>
      <t>摩擦磨损</t>
    </r>
    <r>
      <rPr>
        <sz val="11"/>
        <color rgb="FFFF0000"/>
        <rFont val="宋体"/>
        <charset val="134"/>
      </rPr>
      <t>试验参数</t>
    </r>
  </si>
  <si>
    <r>
      <rPr>
        <sz val="11"/>
        <color rgb="FFFF0000"/>
        <rFont val="宋体"/>
        <charset val="134"/>
      </rPr>
      <t>挤压铸造工艺对汽车活塞销性能的影响分析</t>
    </r>
    <r>
      <rPr>
        <vertAlign val="superscript"/>
        <sz val="11"/>
        <color rgb="FFFF0000"/>
        <rFont val="Times New Roman"/>
        <charset val="134"/>
      </rPr>
      <t>[83]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</si>
  <si>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imes New Roman"/>
        <charset val="134"/>
      </rPr>
      <t xml:space="preserve">1 20Cr </t>
    </r>
    <r>
      <rPr>
        <sz val="11"/>
        <color theme="1"/>
        <rFont val="宋体"/>
        <charset val="134"/>
      </rPr>
      <t>钢试样的化学成分</t>
    </r>
    <r>
      <rPr>
        <sz val="11"/>
        <color rgb="FFFF0000"/>
        <rFont val="Times New Roman"/>
        <charset val="134"/>
      </rPr>
      <t>(</t>
    </r>
    <r>
      <rPr>
        <sz val="11"/>
        <color rgb="FFFF0000"/>
        <rFont val="宋体"/>
        <charset val="134"/>
      </rPr>
      <t>错误</t>
    </r>
    <r>
      <rPr>
        <sz val="11"/>
        <color rgb="FFFF0000"/>
        <rFont val="Times New Roman"/>
        <charset val="134"/>
      </rPr>
      <t xml:space="preserve"> )</t>
    </r>
  </si>
  <si>
    <r>
      <rPr>
        <sz val="11"/>
        <color theme="1"/>
        <rFont val="宋体"/>
        <charset val="134"/>
      </rPr>
      <t>挤压铸造工艺对汽车控制臂铸件组织及性能的影响</t>
    </r>
    <r>
      <rPr>
        <vertAlign val="superscript"/>
        <sz val="11"/>
        <color theme="1"/>
        <rFont val="Times New Roman"/>
        <charset val="134"/>
      </rPr>
      <t>[85]</t>
    </r>
  </si>
  <si>
    <r>
      <rPr>
        <sz val="11"/>
        <color theme="1"/>
        <rFont val="宋体"/>
        <charset val="134"/>
      </rPr>
      <t>挤压铸造工艺对汽车壳体力学性能影响的研究</t>
    </r>
    <r>
      <rPr>
        <vertAlign val="superscript"/>
        <sz val="11"/>
        <color theme="1"/>
        <rFont val="Times New Roman"/>
        <charset val="134"/>
      </rPr>
      <t>[86]</t>
    </r>
  </si>
  <si>
    <t>表2、3重复多余信息</t>
  </si>
  <si>
    <r>
      <rPr>
        <sz val="11"/>
        <color theme="1"/>
        <rFont val="宋体"/>
        <charset val="134"/>
      </rPr>
      <t>液态模锻温度对镁合金汽车转向节臂性能的影响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</si>
  <si>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缺信息</t>
    </r>
  </si>
  <si>
    <r>
      <rPr>
        <sz val="11"/>
        <color theme="1"/>
        <rFont val="宋体"/>
        <charset val="134"/>
      </rPr>
      <t>浇注温度对</t>
    </r>
    <r>
      <rPr>
        <sz val="11"/>
        <color theme="1"/>
        <rFont val="Times New Roman"/>
        <charset val="134"/>
      </rPr>
      <t>7075</t>
    </r>
    <r>
      <rPr>
        <sz val="11"/>
        <color theme="1"/>
        <rFont val="宋体"/>
        <charset val="134"/>
      </rPr>
      <t>铝合金组织和力学性能的影响研究</t>
    </r>
    <r>
      <rPr>
        <vertAlign val="superscript"/>
        <sz val="11"/>
        <color theme="1"/>
        <rFont val="Times New Roman"/>
        <charset val="134"/>
      </rPr>
      <t>[48]</t>
    </r>
  </si>
  <si>
    <t>定位错误</t>
  </si>
  <si>
    <r>
      <rPr>
        <sz val="11"/>
        <color theme="1"/>
        <rFont val="Times New Roman"/>
        <charset val="134"/>
      </rPr>
      <t>7001</t>
    </r>
    <r>
      <rPr>
        <sz val="11"/>
        <color theme="1"/>
        <rFont val="宋体"/>
        <charset val="134"/>
      </rPr>
      <t>高强铝合金挤压铸造过程的数值模拟分析</t>
    </r>
    <r>
      <rPr>
        <vertAlign val="superscript"/>
        <sz val="11"/>
        <color theme="1"/>
        <rFont val="Times New Roman"/>
        <charset val="134"/>
      </rPr>
      <t>[65]</t>
    </r>
  </si>
  <si>
    <r>
      <rPr>
        <sz val="11"/>
        <color theme="1"/>
        <rFont val="宋体"/>
        <charset val="134"/>
      </rPr>
      <t>超声﹣挤压</t>
    </r>
    <r>
      <rPr>
        <sz val="11"/>
        <color theme="1"/>
        <rFont val="Times New Roman"/>
        <charset val="134"/>
      </rPr>
      <t>Al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5.0Cu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0.6Mn</t>
    </r>
    <r>
      <rPr>
        <sz val="11"/>
        <color theme="1"/>
        <rFont val="宋体"/>
        <charset val="134"/>
      </rPr>
      <t>合金的工艺参数优化</t>
    </r>
    <r>
      <rPr>
        <vertAlign val="superscript"/>
        <sz val="11"/>
        <color theme="1"/>
        <rFont val="Times New Roman"/>
        <charset val="134"/>
      </rPr>
      <t>[66]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</si>
  <si>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正交</t>
    </r>
    <r>
      <rPr>
        <sz val="11"/>
        <color rgb="FFFF0000"/>
        <rFont val="宋体"/>
        <charset val="134"/>
      </rPr>
      <t>试验结果</t>
    </r>
  </si>
  <si>
    <r>
      <rPr>
        <sz val="11"/>
        <rFont val="宋体"/>
        <charset val="134"/>
      </rPr>
      <t>挤压铸造件力学性能影响因素及交互作用研究</t>
    </r>
    <r>
      <rPr>
        <vertAlign val="superscript"/>
        <sz val="11"/>
        <rFont val="Times New Roman"/>
        <charset val="134"/>
      </rPr>
      <t>[175]</t>
    </r>
  </si>
  <si>
    <t>化学成分</t>
  </si>
  <si>
    <t>表6列合并</t>
  </si>
  <si>
    <r>
      <rPr>
        <sz val="11"/>
        <color theme="1"/>
        <rFont val="宋体"/>
        <charset val="134"/>
      </rPr>
      <t>原位自生</t>
    </r>
    <r>
      <rPr>
        <sz val="11"/>
        <color theme="1"/>
        <rFont val="Times New Roman"/>
        <charset val="134"/>
      </rPr>
      <t>TiB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/2014Al</t>
    </r>
    <r>
      <rPr>
        <sz val="11"/>
        <color theme="1"/>
        <rFont val="宋体"/>
        <charset val="134"/>
      </rPr>
      <t>复合材料挤压铸造</t>
    </r>
  </si>
  <si>
    <r>
      <rPr>
        <sz val="11"/>
        <color theme="1"/>
        <rFont val="宋体"/>
        <charset val="134"/>
      </rPr>
      <t>比压及热处理对</t>
    </r>
    <r>
      <rPr>
        <sz val="11"/>
        <color theme="1"/>
        <rFont val="Times New Roman"/>
        <charset val="134"/>
      </rPr>
      <t>12MnCrMo</t>
    </r>
    <r>
      <rPr>
        <sz val="11"/>
        <color theme="1"/>
        <rFont val="宋体"/>
        <charset val="134"/>
      </rPr>
      <t>低合金钢组织和性能的影响</t>
    </r>
    <r>
      <rPr>
        <sz val="11"/>
        <color theme="1"/>
        <rFont val="Times New Roman"/>
        <charset val="134"/>
      </rPr>
      <t>[34]</t>
    </r>
  </si>
  <si>
    <r>
      <rPr>
        <sz val="11"/>
        <color theme="1"/>
        <rFont val="宋体"/>
        <charset val="134"/>
      </rPr>
      <t>双金属履带板挤压铸造成形技术研究</t>
    </r>
  </si>
  <si>
    <r>
      <rPr>
        <sz val="11"/>
        <color theme="1"/>
        <rFont val="宋体"/>
        <charset val="134"/>
      </rPr>
      <t>施压熔体温度对挤压铸造</t>
    </r>
    <r>
      <rPr>
        <sz val="11"/>
        <color theme="1"/>
        <rFont val="Times New Roman"/>
        <charset val="134"/>
      </rPr>
      <t>Al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5.0Cu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0.6Mn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0.5Fe</t>
    </r>
    <r>
      <rPr>
        <sz val="11"/>
        <color theme="1"/>
        <rFont val="宋体"/>
        <charset val="134"/>
      </rPr>
      <t>合金组织和性能的影响</t>
    </r>
  </si>
  <si>
    <r>
      <rPr>
        <sz val="11"/>
        <color theme="1"/>
        <rFont val="宋体"/>
        <charset val="134"/>
      </rPr>
      <t>热处理对挤压铸造</t>
    </r>
    <r>
      <rPr>
        <i/>
        <sz val="11"/>
        <color theme="1"/>
        <rFont val="Times New Roman"/>
        <charset val="134"/>
      </rPr>
      <t>n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SiCp/AZ91D</t>
    </r>
    <r>
      <rPr>
        <sz val="11"/>
        <color theme="1"/>
        <rFont val="宋体"/>
        <charset val="134"/>
      </rPr>
      <t>镁基复合材料组织和力学性能的影响</t>
    </r>
  </si>
  <si>
    <r>
      <rPr>
        <sz val="11"/>
        <color theme="1"/>
        <rFont val="宋体"/>
        <charset val="134"/>
      </rPr>
      <t>镁含量对挤压铸造</t>
    </r>
    <r>
      <rPr>
        <sz val="11"/>
        <color theme="1"/>
        <rFont val="Times New Roman"/>
        <charset val="134"/>
      </rPr>
      <t>Al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10Si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2.5Cu</t>
    </r>
    <r>
      <rPr>
        <sz val="11"/>
        <color theme="1"/>
        <rFont val="宋体"/>
        <charset val="134"/>
      </rPr>
      <t>﹣</t>
    </r>
    <r>
      <rPr>
        <i/>
        <sz val="11"/>
        <color theme="1"/>
        <rFont val="Times New Roman"/>
        <charset val="134"/>
      </rPr>
      <t>x</t>
    </r>
    <r>
      <rPr>
        <sz val="11"/>
        <color theme="1"/>
        <rFont val="Times New Roman"/>
        <charset val="134"/>
      </rPr>
      <t>Mg</t>
    </r>
    <r>
      <rPr>
        <sz val="11"/>
        <color theme="1"/>
        <rFont val="宋体"/>
        <charset val="134"/>
      </rPr>
      <t>合金显微组织及力学性能的影响</t>
    </r>
  </si>
  <si>
    <r>
      <rPr>
        <sz val="11"/>
        <rFont val="宋体"/>
        <charset val="134"/>
      </rPr>
      <t>颗粒尺寸对挤压铸造</t>
    </r>
    <r>
      <rPr>
        <sz val="11"/>
        <rFont val="Times New Roman"/>
        <charset val="134"/>
      </rPr>
      <t>10SiC</t>
    </r>
    <r>
      <rPr>
        <vertAlign val="subscript"/>
        <sz val="11"/>
        <rFont val="Times New Roman"/>
        <charset val="134"/>
      </rPr>
      <t>p</t>
    </r>
    <r>
      <rPr>
        <sz val="11"/>
        <rFont val="Times New Roman"/>
        <charset val="134"/>
      </rPr>
      <t>/6061</t>
    </r>
    <r>
      <rPr>
        <sz val="11"/>
        <rFont val="宋体"/>
        <charset val="134"/>
      </rPr>
      <t>复合材料组织和性能的影响</t>
    </r>
  </si>
  <si>
    <r>
      <rPr>
        <sz val="11"/>
        <color rgb="FFFF0000"/>
        <rFont val="宋体"/>
        <charset val="134"/>
      </rPr>
      <t>表</t>
    </r>
    <r>
      <rPr>
        <sz val="11"/>
        <color rgb="FFFF0000"/>
        <rFont val="Times New Roman"/>
        <charset val="134"/>
      </rPr>
      <t>1</t>
    </r>
    <r>
      <rPr>
        <sz val="11"/>
        <color rgb="FFFF0000"/>
        <rFont val="宋体"/>
        <charset val="134"/>
      </rPr>
      <t>缺信息</t>
    </r>
  </si>
  <si>
    <r>
      <rPr>
        <sz val="11"/>
        <color rgb="FFFF0000"/>
        <rFont val="宋体"/>
        <charset val="134"/>
      </rPr>
      <t>挤压铸造压力对</t>
    </r>
    <r>
      <rPr>
        <sz val="11"/>
        <color rgb="FFFF0000"/>
        <rFont val="Times New Roman"/>
        <charset val="134"/>
      </rPr>
      <t>6061</t>
    </r>
    <r>
      <rPr>
        <sz val="11"/>
        <color rgb="FFFF0000"/>
        <rFont val="宋体"/>
        <charset val="134"/>
      </rPr>
      <t>铝合金铸件组织及力学性能的影响</t>
    </r>
  </si>
  <si>
    <t>图表题注在本页最后</t>
  </si>
  <si>
    <r>
      <rPr>
        <sz val="11"/>
        <color theme="1"/>
        <rFont val="宋体"/>
        <charset val="134"/>
      </rPr>
      <t>挤压铸造对重熔原位</t>
    </r>
    <r>
      <rPr>
        <i/>
        <sz val="11"/>
        <color theme="1"/>
        <rFont val="Times New Roman"/>
        <charset val="134"/>
      </rPr>
      <t>α</t>
    </r>
    <r>
      <rPr>
        <sz val="11"/>
        <color theme="1"/>
        <rFont val="宋体"/>
        <charset val="134"/>
      </rPr>
      <t>﹣</t>
    </r>
    <r>
      <rPr>
        <sz val="11"/>
        <color theme="1"/>
        <rFont val="Times New Roman"/>
        <charset val="134"/>
      </rPr>
      <t>Al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</t>
    </r>
    <r>
      <rPr>
        <vertAlign val="subscript"/>
        <sz val="11"/>
        <color theme="1"/>
        <rFont val="Times New Roman"/>
        <charset val="134"/>
      </rPr>
      <t>3p</t>
    </r>
    <r>
      <rPr>
        <sz val="11"/>
        <color theme="1"/>
        <rFont val="Times New Roman"/>
        <charset val="134"/>
      </rPr>
      <t>/ZL109</t>
    </r>
    <r>
      <rPr>
        <sz val="11"/>
        <color theme="1"/>
        <rFont val="宋体"/>
        <charset val="134"/>
      </rPr>
      <t>复合材料组织与性能的影响</t>
    </r>
  </si>
  <si>
    <r>
      <rPr>
        <sz val="11"/>
        <rFont val="Times New Roman"/>
        <charset val="134"/>
      </rPr>
      <t>0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21</t>
    </r>
  </si>
  <si>
    <r>
      <rPr>
        <sz val="11"/>
        <color theme="1"/>
        <rFont val="Times New Roman"/>
        <charset val="134"/>
      </rPr>
      <t>RE</t>
    </r>
    <r>
      <rPr>
        <sz val="11"/>
        <color theme="1"/>
        <rFont val="宋体"/>
        <charset val="134"/>
      </rPr>
      <t>对挤压铸造</t>
    </r>
    <r>
      <rPr>
        <sz val="11"/>
        <color theme="1"/>
        <rFont val="Times New Roman"/>
        <charset val="134"/>
      </rPr>
      <t>AlSi7Cu4MgMn</t>
    </r>
    <r>
      <rPr>
        <sz val="11"/>
        <color theme="1"/>
        <rFont val="宋体"/>
        <charset val="134"/>
      </rPr>
      <t>合金组织和性能的影响</t>
    </r>
  </si>
  <si>
    <t>高强韧支座挤压铸造工艺优化</t>
  </si>
  <si>
    <r>
      <rPr>
        <sz val="11"/>
        <color theme="1"/>
        <rFont val="宋体"/>
        <charset val="134"/>
      </rPr>
      <t>基于</t>
    </r>
    <r>
      <rPr>
        <sz val="11"/>
        <color theme="1"/>
        <rFont val="Times New Roman"/>
        <charset val="134"/>
      </rPr>
      <t>AnyCasting</t>
    </r>
    <r>
      <rPr>
        <sz val="11"/>
        <color theme="1"/>
        <rFont val="宋体"/>
        <charset val="134"/>
      </rPr>
      <t>的挤压铸造铝合金机座工艺研究</t>
    </r>
  </si>
  <si>
    <t>材料成分工艺参数力学性能</t>
  </si>
  <si>
    <r>
      <rPr>
        <sz val="11"/>
        <color theme="1"/>
        <rFont val="宋体"/>
        <charset val="134"/>
      </rPr>
      <t>基于</t>
    </r>
    <r>
      <rPr>
        <sz val="11"/>
        <color theme="1"/>
        <rFont val="Times New Roman"/>
        <charset val="134"/>
      </rPr>
      <t>ProCast</t>
    </r>
    <r>
      <rPr>
        <sz val="11"/>
        <color theme="1"/>
        <rFont val="宋体"/>
        <charset val="134"/>
      </rPr>
      <t>的汽车制动器壳体挤压铸造工艺数值模拟</t>
    </r>
  </si>
  <si>
    <t>有一个不需要的提出来了</t>
  </si>
  <si>
    <r>
      <rPr>
        <sz val="11"/>
        <color theme="1"/>
        <rFont val="宋体"/>
        <charset val="134"/>
      </rPr>
      <t>挤压铸造对</t>
    </r>
    <r>
      <rPr>
        <sz val="11"/>
        <color theme="1"/>
        <rFont val="Times New Roman"/>
        <charset val="134"/>
      </rPr>
      <t>A356.2</t>
    </r>
    <r>
      <rPr>
        <sz val="11"/>
        <color theme="1"/>
        <rFont val="宋体"/>
        <charset val="134"/>
      </rPr>
      <t>合金微观组织和力学性能的影响</t>
    </r>
  </si>
  <si>
    <t>材料成分力学性能</t>
  </si>
  <si>
    <r>
      <rPr>
        <sz val="11"/>
        <color theme="1"/>
        <rFont val="宋体"/>
        <charset val="134"/>
      </rPr>
      <t>挤压铸造对</t>
    </r>
    <r>
      <rPr>
        <sz val="11"/>
        <color theme="1"/>
        <rFont val="Times New Roman"/>
        <charset val="134"/>
      </rPr>
      <t>Al_Zn_Mg_Cu</t>
    </r>
    <r>
      <rPr>
        <sz val="11"/>
        <color theme="1"/>
        <rFont val="宋体"/>
        <charset val="134"/>
      </rPr>
      <t>合金组织及力学性能的影响</t>
    </r>
  </si>
  <si>
    <t>改代码</t>
  </si>
  <si>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挤压铸造高强度铝合金汽车转向节铸件</t>
    </r>
  </si>
  <si>
    <t>力学性能</t>
  </si>
  <si>
    <r>
      <rPr>
        <sz val="11"/>
        <color theme="1"/>
        <rFont val="宋体"/>
        <charset val="134"/>
      </rPr>
      <t>挤压铸造和热处理对</t>
    </r>
    <r>
      <rPr>
        <sz val="11"/>
        <color theme="1"/>
        <rFont val="Times New Roman"/>
        <charset val="134"/>
      </rPr>
      <t>WE43</t>
    </r>
    <r>
      <rPr>
        <sz val="11"/>
        <color theme="1"/>
        <rFont val="宋体"/>
        <charset val="134"/>
      </rPr>
      <t>镁合金组织与性能的影响</t>
    </r>
  </si>
  <si>
    <r>
      <rPr>
        <sz val="11"/>
        <color theme="1"/>
        <rFont val="宋体"/>
        <charset val="134"/>
      </rPr>
      <t>表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单元格合并</t>
    </r>
  </si>
  <si>
    <r>
      <rPr>
        <sz val="11"/>
        <color theme="1"/>
        <rFont val="宋体"/>
        <charset val="134"/>
      </rPr>
      <t>汽车零部件用</t>
    </r>
    <r>
      <rPr>
        <sz val="11"/>
        <color theme="1"/>
        <rFont val="Times New Roman"/>
        <charset val="134"/>
      </rPr>
      <t>Mg_Al_Zn_Ti</t>
    </r>
    <r>
      <rPr>
        <sz val="11"/>
        <color theme="1"/>
        <rFont val="宋体"/>
        <charset val="134"/>
      </rPr>
      <t>合金的挤压铸造工艺优化</t>
    </r>
  </si>
  <si>
    <r>
      <rPr>
        <sz val="11"/>
        <color theme="1"/>
        <rFont val="宋体"/>
        <charset val="134"/>
      </rPr>
      <t>添加</t>
    </r>
    <r>
      <rPr>
        <sz val="11"/>
        <color theme="1"/>
        <rFont val="Times New Roman"/>
        <charset val="134"/>
      </rPr>
      <t>Cu</t>
    </r>
    <r>
      <rPr>
        <sz val="11"/>
        <color theme="1"/>
        <rFont val="宋体"/>
        <charset val="134"/>
      </rPr>
      <t>对挤压铸造</t>
    </r>
    <r>
      <rPr>
        <sz val="11"/>
        <color theme="1"/>
        <rFont val="Times New Roman"/>
        <charset val="134"/>
      </rPr>
      <t>ZK60</t>
    </r>
    <r>
      <rPr>
        <sz val="11"/>
        <color theme="1"/>
        <rFont val="宋体"/>
        <charset val="134"/>
      </rPr>
      <t>镁合金力学性能及腐蚀行为的影响</t>
    </r>
  </si>
  <si>
    <t>Literature NO.</t>
  </si>
  <si>
    <t>Number of valid tables</t>
  </si>
  <si>
    <t>Frame type</t>
  </si>
  <si>
    <t>Table type</t>
  </si>
  <si>
    <t>Table content extracted</t>
  </si>
  <si>
    <t>Cell content extracted</t>
  </si>
  <si>
    <t>The result of restoring the data logical structure</t>
  </si>
  <si>
    <t>Three-line (TL) tables</t>
  </si>
  <si>
    <t>Fully ruled (FR) tables</t>
  </si>
  <si>
    <t>Partially or not ruled (PR) tables</t>
  </si>
  <si>
    <t>Tables with nested headers (NH)</t>
  </si>
  <si>
    <t>Tables with spanned cells (SP)</t>
  </si>
  <si>
    <t>Tables with wrap text (WT)</t>
  </si>
  <si>
    <r>
      <rPr>
        <sz val="12"/>
        <color theme="1"/>
        <rFont val="Times New Roman"/>
        <charset val="134"/>
      </rPr>
      <t>Completeness</t>
    </r>
    <r>
      <rPr>
        <u/>
        <sz val="12"/>
        <color rgb="FF008080"/>
        <rFont val="Times New Roman"/>
        <charset val="134"/>
      </rPr>
      <t xml:space="preserve"> </t>
    </r>
  </si>
  <si>
    <t>Purity</t>
  </si>
  <si>
    <t>Correctly  Extracted Cells</t>
  </si>
  <si>
    <t>Extracted Cells</t>
  </si>
  <si>
    <t>Correctly   Cells</t>
  </si>
  <si>
    <t xml:space="preserve">Recall </t>
  </si>
  <si>
    <t>Precision</t>
  </si>
  <si>
    <t>Correctly  Extracted Data Column/Line</t>
  </si>
  <si>
    <t>Extracted Data Column/Line</t>
  </si>
  <si>
    <t>the Data Column/Line  in the Table</t>
  </si>
  <si>
    <t>TL</t>
  </si>
  <si>
    <t>FR</t>
  </si>
  <si>
    <t>Extraction results</t>
  </si>
  <si>
    <t>PR</t>
  </si>
  <si>
    <t>NH</t>
  </si>
  <si>
    <t>SP</t>
  </si>
  <si>
    <t>WT</t>
  </si>
  <si>
    <t>recall</t>
  </si>
  <si>
    <t>precision</t>
  </si>
  <si>
    <t>F-measure</t>
  </si>
  <si>
    <t>Percent</t>
  </si>
  <si>
    <t>Average</t>
  </si>
  <si>
    <r>
      <rPr>
        <sz val="12"/>
        <color theme="1"/>
        <rFont val="宋体"/>
        <charset val="134"/>
      </rPr>
      <t>自动定位</t>
    </r>
  </si>
  <si>
    <r>
      <t>Completeness</t>
    </r>
    <r>
      <rPr>
        <u/>
        <sz val="12"/>
        <color rgb="FF008080"/>
        <rFont val="Times New Roman"/>
        <charset val="134"/>
      </rPr>
      <t xml:space="preserve"> </t>
    </r>
  </si>
  <si>
    <t>Automatically/Manually</t>
  </si>
  <si>
    <t>Logic by Column/Line</t>
  </si>
  <si>
    <t>NOTE</t>
  </si>
  <si>
    <r>
      <rPr>
        <sz val="12"/>
        <color theme="1"/>
        <rFont val="宋体"/>
        <charset val="134"/>
      </rPr>
      <t>区域数</t>
    </r>
  </si>
  <si>
    <r>
      <rPr>
        <sz val="12"/>
        <color theme="1"/>
        <rFont val="宋体"/>
        <charset val="134"/>
      </rPr>
      <t>包含表格但也包含杂质区域数</t>
    </r>
  </si>
  <si>
    <r>
      <rPr>
        <sz val="12"/>
        <color theme="1"/>
        <rFont val="宋体"/>
        <charset val="134"/>
      </rPr>
      <t>仅定位表格内容</t>
    </r>
  </si>
  <si>
    <t xml:space="preserve">M </t>
  </si>
  <si>
    <t>C</t>
  </si>
  <si>
    <t>Auto image results with text in the body text</t>
  </si>
  <si>
    <t>L</t>
  </si>
  <si>
    <t>A</t>
  </si>
  <si>
    <t>some cells were merged</t>
  </si>
  <si>
    <t>The automatically obtained table is not related to squeeze casting, the logical relationship is correct but not related to squeeze casting</t>
  </si>
  <si>
    <t>The logical relationship is correct, but there are merging cells.</t>
  </si>
  <si>
    <t>The automatically obtained table is not related to squeeze casting.</t>
  </si>
  <si>
    <t>Merge a large number of cells. and all cells that are not completely correct.</t>
  </si>
  <si>
    <t>The automatically obtained table is not related to squeeze casting</t>
  </si>
  <si>
    <t>Multiple cells were merged incorrectly.</t>
  </si>
  <si>
    <t>M</t>
  </si>
  <si>
    <t xml:space="preserve">C </t>
  </si>
  <si>
    <t xml:space="preserve">NOTE </t>
  </si>
  <si>
    <t>不规则表接近全框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</si>
</sst>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_);[Red]\(0\)"/>
    <numFmt numFmtId="179" formatCode="0.00_ "/>
    <numFmt numFmtId="180" formatCode="0.0000_ "/>
  </numFmts>
  <fonts count="61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12"/>
      <color theme="0"/>
      <name val="Times New Roman"/>
      <charset val="134"/>
    </font>
    <font>
      <i/>
      <u/>
      <sz val="12"/>
      <color rgb="FF008080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0"/>
      <name val="Times New Roman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strike/>
      <sz val="12"/>
      <color theme="1"/>
      <name val="宋体"/>
      <charset val="134"/>
    </font>
    <font>
      <b/>
      <sz val="12"/>
      <color theme="0"/>
      <name val="宋体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sz val="11"/>
      <color theme="0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color theme="0"/>
      <name val="Times New Roman"/>
      <charset val="134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b/>
      <sz val="11"/>
      <color rgb="FFFF0000"/>
      <name val="Times New Roman"/>
      <charset val="134"/>
    </font>
    <font>
      <sz val="10"/>
      <color theme="1"/>
      <name val="Times New Roman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perscript"/>
      <sz val="11"/>
      <color theme="1"/>
      <name val="Times New Roman"/>
      <charset val="134"/>
    </font>
    <font>
      <vertAlign val="subscript"/>
      <sz val="11"/>
      <color theme="1"/>
      <name val="Times New Roman"/>
      <charset val="134"/>
    </font>
    <font>
      <u/>
      <sz val="12"/>
      <color rgb="FF008080"/>
      <name val="Times New Roman"/>
      <charset val="134"/>
    </font>
    <font>
      <i/>
      <sz val="11"/>
      <color theme="1"/>
      <name val="Times New Roman"/>
      <charset val="134"/>
    </font>
    <font>
      <sz val="11"/>
      <name val="宋体"/>
      <charset val="134"/>
    </font>
    <font>
      <vertAlign val="subscript"/>
      <sz val="11"/>
      <name val="Times New Roman"/>
      <charset val="134"/>
    </font>
    <font>
      <vertAlign val="superscript"/>
      <sz val="11"/>
      <name val="Times New Roman"/>
      <charset val="134"/>
    </font>
    <font>
      <vertAlign val="superscript"/>
      <sz val="11"/>
      <color rgb="FFFF0000"/>
      <name val="Times New Roman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0"/>
      <color rgb="FFFF0000"/>
      <name val="Times New Roman"/>
      <charset val="134"/>
    </font>
    <font>
      <sz val="10"/>
      <color rgb="FFFF0000"/>
      <name val="宋体"/>
      <charset val="134"/>
    </font>
    <font>
      <strike/>
      <sz val="11"/>
      <color theme="1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28" fillId="0" borderId="0" applyFont="0" applyFill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2" borderId="16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3" borderId="19" applyNumberFormat="0" applyAlignment="0" applyProtection="0">
      <alignment vertical="center"/>
    </xf>
    <xf numFmtId="0" fontId="38" fillId="14" borderId="20" applyNumberFormat="0" applyAlignment="0" applyProtection="0">
      <alignment vertical="center"/>
    </xf>
    <xf numFmtId="0" fontId="39" fillId="14" borderId="19" applyNumberFormat="0" applyAlignment="0" applyProtection="0">
      <alignment vertical="center"/>
    </xf>
    <xf numFmtId="0" fontId="40" fillId="15" borderId="21" applyNumberFormat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3">
    <xf numFmtId="0" fontId="0" fillId="0" borderId="0" xfId="0"/>
    <xf numFmtId="0" fontId="1" fillId="0" borderId="0" xfId="49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" xfId="49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5" fillId="0" borderId="1" xfId="49" applyFont="1" applyBorder="1" applyAlignment="1">
      <alignment horizontal="center" vertical="center" wrapText="1"/>
    </xf>
    <xf numFmtId="0" fontId="5" fillId="0" borderId="2" xfId="49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0" xfId="49" applyFont="1" applyAlignment="1"/>
    <xf numFmtId="0" fontId="1" fillId="0" borderId="0" xfId="49" applyFont="1" applyAlignment="1"/>
    <xf numFmtId="0" fontId="3" fillId="0" borderId="0" xfId="49" applyFont="1" applyAlignment="1">
      <alignment horizontal="center" wrapText="1"/>
    </xf>
    <xf numFmtId="0" fontId="2" fillId="0" borderId="0" xfId="49" applyFont="1" applyAlignment="1">
      <alignment horizontal="center" wrapText="1"/>
    </xf>
    <xf numFmtId="0" fontId="7" fillId="0" borderId="1" xfId="49" applyFont="1" applyBorder="1" applyAlignment="1">
      <alignment horizontal="center" vertical="center"/>
    </xf>
    <xf numFmtId="0" fontId="7" fillId="0" borderId="2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wrapText="1"/>
    </xf>
    <xf numFmtId="0" fontId="2" fillId="0" borderId="2" xfId="49" applyFont="1" applyBorder="1" applyAlignment="1">
      <alignment horizontal="center" wrapText="1"/>
    </xf>
    <xf numFmtId="176" fontId="2" fillId="5" borderId="6" xfId="0" applyNumberFormat="1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 wrapText="1"/>
    </xf>
    <xf numFmtId="0" fontId="1" fillId="0" borderId="1" xfId="49" applyFont="1" applyBorder="1" applyAlignment="1"/>
    <xf numFmtId="0" fontId="1" fillId="0" borderId="2" xfId="49" applyFont="1" applyBorder="1" applyAlignment="1"/>
    <xf numFmtId="0" fontId="3" fillId="0" borderId="0" xfId="49" applyFont="1" applyAlignment="1">
      <alignment horizontal="center" vertical="center"/>
    </xf>
    <xf numFmtId="0" fontId="2" fillId="0" borderId="0" xfId="49" applyFont="1" applyAlignment="1">
      <alignment horizontal="center" vertical="center"/>
    </xf>
    <xf numFmtId="176" fontId="2" fillId="6" borderId="9" xfId="0" applyNumberFormat="1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/>
    </xf>
    <xf numFmtId="0" fontId="2" fillId="0" borderId="0" xfId="49" applyFont="1" applyAlignment="1">
      <alignment horizontal="center"/>
    </xf>
    <xf numFmtId="176" fontId="2" fillId="6" borderId="6" xfId="0" applyNumberFormat="1" applyFont="1" applyFill="1" applyBorder="1" applyAlignment="1">
      <alignment horizontal="center" vertical="center"/>
    </xf>
    <xf numFmtId="49" fontId="2" fillId="0" borderId="0" xfId="49" applyNumberFormat="1" applyFont="1" applyAlignment="1">
      <alignment horizontal="center" wrapText="1"/>
    </xf>
    <xf numFmtId="0" fontId="2" fillId="0" borderId="0" xfId="49" applyFont="1" applyAlignment="1">
      <alignment horizontal="center" vertical="center" wrapText="1"/>
    </xf>
    <xf numFmtId="0" fontId="1" fillId="0" borderId="0" xfId="49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1" xfId="49" applyFont="1" applyBorder="1" applyAlignment="1">
      <alignment horizontal="center" vertical="center" wrapText="1"/>
    </xf>
    <xf numFmtId="0" fontId="2" fillId="0" borderId="8" xfId="49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49" applyFont="1" applyAlignment="1"/>
    <xf numFmtId="0" fontId="2" fillId="0" borderId="7" xfId="49" applyFont="1" applyBorder="1" applyAlignment="1">
      <alignment horizontal="center"/>
    </xf>
    <xf numFmtId="0" fontId="2" fillId="0" borderId="11" xfId="49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 wrapText="1"/>
    </xf>
    <xf numFmtId="177" fontId="2" fillId="2" borderId="0" xfId="0" applyNumberFormat="1" applyFont="1" applyFill="1" applyAlignment="1">
      <alignment horizontal="center" vertical="center" wrapText="1"/>
    </xf>
    <xf numFmtId="176" fontId="2" fillId="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49" applyFont="1" applyBorder="1" applyAlignment="1">
      <alignment horizontal="center"/>
    </xf>
    <xf numFmtId="176" fontId="2" fillId="6" borderId="9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0" xfId="0" applyFont="1"/>
    <xf numFmtId="178" fontId="2" fillId="0" borderId="7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8" fontId="2" fillId="2" borderId="0" xfId="0" applyNumberFormat="1" applyFont="1" applyFill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 wrapText="1"/>
    </xf>
    <xf numFmtId="178" fontId="2" fillId="5" borderId="0" xfId="0" applyNumberFormat="1" applyFont="1" applyFill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78" fontId="1" fillId="0" borderId="0" xfId="0" applyNumberFormat="1" applyFont="1"/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176" fontId="2" fillId="5" borderId="10" xfId="0" applyNumberFormat="1" applyFont="1" applyFill="1" applyBorder="1" applyAlignment="1">
      <alignment horizontal="center" vertical="center" wrapText="1"/>
    </xf>
    <xf numFmtId="176" fontId="2" fillId="5" borderId="9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76" fontId="2" fillId="6" borderId="1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76" fontId="2" fillId="7" borderId="6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 wrapText="1"/>
    </xf>
    <xf numFmtId="177" fontId="2" fillId="5" borderId="0" xfId="0" applyNumberFormat="1" applyFont="1" applyFill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 wrapText="1"/>
    </xf>
    <xf numFmtId="177" fontId="2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/>
    </xf>
    <xf numFmtId="176" fontId="2" fillId="7" borderId="6" xfId="0" applyNumberFormat="1" applyFont="1" applyFill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8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4" fillId="11" borderId="0" xfId="0" applyFont="1" applyFill="1" applyBorder="1" applyAlignment="1">
      <alignment horizontal="center" vertical="center" wrapText="1"/>
    </xf>
    <xf numFmtId="0" fontId="17" fillId="10" borderId="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7"/>
  <sheetViews>
    <sheetView topLeftCell="A64" workbookViewId="0">
      <pane xSplit="1" topLeftCell="B1" activePane="topRight" state="frozen"/>
      <selection/>
      <selection pane="topRight" activeCell="C67" sqref="C67"/>
    </sheetView>
  </sheetViews>
  <sheetFormatPr defaultColWidth="9" defaultRowHeight="14.1"/>
  <cols>
    <col min="1" max="1" width="5.75" style="242" customWidth="1"/>
    <col min="2" max="2" width="18.75" style="242" customWidth="1"/>
    <col min="3" max="5" width="9" style="242"/>
    <col min="6" max="7" width="7.25" style="242" customWidth="1"/>
    <col min="8" max="8" width="9" style="242"/>
    <col min="9" max="9" width="16.875" style="242" customWidth="1"/>
    <col min="10" max="11" width="9" style="242"/>
    <col min="12" max="12" width="9" style="243"/>
    <col min="13" max="13" width="10.875" style="244" customWidth="1"/>
    <col min="14" max="14" width="11.25" style="242" customWidth="1"/>
    <col min="15" max="15" width="9" style="242"/>
    <col min="16" max="16" width="13.625" style="242" customWidth="1"/>
    <col min="17" max="18" width="9" style="242"/>
    <col min="19" max="19" width="11" style="245" customWidth="1"/>
    <col min="20" max="23" width="9" style="245"/>
    <col min="24" max="16384" width="9" style="242"/>
  </cols>
  <sheetData>
    <row r="1" ht="22.5" customHeight="1" spans="1:23">
      <c r="A1" s="246" t="s">
        <v>0</v>
      </c>
      <c r="B1" s="247" t="s">
        <v>1</v>
      </c>
      <c r="C1" s="247" t="s">
        <v>2</v>
      </c>
      <c r="D1" s="247"/>
      <c r="E1" s="248" t="s">
        <v>3</v>
      </c>
      <c r="F1" s="249" t="s">
        <v>4</v>
      </c>
      <c r="H1" s="13" t="s">
        <v>5</v>
      </c>
      <c r="I1" s="272"/>
      <c r="J1" s="188"/>
      <c r="L1" s="13" t="s">
        <v>6</v>
      </c>
      <c r="M1" s="272"/>
      <c r="N1" s="272"/>
      <c r="O1" s="272"/>
      <c r="P1" s="188"/>
      <c r="R1" s="246" t="s">
        <v>7</v>
      </c>
      <c r="S1" s="249"/>
      <c r="U1" s="296" t="s">
        <v>8</v>
      </c>
      <c r="V1" s="273"/>
      <c r="W1" s="277"/>
    </row>
    <row r="2" ht="30.75" customHeight="1" spans="1:26">
      <c r="A2" s="250"/>
      <c r="B2" s="251"/>
      <c r="C2" s="251" t="s">
        <v>9</v>
      </c>
      <c r="D2" s="251" t="s">
        <v>10</v>
      </c>
      <c r="E2" s="252"/>
      <c r="F2" s="253"/>
      <c r="H2" s="254" t="s">
        <v>11</v>
      </c>
      <c r="I2" s="273"/>
      <c r="J2" s="274" t="s">
        <v>12</v>
      </c>
      <c r="L2" s="275" t="s">
        <v>13</v>
      </c>
      <c r="M2" s="276" t="s">
        <v>14</v>
      </c>
      <c r="N2" s="273"/>
      <c r="O2" s="273" t="s">
        <v>15</v>
      </c>
      <c r="P2" s="277"/>
      <c r="R2" s="297" t="s">
        <v>16</v>
      </c>
      <c r="S2" s="256"/>
      <c r="U2" s="297" t="s">
        <v>17</v>
      </c>
      <c r="V2" s="298" t="s">
        <v>18</v>
      </c>
      <c r="W2" s="271" t="s">
        <v>19</v>
      </c>
      <c r="X2" s="260" t="s">
        <v>20</v>
      </c>
      <c r="Y2" s="260" t="s">
        <v>21</v>
      </c>
      <c r="Z2" s="260" t="s">
        <v>22</v>
      </c>
    </row>
    <row r="3" ht="44.15" spans="1:23">
      <c r="A3" s="255">
        <v>1</v>
      </c>
      <c r="B3" s="242" t="s">
        <v>23</v>
      </c>
      <c r="C3" s="242">
        <v>1</v>
      </c>
      <c r="D3" s="242">
        <v>1</v>
      </c>
      <c r="E3" s="242" t="s">
        <v>24</v>
      </c>
      <c r="F3" s="256" t="s">
        <v>25</v>
      </c>
      <c r="G3" s="242">
        <f>IF(C3=D3,1,0)</f>
        <v>1</v>
      </c>
      <c r="H3" s="255">
        <v>1</v>
      </c>
      <c r="J3" s="256">
        <v>1890</v>
      </c>
      <c r="L3" s="278">
        <v>2</v>
      </c>
      <c r="M3" s="279">
        <v>1</v>
      </c>
      <c r="O3" s="280">
        <v>1</v>
      </c>
      <c r="P3" s="256"/>
      <c r="R3" s="255">
        <v>1</v>
      </c>
      <c r="S3" s="256"/>
      <c r="U3" s="255">
        <v>1</v>
      </c>
      <c r="W3" s="256"/>
    </row>
    <row r="4" ht="44.15" spans="1:23">
      <c r="A4" s="255">
        <v>2</v>
      </c>
      <c r="B4" s="242" t="s">
        <v>26</v>
      </c>
      <c r="C4" s="242">
        <v>1</v>
      </c>
      <c r="D4" s="242">
        <v>1</v>
      </c>
      <c r="E4" s="242" t="s">
        <v>27</v>
      </c>
      <c r="F4" s="256" t="s">
        <v>28</v>
      </c>
      <c r="G4" s="242">
        <f t="shared" ref="G4:G52" si="0">IF(C4=D4,1,0)</f>
        <v>1</v>
      </c>
      <c r="H4" s="255">
        <v>1</v>
      </c>
      <c r="J4" s="256">
        <v>1870</v>
      </c>
      <c r="L4" s="278">
        <v>2</v>
      </c>
      <c r="M4" s="244">
        <v>0</v>
      </c>
      <c r="N4" s="258"/>
      <c r="O4" s="280">
        <v>1</v>
      </c>
      <c r="P4" s="256"/>
      <c r="R4" s="255">
        <v>1</v>
      </c>
      <c r="S4" s="256"/>
      <c r="U4" s="255">
        <v>1</v>
      </c>
      <c r="W4" s="256"/>
    </row>
    <row r="5" ht="44.15" spans="1:23">
      <c r="A5" s="255">
        <v>3</v>
      </c>
      <c r="B5" s="242" t="s">
        <v>29</v>
      </c>
      <c r="C5" s="242">
        <v>1</v>
      </c>
      <c r="D5" s="242">
        <v>1</v>
      </c>
      <c r="E5" s="242" t="s">
        <v>27</v>
      </c>
      <c r="F5" s="256" t="s">
        <v>25</v>
      </c>
      <c r="G5" s="242">
        <f t="shared" si="0"/>
        <v>1</v>
      </c>
      <c r="H5" s="255">
        <v>1</v>
      </c>
      <c r="J5" s="256">
        <v>2600</v>
      </c>
      <c r="L5" s="281">
        <v>1</v>
      </c>
      <c r="M5" s="282">
        <v>0</v>
      </c>
      <c r="N5" s="258"/>
      <c r="O5" s="280">
        <v>1</v>
      </c>
      <c r="P5" s="256"/>
      <c r="R5" s="255">
        <v>1</v>
      </c>
      <c r="S5" s="256"/>
      <c r="U5" s="255">
        <v>1</v>
      </c>
      <c r="W5" s="256"/>
    </row>
    <row r="6" ht="30" spans="1:23">
      <c r="A6" s="255">
        <v>4</v>
      </c>
      <c r="B6" s="242" t="s">
        <v>30</v>
      </c>
      <c r="C6" s="242">
        <v>1</v>
      </c>
      <c r="D6" s="242">
        <v>1</v>
      </c>
      <c r="E6" s="242" t="s">
        <v>24</v>
      </c>
      <c r="F6" s="256" t="s">
        <v>31</v>
      </c>
      <c r="G6" s="242">
        <f t="shared" si="0"/>
        <v>1</v>
      </c>
      <c r="H6" s="255">
        <v>1</v>
      </c>
      <c r="J6" s="256">
        <v>1810</v>
      </c>
      <c r="L6" s="278">
        <v>3</v>
      </c>
      <c r="M6" s="279">
        <v>1</v>
      </c>
      <c r="O6" s="280">
        <v>1</v>
      </c>
      <c r="P6" s="256"/>
      <c r="R6" s="255">
        <v>1</v>
      </c>
      <c r="S6" s="256"/>
      <c r="U6" s="255"/>
      <c r="W6" s="256">
        <v>1</v>
      </c>
    </row>
    <row r="7" ht="56.55" spans="1:23">
      <c r="A7" s="255">
        <v>5</v>
      </c>
      <c r="B7" s="242" t="s">
        <v>32</v>
      </c>
      <c r="C7" s="242">
        <v>1</v>
      </c>
      <c r="D7" s="242">
        <v>1</v>
      </c>
      <c r="E7" s="242" t="s">
        <v>33</v>
      </c>
      <c r="F7" s="256" t="s">
        <v>25</v>
      </c>
      <c r="G7" s="242">
        <f t="shared" si="0"/>
        <v>1</v>
      </c>
      <c r="H7" s="255">
        <v>1</v>
      </c>
      <c r="J7" s="256">
        <v>1790</v>
      </c>
      <c r="L7" s="278">
        <v>2</v>
      </c>
      <c r="M7" s="244">
        <v>1</v>
      </c>
      <c r="N7" s="260" t="s">
        <v>34</v>
      </c>
      <c r="O7" s="242">
        <v>1</v>
      </c>
      <c r="P7" s="271" t="s">
        <v>35</v>
      </c>
      <c r="R7" s="255">
        <v>1</v>
      </c>
      <c r="S7" s="256"/>
      <c r="U7" s="255">
        <v>1</v>
      </c>
      <c r="W7" s="256"/>
    </row>
    <row r="8" ht="42.45" spans="1:23">
      <c r="A8" s="255">
        <v>6</v>
      </c>
      <c r="B8" s="242" t="s">
        <v>36</v>
      </c>
      <c r="C8" s="242">
        <v>6</v>
      </c>
      <c r="D8" s="242">
        <v>3</v>
      </c>
      <c r="E8" s="242" t="s">
        <v>37</v>
      </c>
      <c r="F8" s="256" t="s">
        <v>31</v>
      </c>
      <c r="G8" s="242">
        <f t="shared" si="0"/>
        <v>0</v>
      </c>
      <c r="H8" s="255">
        <v>3</v>
      </c>
      <c r="J8" s="256">
        <v>2010</v>
      </c>
      <c r="L8" s="281">
        <v>6</v>
      </c>
      <c r="M8" s="244">
        <v>6</v>
      </c>
      <c r="N8" s="260" t="s">
        <v>34</v>
      </c>
      <c r="O8" s="242">
        <v>6</v>
      </c>
      <c r="P8" s="283" t="s">
        <v>38</v>
      </c>
      <c r="R8" s="255">
        <v>6</v>
      </c>
      <c r="S8" s="256"/>
      <c r="U8" s="255"/>
      <c r="V8" s="245">
        <v>6</v>
      </c>
      <c r="W8" s="256"/>
    </row>
    <row r="9" ht="30" spans="1:23">
      <c r="A9" s="255">
        <v>7</v>
      </c>
      <c r="B9" s="242" t="s">
        <v>39</v>
      </c>
      <c r="C9" s="242">
        <v>2</v>
      </c>
      <c r="D9" s="242">
        <v>1</v>
      </c>
      <c r="E9" s="242" t="s">
        <v>27</v>
      </c>
      <c r="F9" s="256" t="s">
        <v>25</v>
      </c>
      <c r="G9" s="242">
        <f t="shared" si="0"/>
        <v>0</v>
      </c>
      <c r="H9" s="255">
        <v>1</v>
      </c>
      <c r="J9" s="256">
        <v>2330</v>
      </c>
      <c r="L9" s="278">
        <v>6</v>
      </c>
      <c r="M9" s="244">
        <v>1</v>
      </c>
      <c r="N9" s="260" t="s">
        <v>34</v>
      </c>
      <c r="O9" s="242">
        <v>2</v>
      </c>
      <c r="P9" s="283" t="s">
        <v>40</v>
      </c>
      <c r="R9" s="255">
        <v>2</v>
      </c>
      <c r="S9" s="256"/>
      <c r="U9" s="255"/>
      <c r="W9" s="256">
        <v>2</v>
      </c>
    </row>
    <row r="10" ht="30" spans="1:23">
      <c r="A10" s="255">
        <v>8</v>
      </c>
      <c r="B10" s="257" t="s">
        <v>41</v>
      </c>
      <c r="C10" s="242">
        <v>2</v>
      </c>
      <c r="D10" s="242">
        <v>1</v>
      </c>
      <c r="E10" s="242" t="s">
        <v>33</v>
      </c>
      <c r="F10" s="256" t="s">
        <v>25</v>
      </c>
      <c r="G10" s="242">
        <f t="shared" si="0"/>
        <v>0</v>
      </c>
      <c r="H10" s="255">
        <v>1</v>
      </c>
      <c r="I10" s="242" t="s">
        <v>42</v>
      </c>
      <c r="J10" s="256"/>
      <c r="L10" s="284" t="s">
        <v>43</v>
      </c>
      <c r="M10" s="285"/>
      <c r="O10" s="242">
        <v>2</v>
      </c>
      <c r="P10" s="256"/>
      <c r="R10" s="255">
        <v>2</v>
      </c>
      <c r="S10" s="256"/>
      <c r="U10" s="255">
        <v>2</v>
      </c>
      <c r="W10" s="256"/>
    </row>
    <row r="11" ht="30" spans="1:23">
      <c r="A11" s="255">
        <v>9</v>
      </c>
      <c r="B11" s="258" t="s">
        <v>44</v>
      </c>
      <c r="C11" s="242">
        <v>2</v>
      </c>
      <c r="D11" s="259">
        <v>1</v>
      </c>
      <c r="E11" s="260" t="s">
        <v>45</v>
      </c>
      <c r="F11" s="256" t="s">
        <v>46</v>
      </c>
      <c r="G11" s="242">
        <f t="shared" si="0"/>
        <v>0</v>
      </c>
      <c r="H11" s="261">
        <v>0</v>
      </c>
      <c r="I11" s="260" t="s">
        <v>47</v>
      </c>
      <c r="J11" s="256">
        <v>1940</v>
      </c>
      <c r="L11" s="278">
        <v>3</v>
      </c>
      <c r="M11" s="244">
        <v>1</v>
      </c>
      <c r="N11" s="260" t="s">
        <v>34</v>
      </c>
      <c r="O11" s="242">
        <v>2</v>
      </c>
      <c r="P11" s="256"/>
      <c r="R11" s="255">
        <v>2</v>
      </c>
      <c r="S11" s="256"/>
      <c r="U11" s="255">
        <v>1</v>
      </c>
      <c r="W11" s="256">
        <v>1</v>
      </c>
    </row>
    <row r="12" ht="44.15" spans="1:23">
      <c r="A12" s="255">
        <v>10</v>
      </c>
      <c r="B12" s="262" t="s">
        <v>48</v>
      </c>
      <c r="C12" s="242">
        <v>3</v>
      </c>
      <c r="D12" s="242">
        <v>2</v>
      </c>
      <c r="E12" s="242" t="s">
        <v>49</v>
      </c>
      <c r="F12" s="256" t="s">
        <v>25</v>
      </c>
      <c r="G12" s="242">
        <f t="shared" si="0"/>
        <v>0</v>
      </c>
      <c r="H12" s="255">
        <v>2</v>
      </c>
      <c r="J12" s="256">
        <v>1971</v>
      </c>
      <c r="L12" s="281">
        <v>3</v>
      </c>
      <c r="M12" s="244">
        <v>2</v>
      </c>
      <c r="N12" s="260" t="s">
        <v>34</v>
      </c>
      <c r="O12" s="242">
        <v>3</v>
      </c>
      <c r="P12" s="283" t="s">
        <v>50</v>
      </c>
      <c r="R12" s="261">
        <v>1</v>
      </c>
      <c r="S12" s="299" t="s">
        <v>51</v>
      </c>
      <c r="U12" s="255"/>
      <c r="W12" s="256">
        <v>3</v>
      </c>
    </row>
    <row r="13" ht="56.55" spans="1:23">
      <c r="A13" s="255">
        <v>11</v>
      </c>
      <c r="B13" s="258" t="s">
        <v>52</v>
      </c>
      <c r="C13" s="242">
        <v>4</v>
      </c>
      <c r="D13" s="242">
        <v>2</v>
      </c>
      <c r="E13" s="242" t="s">
        <v>24</v>
      </c>
      <c r="F13" s="256" t="s">
        <v>31</v>
      </c>
      <c r="G13" s="242">
        <f t="shared" si="0"/>
        <v>0</v>
      </c>
      <c r="H13" s="261">
        <v>0</v>
      </c>
      <c r="I13" s="260" t="s">
        <v>47</v>
      </c>
      <c r="J13" s="256">
        <v>2060</v>
      </c>
      <c r="L13" s="281">
        <v>4</v>
      </c>
      <c r="M13" s="244">
        <v>3</v>
      </c>
      <c r="N13" s="260" t="s">
        <v>34</v>
      </c>
      <c r="O13" s="242">
        <v>4</v>
      </c>
      <c r="P13" s="283" t="s">
        <v>53</v>
      </c>
      <c r="R13" s="255">
        <v>4</v>
      </c>
      <c r="S13" s="256"/>
      <c r="U13" s="255"/>
      <c r="W13" s="256">
        <v>4</v>
      </c>
    </row>
    <row r="14" ht="56.55" spans="1:23">
      <c r="A14" s="255">
        <v>12</v>
      </c>
      <c r="B14" s="242" t="s">
        <v>54</v>
      </c>
      <c r="C14" s="242">
        <v>2</v>
      </c>
      <c r="D14" s="242">
        <v>1</v>
      </c>
      <c r="E14" s="242" t="s">
        <v>27</v>
      </c>
      <c r="F14" s="256" t="s">
        <v>28</v>
      </c>
      <c r="G14" s="242">
        <f t="shared" si="0"/>
        <v>0</v>
      </c>
      <c r="H14" s="255">
        <v>1</v>
      </c>
      <c r="J14" s="256">
        <v>2655</v>
      </c>
      <c r="L14" s="281">
        <v>2</v>
      </c>
      <c r="M14" s="282">
        <v>0</v>
      </c>
      <c r="O14" s="242">
        <v>0</v>
      </c>
      <c r="P14" s="271" t="s">
        <v>55</v>
      </c>
      <c r="R14" s="255">
        <v>2</v>
      </c>
      <c r="S14" s="256"/>
      <c r="U14" s="255">
        <v>1</v>
      </c>
      <c r="W14" s="256">
        <v>1</v>
      </c>
    </row>
    <row r="15" ht="44.15" spans="1:23">
      <c r="A15" s="255">
        <v>13</v>
      </c>
      <c r="B15" s="242" t="s">
        <v>56</v>
      </c>
      <c r="C15" s="242">
        <v>1</v>
      </c>
      <c r="D15" s="242">
        <v>1</v>
      </c>
      <c r="E15" s="242" t="s">
        <v>27</v>
      </c>
      <c r="F15" s="256" t="s">
        <v>25</v>
      </c>
      <c r="G15" s="242">
        <f t="shared" si="0"/>
        <v>1</v>
      </c>
      <c r="H15" s="263">
        <v>1</v>
      </c>
      <c r="I15" s="260"/>
      <c r="J15" s="256">
        <v>2190</v>
      </c>
      <c r="L15" s="281">
        <v>1</v>
      </c>
      <c r="M15" s="282">
        <v>0</v>
      </c>
      <c r="O15" s="242">
        <v>1</v>
      </c>
      <c r="P15" s="271" t="s">
        <v>35</v>
      </c>
      <c r="R15" s="255">
        <v>1</v>
      </c>
      <c r="S15" s="256"/>
      <c r="U15" s="255">
        <v>1</v>
      </c>
      <c r="W15" s="256"/>
    </row>
    <row r="16" ht="44.15" spans="1:23">
      <c r="A16" s="255">
        <v>14</v>
      </c>
      <c r="B16" s="242" t="s">
        <v>57</v>
      </c>
      <c r="C16" s="242">
        <v>2</v>
      </c>
      <c r="D16" s="242">
        <v>1</v>
      </c>
      <c r="E16" s="242" t="s">
        <v>58</v>
      </c>
      <c r="F16" s="256" t="s">
        <v>25</v>
      </c>
      <c r="G16" s="242">
        <f t="shared" si="0"/>
        <v>0</v>
      </c>
      <c r="H16" s="255">
        <v>2</v>
      </c>
      <c r="I16" s="260" t="s">
        <v>59</v>
      </c>
      <c r="J16" s="256">
        <v>2410</v>
      </c>
      <c r="L16" s="281">
        <v>2</v>
      </c>
      <c r="M16" s="282">
        <v>0</v>
      </c>
      <c r="N16" s="258"/>
      <c r="O16" s="242">
        <v>2</v>
      </c>
      <c r="P16" s="271" t="s">
        <v>60</v>
      </c>
      <c r="R16" s="255">
        <v>2</v>
      </c>
      <c r="S16" s="256"/>
      <c r="U16" s="255">
        <v>2</v>
      </c>
      <c r="W16" s="256"/>
    </row>
    <row r="17" ht="30" spans="1:23">
      <c r="A17" s="255">
        <v>15</v>
      </c>
      <c r="B17" s="242" t="s">
        <v>61</v>
      </c>
      <c r="C17" s="242">
        <v>2</v>
      </c>
      <c r="D17" s="242">
        <v>1</v>
      </c>
      <c r="E17" s="242" t="s">
        <v>27</v>
      </c>
      <c r="F17" s="256" t="s">
        <v>25</v>
      </c>
      <c r="G17" s="242">
        <f t="shared" si="0"/>
        <v>0</v>
      </c>
      <c r="H17" s="255">
        <v>1</v>
      </c>
      <c r="J17" s="256">
        <v>1780</v>
      </c>
      <c r="L17" s="286">
        <v>1</v>
      </c>
      <c r="M17" s="287">
        <v>1</v>
      </c>
      <c r="O17" s="242">
        <v>2</v>
      </c>
      <c r="P17" s="256"/>
      <c r="R17" s="255">
        <v>2</v>
      </c>
      <c r="S17" s="256"/>
      <c r="U17" s="255">
        <v>1</v>
      </c>
      <c r="W17" s="256">
        <v>1</v>
      </c>
    </row>
    <row r="18" ht="44.15" spans="1:23">
      <c r="A18" s="255">
        <v>16</v>
      </c>
      <c r="B18" s="258" t="s">
        <v>62</v>
      </c>
      <c r="C18" s="242">
        <v>2</v>
      </c>
      <c r="D18" s="242">
        <v>2</v>
      </c>
      <c r="E18" s="242" t="s">
        <v>58</v>
      </c>
      <c r="F18" s="256" t="s">
        <v>25</v>
      </c>
      <c r="G18" s="242">
        <f t="shared" si="0"/>
        <v>1</v>
      </c>
      <c r="H18" s="261">
        <v>0</v>
      </c>
      <c r="I18" s="260" t="s">
        <v>47</v>
      </c>
      <c r="J18" s="256">
        <v>2040</v>
      </c>
      <c r="L18" s="278">
        <v>3</v>
      </c>
      <c r="M18" s="244">
        <v>0</v>
      </c>
      <c r="O18" s="242">
        <v>2</v>
      </c>
      <c r="P18" s="256"/>
      <c r="R18" s="255">
        <v>2</v>
      </c>
      <c r="S18" s="256"/>
      <c r="U18" s="255"/>
      <c r="W18" s="256">
        <v>2</v>
      </c>
    </row>
    <row r="19" ht="84.85" spans="1:23">
      <c r="A19" s="255">
        <v>17</v>
      </c>
      <c r="B19" s="242" t="s">
        <v>63</v>
      </c>
      <c r="C19" s="242">
        <v>2</v>
      </c>
      <c r="D19" s="242">
        <v>2</v>
      </c>
      <c r="E19" s="242" t="s">
        <v>64</v>
      </c>
      <c r="F19" s="256" t="s">
        <v>25</v>
      </c>
      <c r="G19" s="242">
        <f t="shared" si="0"/>
        <v>1</v>
      </c>
      <c r="H19" s="255">
        <v>2</v>
      </c>
      <c r="I19" s="288" t="s">
        <v>65</v>
      </c>
      <c r="J19" s="256">
        <v>2066</v>
      </c>
      <c r="L19" s="278">
        <v>3</v>
      </c>
      <c r="M19" s="244">
        <v>0</v>
      </c>
      <c r="O19" s="242">
        <v>2</v>
      </c>
      <c r="P19" s="256"/>
      <c r="R19" s="255">
        <v>2</v>
      </c>
      <c r="S19" s="256"/>
      <c r="U19" s="255">
        <v>2</v>
      </c>
      <c r="W19" s="256"/>
    </row>
    <row r="20" ht="44.15" spans="1:23">
      <c r="A20" s="255">
        <v>18</v>
      </c>
      <c r="B20" s="242" t="s">
        <v>66</v>
      </c>
      <c r="C20" s="242">
        <v>1</v>
      </c>
      <c r="D20" s="242">
        <v>1</v>
      </c>
      <c r="E20" s="242" t="s">
        <v>58</v>
      </c>
      <c r="F20" s="256" t="s">
        <v>25</v>
      </c>
      <c r="G20" s="242">
        <f t="shared" si="0"/>
        <v>1</v>
      </c>
      <c r="H20" s="255">
        <v>1</v>
      </c>
      <c r="J20" s="256">
        <v>1820</v>
      </c>
      <c r="L20" s="284" t="s">
        <v>43</v>
      </c>
      <c r="M20" s="285"/>
      <c r="O20" s="242">
        <v>1</v>
      </c>
      <c r="P20" s="271" t="s">
        <v>35</v>
      </c>
      <c r="R20" s="255">
        <v>1</v>
      </c>
      <c r="S20" s="256"/>
      <c r="U20" s="255">
        <v>1</v>
      </c>
      <c r="W20" s="256"/>
    </row>
    <row r="21" ht="44.15" spans="1:23">
      <c r="A21" s="255">
        <v>19</v>
      </c>
      <c r="B21" s="242" t="s">
        <v>67</v>
      </c>
      <c r="C21" s="242">
        <v>3</v>
      </c>
      <c r="D21" s="242">
        <v>1</v>
      </c>
      <c r="E21" s="260" t="s">
        <v>68</v>
      </c>
      <c r="F21" s="256" t="s">
        <v>25</v>
      </c>
      <c r="G21" s="242">
        <f t="shared" si="0"/>
        <v>0</v>
      </c>
      <c r="H21" s="255">
        <v>1</v>
      </c>
      <c r="J21" s="256">
        <v>2137</v>
      </c>
      <c r="L21" s="278">
        <v>4</v>
      </c>
      <c r="M21" s="244">
        <v>1</v>
      </c>
      <c r="N21" s="260" t="s">
        <v>34</v>
      </c>
      <c r="O21" s="242">
        <v>3</v>
      </c>
      <c r="P21" s="256"/>
      <c r="R21" s="255">
        <v>3</v>
      </c>
      <c r="S21" s="256"/>
      <c r="U21" s="255">
        <v>3</v>
      </c>
      <c r="W21" s="256"/>
    </row>
    <row r="22" ht="44.15" spans="1:23">
      <c r="A22" s="255">
        <v>20</v>
      </c>
      <c r="B22" s="242" t="s">
        <v>69</v>
      </c>
      <c r="C22" s="242">
        <v>2</v>
      </c>
      <c r="D22" s="242">
        <v>1</v>
      </c>
      <c r="E22" s="242" t="s">
        <v>27</v>
      </c>
      <c r="F22" s="256" t="s">
        <v>28</v>
      </c>
      <c r="G22" s="242">
        <f t="shared" si="0"/>
        <v>0</v>
      </c>
      <c r="H22" s="255">
        <v>1</v>
      </c>
      <c r="J22" s="256">
        <v>2171</v>
      </c>
      <c r="L22" s="281">
        <v>1</v>
      </c>
      <c r="M22" s="282">
        <v>0</v>
      </c>
      <c r="O22" s="242">
        <v>2</v>
      </c>
      <c r="P22" s="271" t="s">
        <v>70</v>
      </c>
      <c r="R22" s="261">
        <v>1</v>
      </c>
      <c r="S22" s="299" t="s">
        <v>51</v>
      </c>
      <c r="U22" s="255">
        <v>2</v>
      </c>
      <c r="W22" s="256"/>
    </row>
    <row r="23" ht="42.45" spans="1:23">
      <c r="A23" s="255">
        <v>21</v>
      </c>
      <c r="B23" s="242" t="s">
        <v>71</v>
      </c>
      <c r="C23" s="242">
        <v>1</v>
      </c>
      <c r="D23" s="242">
        <v>1</v>
      </c>
      <c r="E23" s="242" t="s">
        <v>58</v>
      </c>
      <c r="F23" s="256" t="s">
        <v>25</v>
      </c>
      <c r="G23" s="242">
        <f t="shared" si="0"/>
        <v>1</v>
      </c>
      <c r="H23" s="264">
        <v>1</v>
      </c>
      <c r="I23" s="257"/>
      <c r="J23" s="256">
        <v>1842</v>
      </c>
      <c r="L23" s="284" t="s">
        <v>43</v>
      </c>
      <c r="M23" s="285"/>
      <c r="O23" s="242">
        <v>1</v>
      </c>
      <c r="P23" s="256"/>
      <c r="R23" s="255">
        <v>1</v>
      </c>
      <c r="S23" s="256"/>
      <c r="U23" s="255">
        <v>1</v>
      </c>
      <c r="W23" s="256"/>
    </row>
    <row r="24" ht="28.3" spans="1:23">
      <c r="A24" s="255">
        <v>22</v>
      </c>
      <c r="B24" s="258" t="s">
        <v>72</v>
      </c>
      <c r="C24" s="242">
        <v>4</v>
      </c>
      <c r="D24" s="242">
        <v>1</v>
      </c>
      <c r="E24" s="242" t="s">
        <v>27</v>
      </c>
      <c r="F24" s="256" t="s">
        <v>25</v>
      </c>
      <c r="G24" s="242">
        <f t="shared" si="0"/>
        <v>0</v>
      </c>
      <c r="H24" s="261">
        <v>0</v>
      </c>
      <c r="I24" s="260" t="s">
        <v>47</v>
      </c>
      <c r="J24" s="256">
        <v>2310</v>
      </c>
      <c r="L24" s="281">
        <v>2</v>
      </c>
      <c r="M24" s="282">
        <v>0</v>
      </c>
      <c r="O24" s="242">
        <v>4</v>
      </c>
      <c r="P24" s="256"/>
      <c r="R24" s="255">
        <v>4</v>
      </c>
      <c r="S24" s="256"/>
      <c r="U24" s="255">
        <v>2</v>
      </c>
      <c r="W24" s="256">
        <v>2</v>
      </c>
    </row>
    <row r="25" ht="42.45" spans="1:23">
      <c r="A25" s="264">
        <v>23</v>
      </c>
      <c r="B25" s="257" t="s">
        <v>73</v>
      </c>
      <c r="C25" s="257">
        <v>4</v>
      </c>
      <c r="D25" s="258">
        <v>0</v>
      </c>
      <c r="E25" s="257" t="s">
        <v>74</v>
      </c>
      <c r="F25" s="265" t="s">
        <v>75</v>
      </c>
      <c r="G25" s="242">
        <f t="shared" si="0"/>
        <v>0</v>
      </c>
      <c r="H25" s="264">
        <v>0</v>
      </c>
      <c r="I25" s="257"/>
      <c r="J25" s="256">
        <v>3021</v>
      </c>
      <c r="L25" s="278">
        <v>5</v>
      </c>
      <c r="M25" s="244">
        <v>0</v>
      </c>
      <c r="O25" s="242">
        <v>4</v>
      </c>
      <c r="P25" s="283" t="s">
        <v>38</v>
      </c>
      <c r="R25" s="255">
        <v>4</v>
      </c>
      <c r="S25" s="256"/>
      <c r="U25" s="255"/>
      <c r="W25" s="256">
        <v>4</v>
      </c>
    </row>
    <row r="26" ht="42.45" spans="1:23">
      <c r="A26" s="255">
        <v>24</v>
      </c>
      <c r="B26" s="242" t="s">
        <v>76</v>
      </c>
      <c r="C26" s="242">
        <v>4</v>
      </c>
      <c r="D26" s="242">
        <v>1</v>
      </c>
      <c r="E26" s="242" t="s">
        <v>27</v>
      </c>
      <c r="F26" s="256" t="s">
        <v>25</v>
      </c>
      <c r="G26" s="242">
        <f t="shared" si="0"/>
        <v>0</v>
      </c>
      <c r="H26" s="266">
        <v>2</v>
      </c>
      <c r="I26" s="289" t="s">
        <v>77</v>
      </c>
      <c r="J26" s="256">
        <v>2400</v>
      </c>
      <c r="L26" s="278">
        <v>5</v>
      </c>
      <c r="M26" s="279">
        <v>2</v>
      </c>
      <c r="O26" s="242">
        <v>4</v>
      </c>
      <c r="P26" s="283" t="s">
        <v>38</v>
      </c>
      <c r="R26" s="255">
        <v>4</v>
      </c>
      <c r="S26" s="256"/>
      <c r="U26" s="255">
        <v>3</v>
      </c>
      <c r="W26" s="256">
        <v>1</v>
      </c>
    </row>
    <row r="27" ht="42.45" spans="1:23">
      <c r="A27" s="255">
        <v>25</v>
      </c>
      <c r="B27" s="242" t="s">
        <v>78</v>
      </c>
      <c r="C27" s="242">
        <v>1</v>
      </c>
      <c r="D27" s="242">
        <v>1</v>
      </c>
      <c r="E27" s="242" t="s">
        <v>27</v>
      </c>
      <c r="F27" s="256" t="s">
        <v>28</v>
      </c>
      <c r="G27" s="242">
        <f t="shared" si="0"/>
        <v>1</v>
      </c>
      <c r="H27" s="255">
        <v>1</v>
      </c>
      <c r="J27" s="256">
        <v>1927</v>
      </c>
      <c r="L27" s="278">
        <v>5</v>
      </c>
      <c r="M27" s="244">
        <v>1</v>
      </c>
      <c r="N27" s="260" t="s">
        <v>34</v>
      </c>
      <c r="O27" s="242">
        <v>1</v>
      </c>
      <c r="P27" s="271" t="s">
        <v>28</v>
      </c>
      <c r="R27" s="255">
        <v>1</v>
      </c>
      <c r="S27" s="256"/>
      <c r="U27" s="255">
        <v>1</v>
      </c>
      <c r="W27" s="256"/>
    </row>
    <row r="28" ht="45.85" spans="1:23">
      <c r="A28" s="255">
        <v>26</v>
      </c>
      <c r="B28" s="242" t="s">
        <v>79</v>
      </c>
      <c r="C28" s="242">
        <v>2</v>
      </c>
      <c r="D28" s="242">
        <v>1</v>
      </c>
      <c r="E28" s="242" t="s">
        <v>27</v>
      </c>
      <c r="F28" s="256" t="s">
        <v>28</v>
      </c>
      <c r="G28" s="242">
        <f t="shared" si="0"/>
        <v>0</v>
      </c>
      <c r="H28" s="255">
        <v>1</v>
      </c>
      <c r="J28" s="256">
        <v>2440</v>
      </c>
      <c r="L28" s="281">
        <v>1</v>
      </c>
      <c r="M28" s="244">
        <v>1</v>
      </c>
      <c r="N28" s="260" t="s">
        <v>34</v>
      </c>
      <c r="O28" s="242">
        <v>2</v>
      </c>
      <c r="P28" s="256"/>
      <c r="R28" s="261">
        <v>1</v>
      </c>
      <c r="S28" s="299" t="s">
        <v>51</v>
      </c>
      <c r="U28" s="255">
        <v>1</v>
      </c>
      <c r="W28" s="256">
        <v>1</v>
      </c>
    </row>
    <row r="29" ht="42.45" spans="1:23">
      <c r="A29" s="255">
        <v>27</v>
      </c>
      <c r="B29" s="242" t="s">
        <v>80</v>
      </c>
      <c r="C29" s="242">
        <v>2</v>
      </c>
      <c r="D29" s="242">
        <v>2</v>
      </c>
      <c r="E29" s="242" t="s">
        <v>24</v>
      </c>
      <c r="F29" s="256" t="s">
        <v>25</v>
      </c>
      <c r="G29" s="242">
        <f t="shared" si="0"/>
        <v>1</v>
      </c>
      <c r="H29" s="255">
        <v>2</v>
      </c>
      <c r="J29" s="256">
        <v>1890</v>
      </c>
      <c r="L29" s="281">
        <v>1</v>
      </c>
      <c r="M29" s="244">
        <v>1</v>
      </c>
      <c r="N29" s="260" t="s">
        <v>34</v>
      </c>
      <c r="O29" s="242">
        <v>2</v>
      </c>
      <c r="P29" s="256"/>
      <c r="R29" s="255">
        <v>2</v>
      </c>
      <c r="S29" s="256"/>
      <c r="U29" s="255">
        <v>2</v>
      </c>
      <c r="W29" s="256"/>
    </row>
    <row r="30" ht="56.55" spans="1:23">
      <c r="A30" s="255">
        <v>28</v>
      </c>
      <c r="B30" s="242" t="s">
        <v>81</v>
      </c>
      <c r="C30" s="242">
        <v>3</v>
      </c>
      <c r="D30" s="242">
        <v>2</v>
      </c>
      <c r="E30" s="242" t="s">
        <v>64</v>
      </c>
      <c r="F30" s="256" t="s">
        <v>25</v>
      </c>
      <c r="G30" s="242">
        <f t="shared" si="0"/>
        <v>0</v>
      </c>
      <c r="H30" s="255">
        <v>2</v>
      </c>
      <c r="J30" s="256">
        <v>2704</v>
      </c>
      <c r="L30" s="278">
        <v>4</v>
      </c>
      <c r="M30" s="279">
        <v>1</v>
      </c>
      <c r="O30" s="242">
        <v>3</v>
      </c>
      <c r="P30" s="271" t="s">
        <v>82</v>
      </c>
      <c r="R30" s="255">
        <v>3</v>
      </c>
      <c r="S30" s="256"/>
      <c r="U30" s="255">
        <v>2</v>
      </c>
      <c r="W30" s="256">
        <v>1</v>
      </c>
    </row>
    <row r="31" ht="56.55" spans="1:23">
      <c r="A31" s="255">
        <v>29</v>
      </c>
      <c r="B31" s="242" t="s">
        <v>83</v>
      </c>
      <c r="C31" s="242">
        <v>3</v>
      </c>
      <c r="D31" s="242">
        <v>2</v>
      </c>
      <c r="E31" s="242" t="s">
        <v>64</v>
      </c>
      <c r="F31" s="256" t="s">
        <v>25</v>
      </c>
      <c r="G31" s="242">
        <f t="shared" si="0"/>
        <v>0</v>
      </c>
      <c r="H31" s="255">
        <v>2</v>
      </c>
      <c r="I31" s="260" t="s">
        <v>84</v>
      </c>
      <c r="J31" s="256">
        <v>2070</v>
      </c>
      <c r="L31" s="281">
        <v>2</v>
      </c>
      <c r="M31" s="282">
        <v>0</v>
      </c>
      <c r="O31" s="242">
        <v>3</v>
      </c>
      <c r="P31" s="256"/>
      <c r="R31" s="255">
        <v>3</v>
      </c>
      <c r="S31" s="256"/>
      <c r="U31" s="255">
        <v>3</v>
      </c>
      <c r="W31" s="256"/>
    </row>
    <row r="32" ht="42.45" spans="1:23">
      <c r="A32" s="255">
        <v>30</v>
      </c>
      <c r="B32" s="267" t="s">
        <v>85</v>
      </c>
      <c r="C32" s="242">
        <v>2</v>
      </c>
      <c r="D32" s="242">
        <v>1</v>
      </c>
      <c r="E32" s="242" t="s">
        <v>27</v>
      </c>
      <c r="F32" s="256" t="s">
        <v>25</v>
      </c>
      <c r="G32" s="242">
        <f t="shared" si="0"/>
        <v>0</v>
      </c>
      <c r="H32" s="255">
        <v>1</v>
      </c>
      <c r="J32" s="256">
        <v>2150</v>
      </c>
      <c r="L32" s="284" t="s">
        <v>43</v>
      </c>
      <c r="M32" s="285"/>
      <c r="O32" s="242">
        <v>2</v>
      </c>
      <c r="P32" s="256"/>
      <c r="R32" s="255">
        <v>2</v>
      </c>
      <c r="S32" s="256"/>
      <c r="U32" s="255">
        <v>2</v>
      </c>
      <c r="W32" s="256"/>
    </row>
    <row r="33" ht="70.7" spans="1:23">
      <c r="A33" s="255">
        <v>31</v>
      </c>
      <c r="B33" s="242" t="s">
        <v>86</v>
      </c>
      <c r="C33" s="242">
        <v>2</v>
      </c>
      <c r="D33" s="242">
        <v>2</v>
      </c>
      <c r="E33" s="242" t="s">
        <v>49</v>
      </c>
      <c r="F33" s="256" t="s">
        <v>31</v>
      </c>
      <c r="G33" s="242">
        <f t="shared" si="0"/>
        <v>1</v>
      </c>
      <c r="H33" s="255">
        <v>2</v>
      </c>
      <c r="I33" s="242" t="s">
        <v>87</v>
      </c>
      <c r="J33" s="256">
        <v>2330</v>
      </c>
      <c r="L33" s="278">
        <v>3</v>
      </c>
      <c r="M33" s="244">
        <v>0</v>
      </c>
      <c r="O33" s="242">
        <v>2</v>
      </c>
      <c r="P33" s="256"/>
      <c r="R33" s="255">
        <v>2</v>
      </c>
      <c r="S33" s="256"/>
      <c r="U33" s="255">
        <v>1</v>
      </c>
      <c r="W33" s="256">
        <v>1</v>
      </c>
    </row>
    <row r="34" ht="42.45" spans="1:23">
      <c r="A34" s="255">
        <v>32</v>
      </c>
      <c r="B34" s="242" t="s">
        <v>88</v>
      </c>
      <c r="C34" s="242">
        <v>1</v>
      </c>
      <c r="D34" s="242">
        <v>1</v>
      </c>
      <c r="E34" s="242" t="s">
        <v>27</v>
      </c>
      <c r="F34" s="256" t="s">
        <v>28</v>
      </c>
      <c r="G34" s="242">
        <f t="shared" si="0"/>
        <v>1</v>
      </c>
      <c r="H34" s="255">
        <v>1</v>
      </c>
      <c r="J34" s="256">
        <v>2040</v>
      </c>
      <c r="L34" s="284" t="s">
        <v>43</v>
      </c>
      <c r="M34" s="285"/>
      <c r="O34" s="242">
        <v>1</v>
      </c>
      <c r="P34" s="271" t="s">
        <v>28</v>
      </c>
      <c r="R34" s="255">
        <v>1</v>
      </c>
      <c r="S34" s="256"/>
      <c r="U34" s="255"/>
      <c r="W34" s="256">
        <v>1</v>
      </c>
    </row>
    <row r="35" ht="45.85" spans="1:23">
      <c r="A35" s="255">
        <v>33</v>
      </c>
      <c r="B35" s="242" t="s">
        <v>89</v>
      </c>
      <c r="C35" s="242">
        <v>5</v>
      </c>
      <c r="D35" s="242">
        <v>1</v>
      </c>
      <c r="E35" s="242" t="s">
        <v>27</v>
      </c>
      <c r="F35" s="256" t="s">
        <v>28</v>
      </c>
      <c r="G35" s="242">
        <f t="shared" si="0"/>
        <v>0</v>
      </c>
      <c r="H35" s="266">
        <v>2</v>
      </c>
      <c r="I35" s="267" t="s">
        <v>90</v>
      </c>
      <c r="J35" s="256">
        <v>2430</v>
      </c>
      <c r="L35" s="281">
        <v>3</v>
      </c>
      <c r="M35" s="282">
        <v>0</v>
      </c>
      <c r="O35" s="242">
        <v>5</v>
      </c>
      <c r="P35" s="271" t="s">
        <v>70</v>
      </c>
      <c r="R35" s="261">
        <v>4</v>
      </c>
      <c r="S35" s="299" t="s">
        <v>51</v>
      </c>
      <c r="U35" s="255">
        <v>2</v>
      </c>
      <c r="W35" s="256">
        <v>3</v>
      </c>
    </row>
    <row r="36" ht="44.15" spans="1:23">
      <c r="A36" s="255">
        <v>34</v>
      </c>
      <c r="B36" s="258" t="s">
        <v>91</v>
      </c>
      <c r="C36" s="242">
        <v>2</v>
      </c>
      <c r="D36" s="242">
        <v>2</v>
      </c>
      <c r="E36" s="242" t="s">
        <v>64</v>
      </c>
      <c r="F36" s="256" t="s">
        <v>25</v>
      </c>
      <c r="G36" s="242">
        <f t="shared" si="0"/>
        <v>1</v>
      </c>
      <c r="H36" s="255">
        <v>1</v>
      </c>
      <c r="I36" s="260" t="s">
        <v>92</v>
      </c>
      <c r="J36" s="256">
        <v>2100</v>
      </c>
      <c r="L36" s="278">
        <v>4</v>
      </c>
      <c r="M36" s="244">
        <v>2</v>
      </c>
      <c r="N36" s="260" t="s">
        <v>34</v>
      </c>
      <c r="O36" s="242">
        <v>2</v>
      </c>
      <c r="P36" s="271" t="s">
        <v>70</v>
      </c>
      <c r="R36" s="255">
        <v>2</v>
      </c>
      <c r="S36" s="256"/>
      <c r="U36" s="255"/>
      <c r="W36" s="256">
        <v>2</v>
      </c>
    </row>
    <row r="37" ht="44.15" spans="1:23">
      <c r="A37" s="255">
        <v>35</v>
      </c>
      <c r="B37" s="242" t="s">
        <v>93</v>
      </c>
      <c r="C37" s="242">
        <v>1</v>
      </c>
      <c r="D37" s="242">
        <v>1</v>
      </c>
      <c r="E37" s="242" t="s">
        <v>33</v>
      </c>
      <c r="F37" s="256" t="s">
        <v>25</v>
      </c>
      <c r="G37" s="242">
        <f t="shared" si="0"/>
        <v>1</v>
      </c>
      <c r="H37" s="255">
        <v>1</v>
      </c>
      <c r="J37" s="256">
        <v>1890</v>
      </c>
      <c r="L37" s="278">
        <v>2</v>
      </c>
      <c r="M37" s="244">
        <v>0</v>
      </c>
      <c r="O37" s="242">
        <v>1</v>
      </c>
      <c r="P37" s="256"/>
      <c r="R37" s="255">
        <v>1</v>
      </c>
      <c r="S37" s="256"/>
      <c r="U37" s="255">
        <v>1</v>
      </c>
      <c r="W37" s="256"/>
    </row>
    <row r="38" ht="44.15" spans="1:23">
      <c r="A38" s="255">
        <v>36</v>
      </c>
      <c r="B38" s="242" t="s">
        <v>94</v>
      </c>
      <c r="C38" s="242">
        <v>4</v>
      </c>
      <c r="D38" s="242">
        <v>3</v>
      </c>
      <c r="E38" s="242" t="s">
        <v>37</v>
      </c>
      <c r="F38" s="256" t="s">
        <v>28</v>
      </c>
      <c r="G38" s="242">
        <f t="shared" si="0"/>
        <v>0</v>
      </c>
      <c r="H38" s="255">
        <v>3</v>
      </c>
      <c r="J38" s="256">
        <v>1896</v>
      </c>
      <c r="L38" s="281">
        <v>4</v>
      </c>
      <c r="M38" s="244">
        <v>4</v>
      </c>
      <c r="N38" s="260" t="s">
        <v>95</v>
      </c>
      <c r="O38" s="242">
        <v>4</v>
      </c>
      <c r="P38" s="256"/>
      <c r="R38" s="255">
        <v>4</v>
      </c>
      <c r="S38" s="256"/>
      <c r="U38" s="255"/>
      <c r="V38" s="245">
        <v>4</v>
      </c>
      <c r="W38" s="256"/>
    </row>
    <row r="39" ht="42.45" spans="1:23">
      <c r="A39" s="255">
        <v>37</v>
      </c>
      <c r="B39" s="242" t="s">
        <v>96</v>
      </c>
      <c r="C39" s="242">
        <v>2</v>
      </c>
      <c r="D39" s="242">
        <v>2</v>
      </c>
      <c r="E39" s="242" t="s">
        <v>64</v>
      </c>
      <c r="F39" s="256" t="s">
        <v>25</v>
      </c>
      <c r="G39" s="242">
        <f t="shared" si="0"/>
        <v>1</v>
      </c>
      <c r="H39" s="255">
        <v>2</v>
      </c>
      <c r="J39" s="256">
        <v>2544</v>
      </c>
      <c r="L39" s="278">
        <v>4</v>
      </c>
      <c r="M39" s="244">
        <v>2</v>
      </c>
      <c r="N39" s="260" t="s">
        <v>34</v>
      </c>
      <c r="O39" s="242">
        <v>2</v>
      </c>
      <c r="P39" s="283" t="s">
        <v>97</v>
      </c>
      <c r="R39" s="255">
        <v>2</v>
      </c>
      <c r="S39" s="256"/>
      <c r="U39" s="255"/>
      <c r="W39" s="256">
        <v>2</v>
      </c>
    </row>
    <row r="40" ht="44.15" spans="1:23">
      <c r="A40" s="255">
        <v>38</v>
      </c>
      <c r="B40" s="242" t="s">
        <v>98</v>
      </c>
      <c r="C40" s="242">
        <v>1</v>
      </c>
      <c r="D40" s="242">
        <v>1</v>
      </c>
      <c r="E40" s="242" t="s">
        <v>27</v>
      </c>
      <c r="F40" s="256" t="s">
        <v>25</v>
      </c>
      <c r="G40" s="242">
        <f t="shared" si="0"/>
        <v>1</v>
      </c>
      <c r="H40" s="255">
        <v>1</v>
      </c>
      <c r="J40" s="256">
        <v>2068</v>
      </c>
      <c r="L40" s="278">
        <v>2</v>
      </c>
      <c r="M40" s="244">
        <v>0</v>
      </c>
      <c r="N40" s="260" t="s">
        <v>99</v>
      </c>
      <c r="O40" s="242">
        <v>1</v>
      </c>
      <c r="P40" s="256"/>
      <c r="R40" s="255">
        <v>1</v>
      </c>
      <c r="S40" s="256"/>
      <c r="U40" s="255"/>
      <c r="W40" s="256">
        <v>1</v>
      </c>
    </row>
    <row r="41" ht="44.15" spans="1:23">
      <c r="A41" s="255">
        <v>39</v>
      </c>
      <c r="B41" s="242" t="s">
        <v>100</v>
      </c>
      <c r="C41" s="242">
        <v>3</v>
      </c>
      <c r="D41" s="242">
        <v>2</v>
      </c>
      <c r="E41" s="242" t="s">
        <v>24</v>
      </c>
      <c r="F41" s="256" t="s">
        <v>25</v>
      </c>
      <c r="G41" s="242">
        <f t="shared" si="0"/>
        <v>0</v>
      </c>
      <c r="H41" s="255">
        <v>2</v>
      </c>
      <c r="J41" s="256">
        <v>2520</v>
      </c>
      <c r="L41" s="278">
        <v>7</v>
      </c>
      <c r="M41" s="279">
        <v>1</v>
      </c>
      <c r="O41" s="242">
        <v>3</v>
      </c>
      <c r="P41" s="271" t="s">
        <v>70</v>
      </c>
      <c r="R41" s="255">
        <v>3</v>
      </c>
      <c r="S41" s="256"/>
      <c r="U41" s="255"/>
      <c r="W41" s="256">
        <v>3</v>
      </c>
    </row>
    <row r="42" ht="44.15" spans="1:23">
      <c r="A42" s="255">
        <v>40</v>
      </c>
      <c r="B42" s="242" t="s">
        <v>101</v>
      </c>
      <c r="C42" s="242">
        <v>4</v>
      </c>
      <c r="D42" s="242">
        <v>1</v>
      </c>
      <c r="E42" s="242" t="s">
        <v>27</v>
      </c>
      <c r="F42" s="256" t="s">
        <v>25</v>
      </c>
      <c r="G42" s="242">
        <f t="shared" si="0"/>
        <v>0</v>
      </c>
      <c r="H42" s="255">
        <v>2</v>
      </c>
      <c r="I42" s="260" t="s">
        <v>102</v>
      </c>
      <c r="J42" s="256">
        <v>2294</v>
      </c>
      <c r="L42" s="281">
        <v>2</v>
      </c>
      <c r="M42" s="282">
        <v>0</v>
      </c>
      <c r="O42" s="242">
        <v>4</v>
      </c>
      <c r="P42" s="271" t="s">
        <v>70</v>
      </c>
      <c r="R42" s="255">
        <v>4</v>
      </c>
      <c r="S42" s="256"/>
      <c r="U42" s="255">
        <v>2</v>
      </c>
      <c r="W42" s="256">
        <v>2</v>
      </c>
    </row>
    <row r="43" ht="44.15" spans="1:23">
      <c r="A43" s="255">
        <v>41</v>
      </c>
      <c r="B43" s="257" t="s">
        <v>103</v>
      </c>
      <c r="C43" s="268">
        <v>6</v>
      </c>
      <c r="D43" s="269">
        <v>1</v>
      </c>
      <c r="E43" s="260" t="s">
        <v>68</v>
      </c>
      <c r="F43" s="256" t="s">
        <v>25</v>
      </c>
      <c r="G43" s="242">
        <f t="shared" si="0"/>
        <v>0</v>
      </c>
      <c r="H43" s="255">
        <v>1</v>
      </c>
      <c r="I43" s="260" t="s">
        <v>104</v>
      </c>
      <c r="J43" s="256">
        <v>1952</v>
      </c>
      <c r="L43" s="281">
        <v>1</v>
      </c>
      <c r="M43" s="244">
        <v>1</v>
      </c>
      <c r="N43" s="260" t="s">
        <v>34</v>
      </c>
      <c r="O43" s="242">
        <v>6</v>
      </c>
      <c r="P43" s="271" t="s">
        <v>105</v>
      </c>
      <c r="R43" s="255">
        <v>6</v>
      </c>
      <c r="S43" s="256"/>
      <c r="U43" s="255">
        <v>2</v>
      </c>
      <c r="W43" s="256">
        <v>4</v>
      </c>
    </row>
    <row r="44" ht="31.7" spans="1:23">
      <c r="A44" s="255">
        <v>42</v>
      </c>
      <c r="B44" s="242" t="s">
        <v>106</v>
      </c>
      <c r="C44" s="242">
        <v>3</v>
      </c>
      <c r="D44" s="242">
        <v>2</v>
      </c>
      <c r="E44" s="242" t="s">
        <v>64</v>
      </c>
      <c r="F44" s="256" t="s">
        <v>25</v>
      </c>
      <c r="G44" s="242">
        <f t="shared" si="0"/>
        <v>0</v>
      </c>
      <c r="H44" s="255">
        <v>2</v>
      </c>
      <c r="J44" s="256">
        <v>2110</v>
      </c>
      <c r="L44" s="281">
        <v>3</v>
      </c>
      <c r="M44" s="244">
        <v>2</v>
      </c>
      <c r="N44" s="260" t="s">
        <v>34</v>
      </c>
      <c r="O44" s="242">
        <v>3</v>
      </c>
      <c r="P44" s="256"/>
      <c r="R44" s="255">
        <v>3</v>
      </c>
      <c r="S44" s="256"/>
      <c r="U44" s="255">
        <v>2</v>
      </c>
      <c r="W44" s="256">
        <v>1</v>
      </c>
    </row>
    <row r="45" ht="42.45" spans="1:23">
      <c r="A45" s="255">
        <v>43</v>
      </c>
      <c r="B45" s="267" t="s">
        <v>107</v>
      </c>
      <c r="C45" s="242">
        <v>2</v>
      </c>
      <c r="D45" s="242">
        <v>1</v>
      </c>
      <c r="E45" s="242" t="s">
        <v>27</v>
      </c>
      <c r="F45" s="256" t="s">
        <v>25</v>
      </c>
      <c r="G45" s="242">
        <f t="shared" si="0"/>
        <v>0</v>
      </c>
      <c r="H45" s="255">
        <v>1</v>
      </c>
      <c r="J45" s="256">
        <v>2130</v>
      </c>
      <c r="L45" s="278">
        <v>6</v>
      </c>
      <c r="M45" s="244">
        <v>2</v>
      </c>
      <c r="N45" s="260" t="s">
        <v>34</v>
      </c>
      <c r="O45" s="242">
        <v>2</v>
      </c>
      <c r="P45" s="256"/>
      <c r="R45" s="255">
        <v>2</v>
      </c>
      <c r="S45" s="256"/>
      <c r="U45" s="255"/>
      <c r="W45" s="256">
        <v>2</v>
      </c>
    </row>
    <row r="46" ht="28.3" spans="1:23">
      <c r="A46" s="255">
        <v>44</v>
      </c>
      <c r="B46" s="242" t="s">
        <v>108</v>
      </c>
      <c r="C46" s="242">
        <v>1</v>
      </c>
      <c r="D46" s="242">
        <v>1</v>
      </c>
      <c r="E46" s="242" t="s">
        <v>27</v>
      </c>
      <c r="F46" s="256" t="s">
        <v>25</v>
      </c>
      <c r="G46" s="242">
        <f t="shared" si="0"/>
        <v>1</v>
      </c>
      <c r="H46" s="255">
        <v>1</v>
      </c>
      <c r="J46" s="256">
        <v>2090</v>
      </c>
      <c r="L46" s="281">
        <v>1</v>
      </c>
      <c r="M46" s="282">
        <v>0</v>
      </c>
      <c r="O46" s="242">
        <v>1</v>
      </c>
      <c r="P46" s="271" t="s">
        <v>28</v>
      </c>
      <c r="R46" s="255">
        <v>1</v>
      </c>
      <c r="S46" s="256"/>
      <c r="U46" s="255"/>
      <c r="W46" s="256">
        <v>1</v>
      </c>
    </row>
    <row r="47" ht="56.55" spans="1:23">
      <c r="A47" s="255">
        <v>45</v>
      </c>
      <c r="B47" s="242" t="s">
        <v>109</v>
      </c>
      <c r="C47" s="242">
        <v>2</v>
      </c>
      <c r="D47" s="242">
        <v>1</v>
      </c>
      <c r="E47" s="242" t="s">
        <v>27</v>
      </c>
      <c r="F47" s="256" t="s">
        <v>28</v>
      </c>
      <c r="G47" s="242">
        <f t="shared" si="0"/>
        <v>0</v>
      </c>
      <c r="H47" s="255">
        <v>1</v>
      </c>
      <c r="J47" s="256">
        <v>1950</v>
      </c>
      <c r="L47" s="281">
        <v>2</v>
      </c>
      <c r="M47" s="282">
        <v>0</v>
      </c>
      <c r="O47" s="242">
        <v>2</v>
      </c>
      <c r="P47" s="271" t="s">
        <v>70</v>
      </c>
      <c r="R47" s="255">
        <v>2</v>
      </c>
      <c r="S47" s="256"/>
      <c r="U47" s="255"/>
      <c r="W47" s="256">
        <v>2</v>
      </c>
    </row>
    <row r="48" ht="56.55" spans="1:23">
      <c r="A48" s="255">
        <v>46</v>
      </c>
      <c r="B48" s="242" t="s">
        <v>110</v>
      </c>
      <c r="C48" s="242">
        <v>2</v>
      </c>
      <c r="D48" s="242">
        <v>1</v>
      </c>
      <c r="E48" s="242" t="s">
        <v>33</v>
      </c>
      <c r="F48" s="256" t="s">
        <v>25</v>
      </c>
      <c r="G48" s="242">
        <f t="shared" si="0"/>
        <v>0</v>
      </c>
      <c r="H48" s="255">
        <v>1</v>
      </c>
      <c r="J48" s="256">
        <v>3424</v>
      </c>
      <c r="L48" s="278">
        <v>4</v>
      </c>
      <c r="M48" s="244">
        <v>0</v>
      </c>
      <c r="O48" s="242">
        <v>2</v>
      </c>
      <c r="P48" s="256"/>
      <c r="R48" s="255">
        <v>2</v>
      </c>
      <c r="S48" s="256"/>
      <c r="U48" s="255">
        <v>2</v>
      </c>
      <c r="W48" s="256"/>
    </row>
    <row r="49" ht="56.55" spans="1:23">
      <c r="A49" s="255">
        <v>47</v>
      </c>
      <c r="B49" s="242" t="s">
        <v>111</v>
      </c>
      <c r="C49" s="242">
        <v>1</v>
      </c>
      <c r="D49" s="242">
        <v>1</v>
      </c>
      <c r="E49" s="242" t="s">
        <v>27</v>
      </c>
      <c r="F49" s="256" t="s">
        <v>25</v>
      </c>
      <c r="G49" s="242">
        <f t="shared" si="0"/>
        <v>1</v>
      </c>
      <c r="H49" s="255">
        <v>1</v>
      </c>
      <c r="J49" s="256">
        <v>2370</v>
      </c>
      <c r="L49" s="278">
        <v>2</v>
      </c>
      <c r="M49" s="244">
        <v>0</v>
      </c>
      <c r="O49" s="242">
        <v>1</v>
      </c>
      <c r="P49" s="256"/>
      <c r="R49" s="255">
        <v>1</v>
      </c>
      <c r="S49" s="256"/>
      <c r="U49" s="255">
        <v>1</v>
      </c>
      <c r="W49" s="256"/>
    </row>
    <row r="50" ht="45.85" spans="1:23">
      <c r="A50" s="255">
        <v>48</v>
      </c>
      <c r="B50" s="257" t="s">
        <v>112</v>
      </c>
      <c r="C50" s="242">
        <v>3</v>
      </c>
      <c r="D50" s="242">
        <v>2</v>
      </c>
      <c r="E50" s="260" t="s">
        <v>68</v>
      </c>
      <c r="F50" s="256" t="s">
        <v>28</v>
      </c>
      <c r="G50" s="242">
        <f t="shared" si="0"/>
        <v>0</v>
      </c>
      <c r="H50" s="255">
        <v>2</v>
      </c>
      <c r="I50" s="260"/>
      <c r="J50" s="256">
        <v>2652</v>
      </c>
      <c r="L50" s="281">
        <v>3</v>
      </c>
      <c r="M50" s="282">
        <v>0</v>
      </c>
      <c r="O50" s="242">
        <v>3</v>
      </c>
      <c r="P50" s="271" t="s">
        <v>70</v>
      </c>
      <c r="R50" s="261">
        <v>2</v>
      </c>
      <c r="S50" s="300" t="s">
        <v>113</v>
      </c>
      <c r="U50" s="255">
        <v>1</v>
      </c>
      <c r="W50" s="256">
        <v>2</v>
      </c>
    </row>
    <row r="51" ht="42.45" spans="1:23">
      <c r="A51" s="255">
        <v>49</v>
      </c>
      <c r="B51" s="258" t="s">
        <v>114</v>
      </c>
      <c r="C51" s="242">
        <v>1</v>
      </c>
      <c r="D51" s="242">
        <v>1</v>
      </c>
      <c r="E51" s="242" t="s">
        <v>27</v>
      </c>
      <c r="F51" s="256" t="s">
        <v>25</v>
      </c>
      <c r="G51" s="242">
        <f t="shared" si="0"/>
        <v>1</v>
      </c>
      <c r="H51" s="261">
        <v>0</v>
      </c>
      <c r="I51" s="260" t="s">
        <v>115</v>
      </c>
      <c r="J51" s="256">
        <v>2050</v>
      </c>
      <c r="L51" s="278">
        <v>6</v>
      </c>
      <c r="M51" s="244">
        <v>1</v>
      </c>
      <c r="N51" s="260" t="s">
        <v>34</v>
      </c>
      <c r="O51" s="242">
        <v>1</v>
      </c>
      <c r="P51" s="256"/>
      <c r="R51" s="255">
        <v>1</v>
      </c>
      <c r="S51" s="256"/>
      <c r="U51" s="255"/>
      <c r="W51" s="256">
        <v>1</v>
      </c>
    </row>
    <row r="52" ht="45.85" spans="1:23">
      <c r="A52" s="250">
        <v>50</v>
      </c>
      <c r="B52" s="251" t="s">
        <v>116</v>
      </c>
      <c r="C52" s="251">
        <v>2</v>
      </c>
      <c r="D52" s="251">
        <v>2</v>
      </c>
      <c r="E52" s="251" t="s">
        <v>64</v>
      </c>
      <c r="F52" s="253" t="s">
        <v>46</v>
      </c>
      <c r="G52" s="242">
        <f t="shared" si="0"/>
        <v>1</v>
      </c>
      <c r="H52" s="250">
        <v>2</v>
      </c>
      <c r="I52" s="251"/>
      <c r="J52" s="253">
        <v>2659</v>
      </c>
      <c r="L52" s="290">
        <v>6</v>
      </c>
      <c r="M52" s="291">
        <v>1</v>
      </c>
      <c r="N52" s="292" t="s">
        <v>34</v>
      </c>
      <c r="O52" s="251">
        <v>2</v>
      </c>
      <c r="P52" s="293"/>
      <c r="R52" s="250">
        <v>2</v>
      </c>
      <c r="S52" s="253"/>
      <c r="U52" s="250">
        <v>1</v>
      </c>
      <c r="V52" s="251"/>
      <c r="W52" s="253">
        <v>1</v>
      </c>
    </row>
    <row r="53" ht="21.75" customHeight="1" spans="3:23">
      <c r="C53" s="270">
        <f>SUM(C3:C52)</f>
        <v>115</v>
      </c>
      <c r="D53" s="270">
        <f>SUM(D3:D52)</f>
        <v>67</v>
      </c>
      <c r="E53" s="270"/>
      <c r="F53" s="270"/>
      <c r="G53" s="270">
        <f t="shared" ref="G53" si="1">SUM(G3:G52)</f>
        <v>22</v>
      </c>
      <c r="H53" s="270">
        <f t="shared" ref="H53" si="2">SUM(H3:H52)</f>
        <v>63</v>
      </c>
      <c r="L53" s="294">
        <v>24</v>
      </c>
      <c r="M53" s="279">
        <v>6</v>
      </c>
      <c r="N53" s="260"/>
      <c r="P53" s="260"/>
      <c r="R53" s="270">
        <f t="shared" ref="R53" si="3">SUM(R3:R52)</f>
        <v>109</v>
      </c>
      <c r="S53" s="301">
        <v>6</v>
      </c>
      <c r="U53" s="270">
        <f t="shared" ref="U53:W53" si="4">SUM(U3:U52)</f>
        <v>52</v>
      </c>
      <c r="V53" s="270">
        <f t="shared" si="4"/>
        <v>10</v>
      </c>
      <c r="W53" s="270">
        <f t="shared" si="4"/>
        <v>53</v>
      </c>
    </row>
    <row r="54" ht="14.15" spans="12:15">
      <c r="L54" s="285" t="s">
        <v>43</v>
      </c>
      <c r="M54" s="295" t="s">
        <v>117</v>
      </c>
      <c r="O54" s="242">
        <v>26</v>
      </c>
    </row>
    <row r="55" spans="12:12">
      <c r="L55" s="243">
        <v>5</v>
      </c>
    </row>
    <row r="57" ht="48" customHeight="1" spans="1:16">
      <c r="A57" s="242">
        <v>51</v>
      </c>
      <c r="B57" s="242" t="s">
        <v>118</v>
      </c>
      <c r="C57" s="242">
        <v>2</v>
      </c>
      <c r="D57" s="242">
        <v>1</v>
      </c>
      <c r="E57" s="260" t="s">
        <v>68</v>
      </c>
      <c r="F57" s="271" t="s">
        <v>20</v>
      </c>
      <c r="G57" s="242">
        <f t="shared" ref="G57:G66" si="5">IF(C57=D57,1,0)</f>
        <v>0</v>
      </c>
      <c r="H57" s="255">
        <v>1</v>
      </c>
      <c r="I57" s="242"/>
      <c r="J57" s="256">
        <v>1870</v>
      </c>
      <c r="L57" s="281">
        <v>0</v>
      </c>
      <c r="M57" s="285">
        <v>0</v>
      </c>
      <c r="N57" s="242"/>
      <c r="O57" s="242">
        <v>1</v>
      </c>
      <c r="P57" s="271" t="s">
        <v>35</v>
      </c>
    </row>
    <row r="58" ht="38.25" customHeight="1" spans="1:16">
      <c r="A58" s="242">
        <v>52</v>
      </c>
      <c r="B58" s="260" t="s">
        <v>119</v>
      </c>
      <c r="C58" s="242">
        <v>1</v>
      </c>
      <c r="D58" s="242">
        <v>1</v>
      </c>
      <c r="E58" s="260" t="s">
        <v>68</v>
      </c>
      <c r="F58" s="256"/>
      <c r="G58" s="242">
        <f t="shared" si="5"/>
        <v>1</v>
      </c>
      <c r="H58" s="255">
        <v>1</v>
      </c>
      <c r="I58" s="242"/>
      <c r="J58" s="256">
        <v>1950</v>
      </c>
      <c r="L58" s="281">
        <v>2</v>
      </c>
      <c r="M58" s="244">
        <v>1</v>
      </c>
      <c r="N58" s="260" t="s">
        <v>34</v>
      </c>
      <c r="O58" s="242">
        <v>1</v>
      </c>
      <c r="P58" s="256"/>
    </row>
    <row r="59" ht="42.45" spans="1:16">
      <c r="A59" s="242">
        <v>53</v>
      </c>
      <c r="B59" s="242" t="s">
        <v>120</v>
      </c>
      <c r="C59" s="242">
        <v>4</v>
      </c>
      <c r="D59" s="242">
        <v>4</v>
      </c>
      <c r="E59" s="260" t="s">
        <v>121</v>
      </c>
      <c r="F59" s="271" t="s">
        <v>20</v>
      </c>
      <c r="G59" s="242">
        <f t="shared" si="5"/>
        <v>1</v>
      </c>
      <c r="H59" s="255">
        <v>4</v>
      </c>
      <c r="I59" s="242"/>
      <c r="J59" s="256">
        <v>2120</v>
      </c>
      <c r="L59" s="281">
        <v>0</v>
      </c>
      <c r="M59" s="244">
        <v>0</v>
      </c>
      <c r="N59" s="242"/>
      <c r="O59" s="242">
        <v>4</v>
      </c>
      <c r="P59" s="271" t="s">
        <v>82</v>
      </c>
    </row>
    <row r="60" ht="42.45" spans="1:16">
      <c r="A60" s="242">
        <v>54</v>
      </c>
      <c r="B60" s="242" t="s">
        <v>122</v>
      </c>
      <c r="C60" s="242">
        <v>2</v>
      </c>
      <c r="D60" s="242">
        <v>1</v>
      </c>
      <c r="E60" s="260" t="s">
        <v>68</v>
      </c>
      <c r="F60" s="256"/>
      <c r="G60" s="242">
        <f t="shared" si="5"/>
        <v>0</v>
      </c>
      <c r="H60" s="255">
        <v>2</v>
      </c>
      <c r="I60" s="260" t="s">
        <v>123</v>
      </c>
      <c r="J60" s="256">
        <v>1790</v>
      </c>
      <c r="L60" s="281">
        <v>3</v>
      </c>
      <c r="M60" s="244">
        <v>0</v>
      </c>
      <c r="N60" s="242"/>
      <c r="O60" s="242">
        <v>1</v>
      </c>
      <c r="P60" s="256"/>
    </row>
    <row r="61" ht="42.45" spans="1:16">
      <c r="A61" s="242">
        <v>55</v>
      </c>
      <c r="B61" s="242" t="s">
        <v>124</v>
      </c>
      <c r="C61" s="242">
        <v>5</v>
      </c>
      <c r="D61" s="242">
        <v>2</v>
      </c>
      <c r="E61" s="260" t="s">
        <v>125</v>
      </c>
      <c r="F61" s="256"/>
      <c r="G61" s="242">
        <f t="shared" si="5"/>
        <v>0</v>
      </c>
      <c r="H61" s="255">
        <v>1</v>
      </c>
      <c r="I61" s="242"/>
      <c r="J61" s="256">
        <v>1880</v>
      </c>
      <c r="L61" s="281">
        <v>1</v>
      </c>
      <c r="M61" s="244">
        <v>1</v>
      </c>
      <c r="N61" s="260" t="s">
        <v>34</v>
      </c>
      <c r="O61" s="242">
        <v>2</v>
      </c>
      <c r="P61" s="256"/>
    </row>
    <row r="62" ht="42.45" spans="1:16">
      <c r="A62" s="242">
        <v>56</v>
      </c>
      <c r="B62" s="242" t="s">
        <v>126</v>
      </c>
      <c r="C62" s="242">
        <v>1</v>
      </c>
      <c r="D62" s="242">
        <v>1</v>
      </c>
      <c r="E62" s="260" t="s">
        <v>68</v>
      </c>
      <c r="F62" s="256"/>
      <c r="G62" s="242">
        <f t="shared" si="5"/>
        <v>1</v>
      </c>
      <c r="H62" s="261">
        <v>1</v>
      </c>
      <c r="I62" s="288" t="s">
        <v>127</v>
      </c>
      <c r="J62" s="256">
        <v>1490</v>
      </c>
      <c r="L62" s="281">
        <v>3</v>
      </c>
      <c r="M62" s="244">
        <v>0</v>
      </c>
      <c r="N62" s="242"/>
      <c r="O62" s="242">
        <v>1</v>
      </c>
      <c r="P62" s="256"/>
    </row>
    <row r="63" ht="28.3" spans="1:16">
      <c r="A63" s="242">
        <v>57</v>
      </c>
      <c r="B63" s="242" t="s">
        <v>128</v>
      </c>
      <c r="C63" s="242">
        <v>1</v>
      </c>
      <c r="D63" s="242">
        <v>1</v>
      </c>
      <c r="E63" s="260" t="s">
        <v>129</v>
      </c>
      <c r="F63" s="256"/>
      <c r="G63" s="242">
        <f t="shared" si="5"/>
        <v>1</v>
      </c>
      <c r="H63" s="255">
        <v>1</v>
      </c>
      <c r="I63" s="242"/>
      <c r="J63" s="256">
        <v>1810</v>
      </c>
      <c r="L63" s="281">
        <v>1</v>
      </c>
      <c r="M63" s="244">
        <v>1</v>
      </c>
      <c r="N63" s="260" t="s">
        <v>34</v>
      </c>
      <c r="O63" s="242">
        <v>1</v>
      </c>
      <c r="P63" s="256"/>
    </row>
    <row r="64" ht="42.45" spans="1:16">
      <c r="A64" s="242">
        <v>58</v>
      </c>
      <c r="B64" s="242" t="s">
        <v>130</v>
      </c>
      <c r="C64" s="242">
        <v>2</v>
      </c>
      <c r="D64" s="242">
        <v>2</v>
      </c>
      <c r="E64" s="260" t="s">
        <v>125</v>
      </c>
      <c r="F64" s="256"/>
      <c r="G64" s="242">
        <f t="shared" si="5"/>
        <v>1</v>
      </c>
      <c r="H64" s="255">
        <v>2</v>
      </c>
      <c r="I64" s="242"/>
      <c r="J64" s="256">
        <v>2150</v>
      </c>
      <c r="L64" s="281">
        <v>4</v>
      </c>
      <c r="M64" s="244">
        <v>2</v>
      </c>
      <c r="N64" s="260" t="s">
        <v>34</v>
      </c>
      <c r="O64" s="242">
        <v>2</v>
      </c>
      <c r="P64" s="256" t="s">
        <v>131</v>
      </c>
    </row>
    <row r="65" ht="42.45" spans="1:16">
      <c r="A65" s="242">
        <v>59</v>
      </c>
      <c r="B65" s="242" t="s">
        <v>132</v>
      </c>
      <c r="C65" s="242">
        <v>4</v>
      </c>
      <c r="D65" s="242">
        <v>3</v>
      </c>
      <c r="E65" s="260" t="s">
        <v>121</v>
      </c>
      <c r="F65" s="256"/>
      <c r="G65" s="242">
        <f t="shared" si="5"/>
        <v>0</v>
      </c>
      <c r="H65" s="255">
        <v>1</v>
      </c>
      <c r="I65" s="242"/>
      <c r="J65" s="256">
        <v>1970</v>
      </c>
      <c r="L65" s="281">
        <v>8</v>
      </c>
      <c r="M65" s="244">
        <v>3</v>
      </c>
      <c r="N65" s="260" t="s">
        <v>34</v>
      </c>
      <c r="O65" s="242">
        <v>4</v>
      </c>
      <c r="P65" s="256"/>
    </row>
    <row r="66" ht="42.45" spans="1:16">
      <c r="A66" s="251">
        <v>60</v>
      </c>
      <c r="B66" s="251" t="s">
        <v>133</v>
      </c>
      <c r="C66" s="251">
        <v>1</v>
      </c>
      <c r="D66" s="251">
        <v>1</v>
      </c>
      <c r="E66" s="292" t="s">
        <v>68</v>
      </c>
      <c r="F66" s="253"/>
      <c r="G66" s="242">
        <f t="shared" si="5"/>
        <v>1</v>
      </c>
      <c r="H66" s="250">
        <v>1</v>
      </c>
      <c r="I66" s="251"/>
      <c r="J66" s="253">
        <v>1820</v>
      </c>
      <c r="L66" s="302">
        <v>0</v>
      </c>
      <c r="M66" s="291"/>
      <c r="N66" s="251"/>
      <c r="O66" s="251">
        <v>1</v>
      </c>
      <c r="P66" s="253"/>
    </row>
    <row r="67" spans="3:7">
      <c r="C67" s="242">
        <f>SUM(C53,C57:C66)</f>
        <v>138</v>
      </c>
      <c r="D67" s="242">
        <f>SUM(D53,D57:D66)</f>
        <v>84</v>
      </c>
      <c r="G67" s="242">
        <f>SUM(G53,G57:G66)</f>
        <v>28</v>
      </c>
    </row>
  </sheetData>
  <mergeCells count="14">
    <mergeCell ref="C1:D1"/>
    <mergeCell ref="H1:J1"/>
    <mergeCell ref="L1:P1"/>
    <mergeCell ref="R1:S1"/>
    <mergeCell ref="U1:W1"/>
    <mergeCell ref="L10:M10"/>
    <mergeCell ref="L20:M20"/>
    <mergeCell ref="L23:M23"/>
    <mergeCell ref="L32:M32"/>
    <mergeCell ref="L34:M34"/>
    <mergeCell ref="A1:A2"/>
    <mergeCell ref="B1:B2"/>
    <mergeCell ref="E1:E2"/>
    <mergeCell ref="F1:F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2"/>
  <sheetViews>
    <sheetView tabSelected="1" zoomScale="70" zoomScaleNormal="70" workbookViewId="0">
      <pane xSplit="1" topLeftCell="B1" activePane="topRight" state="frozen"/>
      <selection/>
      <selection pane="topRight" activeCell="H11" sqref="H11"/>
    </sheetView>
  </sheetViews>
  <sheetFormatPr defaultColWidth="9" defaultRowHeight="15.4"/>
  <cols>
    <col min="1" max="1" width="8.75" style="77" customWidth="1"/>
    <col min="2" max="8" width="9" style="2"/>
    <col min="9" max="9" width="15" style="2" customWidth="1"/>
    <col min="10" max="10" width="13.125" style="2" customWidth="1"/>
    <col min="11" max="11" width="10.5" style="2" customWidth="1"/>
    <col min="12" max="12" width="14" style="77" customWidth="1"/>
    <col min="13" max="13" width="9.875" style="77" customWidth="1"/>
    <col min="14" max="14" width="9" style="77"/>
    <col min="15" max="15" width="13.125" style="80" customWidth="1"/>
    <col min="16" max="16" width="9" style="80"/>
    <col min="17" max="17" width="13.375" style="2" customWidth="1"/>
    <col min="18" max="18" width="19.125" style="2" customWidth="1"/>
    <col min="19" max="19" width="14.375" style="2" customWidth="1"/>
    <col min="20" max="20" width="18" style="2" customWidth="1"/>
    <col min="21" max="22" width="12" style="86" customWidth="1"/>
    <col min="23" max="23" width="12" style="2" customWidth="1"/>
    <col min="24" max="24" width="9.5" style="77" customWidth="1"/>
    <col min="25" max="25" width="10.125" style="77" customWidth="1"/>
    <col min="26" max="16384" width="9" style="2"/>
  </cols>
  <sheetData>
    <row r="1" spans="1:23">
      <c r="A1" s="145" t="s">
        <v>134</v>
      </c>
      <c r="B1" s="5" t="s">
        <v>135</v>
      </c>
      <c r="C1" s="146" t="s">
        <v>136</v>
      </c>
      <c r="D1" s="147"/>
      <c r="E1" s="148"/>
      <c r="F1" s="149" t="s">
        <v>137</v>
      </c>
      <c r="G1" s="149"/>
      <c r="H1" s="149"/>
      <c r="J1" s="184" t="s">
        <v>138</v>
      </c>
      <c r="K1" s="185"/>
      <c r="L1" s="184" t="s">
        <v>139</v>
      </c>
      <c r="M1" s="186"/>
      <c r="N1" s="186"/>
      <c r="O1" s="186"/>
      <c r="P1" s="185"/>
      <c r="Q1" s="77"/>
      <c r="R1" s="146" t="s">
        <v>140</v>
      </c>
      <c r="S1" s="147"/>
      <c r="T1" s="147"/>
      <c r="U1" s="147"/>
      <c r="V1" s="148"/>
      <c r="W1" s="149"/>
    </row>
    <row r="2" ht="60" customHeight="1" spans="1:23">
      <c r="A2" s="150"/>
      <c r="B2" s="11"/>
      <c r="C2" s="151" t="s">
        <v>141</v>
      </c>
      <c r="D2" s="151" t="s">
        <v>142</v>
      </c>
      <c r="E2" s="151" t="s">
        <v>143</v>
      </c>
      <c r="F2" s="151" t="s">
        <v>144</v>
      </c>
      <c r="G2" s="151" t="s">
        <v>145</v>
      </c>
      <c r="H2" s="152" t="s">
        <v>146</v>
      </c>
      <c r="I2" s="187"/>
      <c r="J2" s="188" t="s">
        <v>147</v>
      </c>
      <c r="K2" s="12" t="s">
        <v>148</v>
      </c>
      <c r="L2" s="12" t="s">
        <v>149</v>
      </c>
      <c r="M2" s="12" t="s">
        <v>150</v>
      </c>
      <c r="N2" s="12" t="s">
        <v>151</v>
      </c>
      <c r="O2" s="47" t="s">
        <v>152</v>
      </c>
      <c r="P2" s="47" t="s">
        <v>153</v>
      </c>
      <c r="Q2" s="12"/>
      <c r="R2" s="12" t="s">
        <v>154</v>
      </c>
      <c r="S2" s="12" t="s">
        <v>155</v>
      </c>
      <c r="T2" s="12" t="s">
        <v>156</v>
      </c>
      <c r="U2" s="55" t="s">
        <v>152</v>
      </c>
      <c r="V2" s="55" t="s">
        <v>153</v>
      </c>
      <c r="W2" s="205"/>
    </row>
    <row r="3" spans="1:22">
      <c r="A3" s="153">
        <v>1</v>
      </c>
      <c r="B3" s="154">
        <v>1</v>
      </c>
      <c r="C3" s="16">
        <v>1</v>
      </c>
      <c r="D3" s="62"/>
      <c r="E3" s="62"/>
      <c r="F3" s="136"/>
      <c r="H3" s="69"/>
      <c r="I3" s="189"/>
      <c r="J3" s="17">
        <v>1</v>
      </c>
      <c r="K3" s="63">
        <v>1</v>
      </c>
      <c r="L3" s="153">
        <v>70</v>
      </c>
      <c r="M3" s="154">
        <v>70</v>
      </c>
      <c r="N3" s="190">
        <v>70</v>
      </c>
      <c r="O3" s="47">
        <f t="shared" ref="O3:O30" si="0">L3/N3</f>
        <v>1</v>
      </c>
      <c r="P3" s="47">
        <f t="shared" ref="P3:P13" si="1">L3/M3</f>
        <v>1</v>
      </c>
      <c r="Q3" s="136"/>
      <c r="R3" s="27">
        <v>7</v>
      </c>
      <c r="S3" s="27">
        <v>7</v>
      </c>
      <c r="T3" s="27">
        <v>7</v>
      </c>
      <c r="U3" s="58">
        <f>R3/T3</f>
        <v>1</v>
      </c>
      <c r="V3" s="58">
        <f>R3/S3</f>
        <v>1</v>
      </c>
    </row>
    <row r="4" spans="1:22">
      <c r="A4" s="155">
        <v>2</v>
      </c>
      <c r="B4" s="155">
        <v>1</v>
      </c>
      <c r="C4" s="21"/>
      <c r="D4" s="21"/>
      <c r="E4" s="21">
        <v>1</v>
      </c>
      <c r="F4" s="136"/>
      <c r="G4" s="2">
        <v>1</v>
      </c>
      <c r="H4" s="69"/>
      <c r="I4" s="189"/>
      <c r="J4" s="191">
        <v>1</v>
      </c>
      <c r="K4" s="21">
        <v>1</v>
      </c>
      <c r="L4" s="155">
        <v>11</v>
      </c>
      <c r="M4" s="155">
        <v>11</v>
      </c>
      <c r="N4" s="155">
        <v>11</v>
      </c>
      <c r="O4" s="47">
        <f t="shared" si="0"/>
        <v>1</v>
      </c>
      <c r="P4" s="47">
        <f t="shared" si="1"/>
        <v>1</v>
      </c>
      <c r="Q4" s="136"/>
      <c r="R4" s="21">
        <v>5</v>
      </c>
      <c r="S4" s="21">
        <v>5</v>
      </c>
      <c r="T4" s="21">
        <v>5</v>
      </c>
      <c r="U4" s="58">
        <f t="shared" ref="U4:U16" si="2">R4/T4</f>
        <v>1</v>
      </c>
      <c r="V4" s="58">
        <f t="shared" ref="V4:V16" si="3">R4/S4</f>
        <v>1</v>
      </c>
    </row>
    <row r="5" spans="1:22">
      <c r="A5" s="153">
        <v>3</v>
      </c>
      <c r="B5" s="154">
        <v>1</v>
      </c>
      <c r="C5" s="16">
        <v>1</v>
      </c>
      <c r="D5" s="62"/>
      <c r="E5" s="62"/>
      <c r="F5" s="136"/>
      <c r="H5" s="69"/>
      <c r="I5" s="189"/>
      <c r="J5" s="17">
        <v>1</v>
      </c>
      <c r="K5" s="63">
        <v>1</v>
      </c>
      <c r="L5" s="153">
        <v>14</v>
      </c>
      <c r="M5" s="154">
        <v>14</v>
      </c>
      <c r="N5" s="190">
        <v>14</v>
      </c>
      <c r="O5" s="47">
        <f t="shared" si="0"/>
        <v>1</v>
      </c>
      <c r="P5" s="47">
        <f t="shared" si="1"/>
        <v>1</v>
      </c>
      <c r="Q5" s="136"/>
      <c r="R5" s="27">
        <v>7</v>
      </c>
      <c r="S5" s="27">
        <v>7</v>
      </c>
      <c r="T5" s="27">
        <v>7</v>
      </c>
      <c r="U5" s="58">
        <f t="shared" si="2"/>
        <v>1</v>
      </c>
      <c r="V5" s="58">
        <f t="shared" si="3"/>
        <v>1</v>
      </c>
    </row>
    <row r="6" spans="1:22">
      <c r="A6" s="156">
        <v>4</v>
      </c>
      <c r="B6" s="155">
        <v>1</v>
      </c>
      <c r="C6" s="21"/>
      <c r="D6" s="21"/>
      <c r="E6" s="21">
        <v>1</v>
      </c>
      <c r="F6" s="136"/>
      <c r="G6" s="2">
        <v>1</v>
      </c>
      <c r="H6" s="69">
        <v>1</v>
      </c>
      <c r="I6" s="189"/>
      <c r="J6" s="191">
        <v>1</v>
      </c>
      <c r="K6" s="21">
        <v>1</v>
      </c>
      <c r="L6" s="155">
        <v>48</v>
      </c>
      <c r="M6" s="155">
        <v>48</v>
      </c>
      <c r="N6" s="155">
        <v>48</v>
      </c>
      <c r="O6" s="47">
        <f t="shared" si="0"/>
        <v>1</v>
      </c>
      <c r="P6" s="47">
        <f t="shared" si="1"/>
        <v>1</v>
      </c>
      <c r="Q6" s="136"/>
      <c r="R6" s="21">
        <v>5</v>
      </c>
      <c r="S6" s="21">
        <v>5</v>
      </c>
      <c r="T6" s="21">
        <v>5</v>
      </c>
      <c r="U6" s="58">
        <f t="shared" si="2"/>
        <v>1</v>
      </c>
      <c r="V6" s="58">
        <f t="shared" si="3"/>
        <v>1</v>
      </c>
    </row>
    <row r="7" spans="1:22">
      <c r="A7" s="153">
        <v>5</v>
      </c>
      <c r="B7" s="154">
        <v>1</v>
      </c>
      <c r="C7" s="16">
        <v>1</v>
      </c>
      <c r="D7" s="62"/>
      <c r="E7" s="62"/>
      <c r="F7" s="136"/>
      <c r="H7" s="69"/>
      <c r="I7" s="189"/>
      <c r="J7" s="17">
        <v>1</v>
      </c>
      <c r="K7" s="63">
        <v>0</v>
      </c>
      <c r="L7" s="153">
        <v>41</v>
      </c>
      <c r="M7" s="154">
        <v>52</v>
      </c>
      <c r="N7" s="190">
        <v>45</v>
      </c>
      <c r="O7" s="47">
        <f t="shared" si="0"/>
        <v>0.911111111111111</v>
      </c>
      <c r="P7" s="47">
        <f t="shared" si="1"/>
        <v>0.788461538461538</v>
      </c>
      <c r="Q7" s="136"/>
      <c r="R7" s="27">
        <v>8</v>
      </c>
      <c r="S7" s="27">
        <v>10</v>
      </c>
      <c r="T7" s="27">
        <v>9</v>
      </c>
      <c r="U7" s="58">
        <f t="shared" si="2"/>
        <v>0.888888888888889</v>
      </c>
      <c r="V7" s="58">
        <f t="shared" si="3"/>
        <v>0.8</v>
      </c>
    </row>
    <row r="8" spans="1:22">
      <c r="A8" s="157">
        <v>6</v>
      </c>
      <c r="B8" s="158">
        <v>3</v>
      </c>
      <c r="C8" s="22"/>
      <c r="D8" s="23">
        <v>1</v>
      </c>
      <c r="E8" s="23"/>
      <c r="F8" s="136"/>
      <c r="H8" s="69"/>
      <c r="I8" s="192"/>
      <c r="J8" s="193">
        <v>1</v>
      </c>
      <c r="K8" s="23">
        <v>1</v>
      </c>
      <c r="L8" s="167">
        <v>8</v>
      </c>
      <c r="M8" s="167">
        <v>8</v>
      </c>
      <c r="N8" s="167">
        <v>8</v>
      </c>
      <c r="O8" s="47">
        <f t="shared" si="0"/>
        <v>1</v>
      </c>
      <c r="P8" s="47">
        <f t="shared" si="1"/>
        <v>1</v>
      </c>
      <c r="Q8" s="136"/>
      <c r="R8" s="23">
        <v>4</v>
      </c>
      <c r="S8" s="23">
        <v>4</v>
      </c>
      <c r="T8" s="23">
        <v>4</v>
      </c>
      <c r="U8" s="58">
        <f t="shared" si="2"/>
        <v>1</v>
      </c>
      <c r="V8" s="58">
        <f t="shared" si="3"/>
        <v>1</v>
      </c>
    </row>
    <row r="9" spans="1:22">
      <c r="A9" s="157"/>
      <c r="B9" s="158"/>
      <c r="C9" s="22"/>
      <c r="D9" s="24">
        <v>1</v>
      </c>
      <c r="E9" s="23"/>
      <c r="F9" s="136"/>
      <c r="H9" s="69">
        <v>1</v>
      </c>
      <c r="I9" s="192"/>
      <c r="J9" s="193">
        <v>1</v>
      </c>
      <c r="K9" s="23">
        <v>1</v>
      </c>
      <c r="L9" s="167">
        <v>40</v>
      </c>
      <c r="M9" s="167">
        <v>40</v>
      </c>
      <c r="N9" s="167">
        <v>40</v>
      </c>
      <c r="O9" s="47">
        <f t="shared" si="0"/>
        <v>1</v>
      </c>
      <c r="P9" s="47">
        <f t="shared" si="1"/>
        <v>1</v>
      </c>
      <c r="Q9" s="136"/>
      <c r="R9" s="23">
        <v>4</v>
      </c>
      <c r="S9" s="23">
        <v>4</v>
      </c>
      <c r="T9" s="23">
        <v>4</v>
      </c>
      <c r="U9" s="58">
        <f t="shared" si="2"/>
        <v>1</v>
      </c>
      <c r="V9" s="58">
        <f t="shared" si="3"/>
        <v>1</v>
      </c>
    </row>
    <row r="10" spans="1:22">
      <c r="A10" s="157"/>
      <c r="B10" s="158"/>
      <c r="C10" s="22"/>
      <c r="D10" s="25">
        <v>1</v>
      </c>
      <c r="E10" s="26"/>
      <c r="F10" s="136"/>
      <c r="H10" s="69">
        <v>1</v>
      </c>
      <c r="I10" s="192"/>
      <c r="J10" s="194">
        <v>1</v>
      </c>
      <c r="K10" s="26">
        <v>1</v>
      </c>
      <c r="L10" s="195">
        <v>11</v>
      </c>
      <c r="M10" s="195">
        <v>13</v>
      </c>
      <c r="N10" s="195">
        <v>12</v>
      </c>
      <c r="O10" s="47">
        <f t="shared" si="0"/>
        <v>0.916666666666667</v>
      </c>
      <c r="P10" s="47">
        <f t="shared" si="1"/>
        <v>0.846153846153846</v>
      </c>
      <c r="Q10" s="136"/>
      <c r="R10" s="23">
        <v>4</v>
      </c>
      <c r="S10" s="23">
        <v>4</v>
      </c>
      <c r="T10" s="23">
        <v>4</v>
      </c>
      <c r="U10" s="58">
        <f t="shared" si="2"/>
        <v>1</v>
      </c>
      <c r="V10" s="58">
        <f t="shared" si="3"/>
        <v>1</v>
      </c>
    </row>
    <row r="11" spans="1:22">
      <c r="A11" s="155">
        <v>7</v>
      </c>
      <c r="B11" s="155">
        <v>1</v>
      </c>
      <c r="C11" s="21"/>
      <c r="D11" s="21"/>
      <c r="E11" s="21">
        <v>1</v>
      </c>
      <c r="F11" s="136"/>
      <c r="H11" s="69"/>
      <c r="I11" s="189"/>
      <c r="J11" s="191">
        <v>1</v>
      </c>
      <c r="K11" s="21">
        <v>1</v>
      </c>
      <c r="L11" s="155">
        <v>10</v>
      </c>
      <c r="M11" s="155">
        <v>10</v>
      </c>
      <c r="N11" s="155">
        <v>10</v>
      </c>
      <c r="O11" s="47">
        <f t="shared" si="0"/>
        <v>1</v>
      </c>
      <c r="P11" s="47">
        <f t="shared" si="1"/>
        <v>1</v>
      </c>
      <c r="Q11" s="136"/>
      <c r="R11" s="21">
        <v>5</v>
      </c>
      <c r="S11" s="21">
        <v>5</v>
      </c>
      <c r="T11" s="21">
        <v>5</v>
      </c>
      <c r="U11" s="58">
        <f t="shared" si="2"/>
        <v>1</v>
      </c>
      <c r="V11" s="58">
        <f t="shared" si="3"/>
        <v>1</v>
      </c>
    </row>
    <row r="12" spans="1:22">
      <c r="A12" s="159">
        <v>8</v>
      </c>
      <c r="B12" s="154">
        <v>1</v>
      </c>
      <c r="C12" s="16">
        <v>1</v>
      </c>
      <c r="D12" s="62"/>
      <c r="E12" s="62"/>
      <c r="F12" s="136"/>
      <c r="G12" s="2">
        <v>1</v>
      </c>
      <c r="H12" s="69"/>
      <c r="I12" s="189"/>
      <c r="J12" s="17">
        <v>1</v>
      </c>
      <c r="K12" s="63">
        <v>1</v>
      </c>
      <c r="L12" s="153">
        <v>9</v>
      </c>
      <c r="M12" s="154">
        <v>9</v>
      </c>
      <c r="N12" s="190">
        <v>9</v>
      </c>
      <c r="O12" s="47">
        <f t="shared" si="0"/>
        <v>1</v>
      </c>
      <c r="P12" s="47">
        <f t="shared" si="1"/>
        <v>1</v>
      </c>
      <c r="Q12" s="136"/>
      <c r="R12" s="27">
        <v>3</v>
      </c>
      <c r="S12" s="27">
        <v>3</v>
      </c>
      <c r="T12" s="27">
        <v>3</v>
      </c>
      <c r="U12" s="58">
        <f t="shared" si="2"/>
        <v>1</v>
      </c>
      <c r="V12" s="58">
        <f t="shared" si="3"/>
        <v>1</v>
      </c>
    </row>
    <row r="13" spans="1:25">
      <c r="A13" s="160">
        <v>9</v>
      </c>
      <c r="B13" s="161">
        <v>1</v>
      </c>
      <c r="C13" s="162">
        <v>1</v>
      </c>
      <c r="D13" s="162"/>
      <c r="E13" s="162"/>
      <c r="F13" s="163">
        <v>1</v>
      </c>
      <c r="G13" s="164">
        <v>1</v>
      </c>
      <c r="H13" s="165"/>
      <c r="I13" s="196"/>
      <c r="J13" s="197">
        <v>1</v>
      </c>
      <c r="K13" s="27">
        <v>0</v>
      </c>
      <c r="L13" s="173">
        <v>113</v>
      </c>
      <c r="M13" s="173">
        <v>118</v>
      </c>
      <c r="N13" s="173">
        <v>113</v>
      </c>
      <c r="O13" s="47">
        <f t="shared" si="0"/>
        <v>1</v>
      </c>
      <c r="P13" s="47">
        <f t="shared" si="1"/>
        <v>0.957627118644068</v>
      </c>
      <c r="Q13" s="136"/>
      <c r="R13" s="27">
        <v>9</v>
      </c>
      <c r="S13" s="27">
        <v>14</v>
      </c>
      <c r="T13" s="27">
        <v>11</v>
      </c>
      <c r="U13" s="58">
        <f t="shared" ref="U13:U26" si="4">R13/T13</f>
        <v>0.818181818181818</v>
      </c>
      <c r="V13" s="58">
        <f t="shared" ref="V13:V26" si="5">R13/S13</f>
        <v>0.642857142857143</v>
      </c>
      <c r="X13" s="131"/>
      <c r="Y13" s="2"/>
    </row>
    <row r="14" spans="1:22">
      <c r="A14" s="166">
        <v>10</v>
      </c>
      <c r="B14" s="167">
        <v>2</v>
      </c>
      <c r="C14" s="23"/>
      <c r="D14" s="23">
        <v>1</v>
      </c>
      <c r="E14" s="28"/>
      <c r="F14" s="136">
        <v>1</v>
      </c>
      <c r="H14" s="69"/>
      <c r="I14" s="189"/>
      <c r="J14" s="193">
        <v>1</v>
      </c>
      <c r="K14" s="23">
        <v>1</v>
      </c>
      <c r="L14" s="167">
        <v>16</v>
      </c>
      <c r="M14" s="167">
        <v>16</v>
      </c>
      <c r="N14" s="167">
        <v>16</v>
      </c>
      <c r="O14" s="47">
        <f t="shared" ref="O14:O26" si="6">L14/N14</f>
        <v>1</v>
      </c>
      <c r="P14" s="47">
        <f t="shared" ref="P14:P26" si="7">L14/M14</f>
        <v>1</v>
      </c>
      <c r="Q14" s="136"/>
      <c r="R14" s="23">
        <v>8</v>
      </c>
      <c r="S14" s="23">
        <v>8</v>
      </c>
      <c r="T14" s="23">
        <v>8</v>
      </c>
      <c r="U14" s="58">
        <f t="shared" si="4"/>
        <v>1</v>
      </c>
      <c r="V14" s="58">
        <f t="shared" si="5"/>
        <v>1</v>
      </c>
    </row>
    <row r="15" spans="1:22">
      <c r="A15" s="166"/>
      <c r="B15" s="167"/>
      <c r="C15" s="23"/>
      <c r="D15" s="23">
        <v>1</v>
      </c>
      <c r="E15" s="28"/>
      <c r="F15" s="136"/>
      <c r="H15" s="69">
        <v>1</v>
      </c>
      <c r="I15" s="189"/>
      <c r="J15" s="193">
        <v>1</v>
      </c>
      <c r="K15" s="23">
        <v>1</v>
      </c>
      <c r="L15" s="167">
        <v>14</v>
      </c>
      <c r="M15" s="167">
        <v>14</v>
      </c>
      <c r="N15" s="167">
        <v>14</v>
      </c>
      <c r="O15" s="47">
        <f t="shared" si="6"/>
        <v>1</v>
      </c>
      <c r="P15" s="47">
        <f t="shared" si="7"/>
        <v>1</v>
      </c>
      <c r="Q15" s="136"/>
      <c r="R15" s="23">
        <v>7</v>
      </c>
      <c r="S15" s="23">
        <v>7</v>
      </c>
      <c r="T15" s="23">
        <v>7</v>
      </c>
      <c r="U15" s="58">
        <f t="shared" si="4"/>
        <v>1</v>
      </c>
      <c r="V15" s="58">
        <f t="shared" si="5"/>
        <v>1</v>
      </c>
    </row>
    <row r="16" spans="1:22">
      <c r="A16" s="168">
        <v>11</v>
      </c>
      <c r="B16" s="169">
        <v>2</v>
      </c>
      <c r="C16" s="170"/>
      <c r="D16" s="170"/>
      <c r="E16" s="170">
        <v>1</v>
      </c>
      <c r="F16" s="163"/>
      <c r="G16" s="164"/>
      <c r="H16" s="165">
        <v>1</v>
      </c>
      <c r="I16" s="196"/>
      <c r="J16" s="191">
        <v>0</v>
      </c>
      <c r="K16" s="21">
        <v>0</v>
      </c>
      <c r="L16" s="155">
        <v>0</v>
      </c>
      <c r="M16" s="155">
        <v>1</v>
      </c>
      <c r="N16" s="155">
        <v>72</v>
      </c>
      <c r="O16" s="47">
        <f t="shared" si="6"/>
        <v>0</v>
      </c>
      <c r="P16" s="47">
        <f t="shared" si="7"/>
        <v>0</v>
      </c>
      <c r="Q16" s="136"/>
      <c r="R16" s="21">
        <v>0</v>
      </c>
      <c r="S16" s="21">
        <v>1</v>
      </c>
      <c r="T16" s="21">
        <v>7</v>
      </c>
      <c r="U16" s="58">
        <f t="shared" si="4"/>
        <v>0</v>
      </c>
      <c r="V16" s="58">
        <f t="shared" si="5"/>
        <v>0</v>
      </c>
    </row>
    <row r="17" spans="1:25">
      <c r="A17" s="171"/>
      <c r="B17" s="169"/>
      <c r="C17" s="170"/>
      <c r="D17" s="170"/>
      <c r="E17" s="170">
        <v>1</v>
      </c>
      <c r="F17" s="163">
        <v>1</v>
      </c>
      <c r="G17" s="164"/>
      <c r="H17" s="165">
        <v>1</v>
      </c>
      <c r="I17" s="196"/>
      <c r="J17" s="191">
        <v>1</v>
      </c>
      <c r="K17" s="21">
        <v>1</v>
      </c>
      <c r="L17" s="155">
        <v>12</v>
      </c>
      <c r="M17" s="155">
        <v>12</v>
      </c>
      <c r="N17" s="155">
        <v>12</v>
      </c>
      <c r="O17" s="47">
        <f t="shared" si="6"/>
        <v>1</v>
      </c>
      <c r="P17" s="47">
        <f t="shared" si="7"/>
        <v>1</v>
      </c>
      <c r="Q17" s="136"/>
      <c r="R17" s="21">
        <v>4</v>
      </c>
      <c r="S17" s="21">
        <v>4</v>
      </c>
      <c r="T17" s="21">
        <v>4</v>
      </c>
      <c r="U17" s="58">
        <f t="shared" si="4"/>
        <v>1</v>
      </c>
      <c r="V17" s="58">
        <f t="shared" si="5"/>
        <v>1</v>
      </c>
      <c r="X17" s="131"/>
      <c r="Y17" s="2"/>
    </row>
    <row r="18" spans="1:22">
      <c r="A18" s="155">
        <v>12</v>
      </c>
      <c r="B18" s="155">
        <v>1</v>
      </c>
      <c r="C18" s="21"/>
      <c r="D18" s="21"/>
      <c r="E18" s="21">
        <v>1</v>
      </c>
      <c r="F18" s="136"/>
      <c r="G18" s="2">
        <v>1</v>
      </c>
      <c r="H18" s="69"/>
      <c r="I18" s="189"/>
      <c r="J18" s="191">
        <v>1</v>
      </c>
      <c r="K18" s="21">
        <v>1</v>
      </c>
      <c r="L18" s="155">
        <v>13</v>
      </c>
      <c r="M18" s="155">
        <v>13</v>
      </c>
      <c r="N18" s="155">
        <v>13</v>
      </c>
      <c r="O18" s="47">
        <f t="shared" si="6"/>
        <v>1</v>
      </c>
      <c r="P18" s="47">
        <f t="shared" si="7"/>
        <v>1</v>
      </c>
      <c r="Q18" s="136"/>
      <c r="R18" s="21">
        <v>6</v>
      </c>
      <c r="S18" s="21">
        <v>6</v>
      </c>
      <c r="T18" s="21">
        <v>6</v>
      </c>
      <c r="U18" s="58">
        <f t="shared" si="4"/>
        <v>1</v>
      </c>
      <c r="V18" s="58">
        <f t="shared" si="5"/>
        <v>1</v>
      </c>
    </row>
    <row r="19" spans="1:25">
      <c r="A19" s="172">
        <v>13</v>
      </c>
      <c r="B19" s="173">
        <v>1</v>
      </c>
      <c r="C19" s="27">
        <v>1</v>
      </c>
      <c r="D19" s="27"/>
      <c r="E19" s="27"/>
      <c r="F19" s="136"/>
      <c r="H19" s="69"/>
      <c r="I19" s="189"/>
      <c r="J19" s="197">
        <v>1</v>
      </c>
      <c r="K19" s="27">
        <v>1</v>
      </c>
      <c r="L19" s="173">
        <v>18</v>
      </c>
      <c r="M19" s="173">
        <v>18</v>
      </c>
      <c r="N19" s="173">
        <v>18</v>
      </c>
      <c r="O19" s="47">
        <f t="shared" si="6"/>
        <v>1</v>
      </c>
      <c r="P19" s="47">
        <f t="shared" si="7"/>
        <v>1</v>
      </c>
      <c r="Q19" s="136"/>
      <c r="R19" s="27">
        <v>9</v>
      </c>
      <c r="S19" s="27">
        <v>9</v>
      </c>
      <c r="T19" s="27">
        <v>9</v>
      </c>
      <c r="U19" s="58">
        <f t="shared" si="4"/>
        <v>1</v>
      </c>
      <c r="V19" s="58">
        <f t="shared" si="5"/>
        <v>1</v>
      </c>
      <c r="X19" s="206"/>
      <c r="Y19" s="206"/>
    </row>
    <row r="20" spans="1:22">
      <c r="A20" s="172">
        <v>14</v>
      </c>
      <c r="B20" s="173">
        <v>1</v>
      </c>
      <c r="C20" s="27">
        <v>1</v>
      </c>
      <c r="D20" s="27"/>
      <c r="E20" s="27"/>
      <c r="F20" s="136"/>
      <c r="H20" s="69"/>
      <c r="I20" s="189"/>
      <c r="J20" s="197">
        <v>0</v>
      </c>
      <c r="K20" s="27">
        <v>1</v>
      </c>
      <c r="L20" s="173">
        <v>6</v>
      </c>
      <c r="M20" s="173">
        <v>7</v>
      </c>
      <c r="N20" s="173">
        <v>12</v>
      </c>
      <c r="O20" s="47">
        <f t="shared" si="6"/>
        <v>0.5</v>
      </c>
      <c r="P20" s="47">
        <f t="shared" si="7"/>
        <v>0.857142857142857</v>
      </c>
      <c r="Q20" s="136"/>
      <c r="R20" s="27">
        <v>2</v>
      </c>
      <c r="S20" s="27">
        <v>2</v>
      </c>
      <c r="T20" s="27">
        <v>2</v>
      </c>
      <c r="U20" s="58">
        <f t="shared" si="4"/>
        <v>1</v>
      </c>
      <c r="V20" s="58">
        <f t="shared" si="5"/>
        <v>1</v>
      </c>
    </row>
    <row r="21" spans="1:22">
      <c r="A21" s="173">
        <v>15</v>
      </c>
      <c r="B21" s="173">
        <v>1</v>
      </c>
      <c r="C21" s="27">
        <v>1</v>
      </c>
      <c r="D21" s="27"/>
      <c r="E21" s="27"/>
      <c r="F21" s="136"/>
      <c r="H21" s="69"/>
      <c r="I21" s="189"/>
      <c r="J21" s="197">
        <v>1</v>
      </c>
      <c r="K21" s="27">
        <v>1</v>
      </c>
      <c r="L21" s="173">
        <v>10</v>
      </c>
      <c r="M21" s="173">
        <v>10</v>
      </c>
      <c r="N21" s="173">
        <v>10</v>
      </c>
      <c r="O21" s="47">
        <f t="shared" si="6"/>
        <v>1</v>
      </c>
      <c r="P21" s="47">
        <f t="shared" si="7"/>
        <v>1</v>
      </c>
      <c r="Q21" s="136"/>
      <c r="R21" s="27">
        <v>5</v>
      </c>
      <c r="S21" s="27">
        <v>5</v>
      </c>
      <c r="T21" s="27">
        <v>5</v>
      </c>
      <c r="U21" s="58">
        <f t="shared" si="4"/>
        <v>1</v>
      </c>
      <c r="V21" s="58">
        <f t="shared" si="5"/>
        <v>1</v>
      </c>
    </row>
    <row r="22" ht="15.6" customHeight="1" spans="1:25">
      <c r="A22" s="168">
        <v>16</v>
      </c>
      <c r="B22" s="169">
        <v>2</v>
      </c>
      <c r="C22" s="170"/>
      <c r="D22" s="170">
        <v>1</v>
      </c>
      <c r="E22" s="174"/>
      <c r="F22" s="163"/>
      <c r="G22" s="164"/>
      <c r="H22" s="165">
        <v>1</v>
      </c>
      <c r="I22" s="198"/>
      <c r="J22" s="193">
        <v>1</v>
      </c>
      <c r="K22" s="23">
        <v>1</v>
      </c>
      <c r="L22" s="167">
        <v>10</v>
      </c>
      <c r="M22" s="167">
        <v>10</v>
      </c>
      <c r="N22" s="167">
        <v>10</v>
      </c>
      <c r="O22" s="47">
        <f t="shared" si="6"/>
        <v>1</v>
      </c>
      <c r="P22" s="47">
        <f t="shared" si="7"/>
        <v>1</v>
      </c>
      <c r="Q22" s="136"/>
      <c r="R22" s="23">
        <v>5</v>
      </c>
      <c r="S22" s="23">
        <v>5</v>
      </c>
      <c r="T22" s="23">
        <v>5</v>
      </c>
      <c r="U22" s="58">
        <f t="shared" si="4"/>
        <v>1</v>
      </c>
      <c r="V22" s="58">
        <f t="shared" si="5"/>
        <v>1</v>
      </c>
      <c r="Y22" s="208"/>
    </row>
    <row r="23" spans="1:25">
      <c r="A23" s="171"/>
      <c r="B23" s="169"/>
      <c r="C23" s="170"/>
      <c r="D23" s="170">
        <v>1</v>
      </c>
      <c r="E23" s="174"/>
      <c r="F23" s="163"/>
      <c r="G23" s="164"/>
      <c r="H23" s="165">
        <v>1</v>
      </c>
      <c r="I23" s="198"/>
      <c r="J23" s="193">
        <v>1</v>
      </c>
      <c r="K23" s="23">
        <v>1</v>
      </c>
      <c r="L23" s="167">
        <v>12</v>
      </c>
      <c r="M23" s="167">
        <v>12</v>
      </c>
      <c r="N23" s="167">
        <v>12</v>
      </c>
      <c r="O23" s="47">
        <f t="shared" si="6"/>
        <v>1</v>
      </c>
      <c r="P23" s="47">
        <f t="shared" si="7"/>
        <v>1</v>
      </c>
      <c r="R23" s="23">
        <v>6</v>
      </c>
      <c r="S23" s="23">
        <v>6</v>
      </c>
      <c r="T23" s="23">
        <v>6</v>
      </c>
      <c r="U23" s="58">
        <f t="shared" si="4"/>
        <v>1</v>
      </c>
      <c r="V23" s="58">
        <f t="shared" si="5"/>
        <v>1</v>
      </c>
      <c r="X23" s="131"/>
      <c r="Y23" s="208"/>
    </row>
    <row r="24" spans="1:25">
      <c r="A24" s="172">
        <v>17</v>
      </c>
      <c r="B24" s="172">
        <v>2</v>
      </c>
      <c r="C24" s="27">
        <v>1</v>
      </c>
      <c r="D24" s="27"/>
      <c r="E24" s="27"/>
      <c r="F24" s="136"/>
      <c r="H24" s="69"/>
      <c r="I24" s="189"/>
      <c r="J24" s="197">
        <v>1</v>
      </c>
      <c r="K24" s="27">
        <v>1</v>
      </c>
      <c r="L24" s="173">
        <v>18</v>
      </c>
      <c r="M24" s="173">
        <v>18</v>
      </c>
      <c r="N24" s="173">
        <v>18</v>
      </c>
      <c r="O24" s="47">
        <f t="shared" si="6"/>
        <v>1</v>
      </c>
      <c r="P24" s="47">
        <f t="shared" si="7"/>
        <v>1</v>
      </c>
      <c r="Q24" s="136"/>
      <c r="R24" s="27">
        <v>9</v>
      </c>
      <c r="S24" s="27">
        <v>9</v>
      </c>
      <c r="T24" s="27">
        <v>9</v>
      </c>
      <c r="U24" s="58">
        <f t="shared" si="4"/>
        <v>1</v>
      </c>
      <c r="V24" s="58">
        <f t="shared" si="5"/>
        <v>1</v>
      </c>
      <c r="X24" s="131"/>
      <c r="Y24" s="206"/>
    </row>
    <row r="25" spans="1:25">
      <c r="A25" s="172"/>
      <c r="B25" s="172"/>
      <c r="C25" s="27">
        <v>1</v>
      </c>
      <c r="D25" s="27"/>
      <c r="E25" s="27"/>
      <c r="F25" s="136"/>
      <c r="H25" s="69">
        <v>1</v>
      </c>
      <c r="I25" s="189"/>
      <c r="J25" s="197">
        <v>1</v>
      </c>
      <c r="K25" s="27">
        <v>1</v>
      </c>
      <c r="L25" s="173">
        <v>14</v>
      </c>
      <c r="M25" s="173">
        <v>14</v>
      </c>
      <c r="N25" s="173">
        <v>14</v>
      </c>
      <c r="O25" s="47">
        <f t="shared" si="6"/>
        <v>1</v>
      </c>
      <c r="P25" s="47">
        <f t="shared" si="7"/>
        <v>1</v>
      </c>
      <c r="Q25" s="136"/>
      <c r="R25" s="27">
        <v>7</v>
      </c>
      <c r="S25" s="27">
        <v>7</v>
      </c>
      <c r="T25" s="27">
        <v>7</v>
      </c>
      <c r="U25" s="58">
        <f t="shared" si="4"/>
        <v>1</v>
      </c>
      <c r="V25" s="58">
        <f t="shared" si="5"/>
        <v>1</v>
      </c>
      <c r="X25" s="131"/>
      <c r="Y25" s="206"/>
    </row>
    <row r="26" spans="1:22">
      <c r="A26" s="172">
        <v>18</v>
      </c>
      <c r="B26" s="173">
        <v>1</v>
      </c>
      <c r="C26" s="27">
        <v>1</v>
      </c>
      <c r="D26" s="27"/>
      <c r="E26" s="27"/>
      <c r="F26" s="136"/>
      <c r="H26" s="69">
        <v>1</v>
      </c>
      <c r="I26" s="189"/>
      <c r="J26" s="197">
        <v>1</v>
      </c>
      <c r="K26" s="27">
        <v>1</v>
      </c>
      <c r="L26" s="173">
        <v>12</v>
      </c>
      <c r="M26" s="173">
        <v>12</v>
      </c>
      <c r="N26" s="173">
        <v>12</v>
      </c>
      <c r="O26" s="47">
        <f t="shared" si="6"/>
        <v>1</v>
      </c>
      <c r="P26" s="47">
        <f t="shared" si="7"/>
        <v>1</v>
      </c>
      <c r="Q26" s="136"/>
      <c r="R26" s="27">
        <v>6</v>
      </c>
      <c r="S26" s="27">
        <v>6</v>
      </c>
      <c r="T26" s="27">
        <v>6</v>
      </c>
      <c r="U26" s="58">
        <f t="shared" si="4"/>
        <v>1</v>
      </c>
      <c r="V26" s="58">
        <f t="shared" si="5"/>
        <v>1</v>
      </c>
    </row>
    <row r="27" spans="1:22">
      <c r="A27" s="173">
        <v>19</v>
      </c>
      <c r="B27" s="173">
        <v>1</v>
      </c>
      <c r="C27" s="27">
        <v>1</v>
      </c>
      <c r="D27" s="27"/>
      <c r="E27" s="27"/>
      <c r="F27" s="136"/>
      <c r="H27" s="69">
        <v>1</v>
      </c>
      <c r="I27" s="189"/>
      <c r="J27" s="197">
        <v>1</v>
      </c>
      <c r="K27" s="27">
        <v>1</v>
      </c>
      <c r="L27" s="173">
        <v>16</v>
      </c>
      <c r="M27" s="173">
        <v>16</v>
      </c>
      <c r="N27" s="173">
        <v>16</v>
      </c>
      <c r="O27" s="47">
        <f t="shared" si="0"/>
        <v>1</v>
      </c>
      <c r="P27" s="47">
        <f t="shared" ref="P18:P29" si="8">L27/M27</f>
        <v>1</v>
      </c>
      <c r="Q27" s="136"/>
      <c r="R27" s="27">
        <v>8</v>
      </c>
      <c r="S27" s="27">
        <v>8</v>
      </c>
      <c r="T27" s="27">
        <v>8</v>
      </c>
      <c r="U27" s="58">
        <f t="shared" ref="U23:U29" si="9">R27/T27</f>
        <v>1</v>
      </c>
      <c r="V27" s="58">
        <f t="shared" ref="V24:V29" si="10">R27/S27</f>
        <v>1</v>
      </c>
    </row>
    <row r="28" spans="1:24">
      <c r="A28" s="172">
        <v>20</v>
      </c>
      <c r="B28" s="173">
        <v>1</v>
      </c>
      <c r="C28" s="27">
        <v>1</v>
      </c>
      <c r="D28" s="27"/>
      <c r="E28" s="27"/>
      <c r="F28" s="136">
        <v>1</v>
      </c>
      <c r="H28" s="69"/>
      <c r="I28" s="189"/>
      <c r="J28" s="197">
        <v>1</v>
      </c>
      <c r="K28" s="27">
        <v>1</v>
      </c>
      <c r="L28" s="173">
        <v>31</v>
      </c>
      <c r="M28" s="173">
        <v>31</v>
      </c>
      <c r="N28" s="173">
        <v>31</v>
      </c>
      <c r="O28" s="47">
        <f t="shared" si="0"/>
        <v>1</v>
      </c>
      <c r="P28" s="47">
        <f t="shared" si="8"/>
        <v>1</v>
      </c>
      <c r="Q28" s="136"/>
      <c r="R28" s="21">
        <v>6</v>
      </c>
      <c r="S28" s="21">
        <v>6</v>
      </c>
      <c r="T28" s="21">
        <v>6</v>
      </c>
      <c r="U28" s="58">
        <f t="shared" si="9"/>
        <v>1</v>
      </c>
      <c r="V28" s="58">
        <f t="shared" si="10"/>
        <v>1</v>
      </c>
      <c r="X28" s="131"/>
    </row>
    <row r="29" spans="1:25">
      <c r="A29" s="173">
        <v>21</v>
      </c>
      <c r="B29" s="173">
        <v>1</v>
      </c>
      <c r="C29" s="27">
        <v>1</v>
      </c>
      <c r="D29" s="27"/>
      <c r="E29" s="27"/>
      <c r="F29" s="136">
        <v>1</v>
      </c>
      <c r="H29" s="69"/>
      <c r="I29" s="189"/>
      <c r="J29" s="197">
        <v>1</v>
      </c>
      <c r="K29" s="27">
        <v>1</v>
      </c>
      <c r="L29" s="173">
        <v>12</v>
      </c>
      <c r="M29" s="173">
        <v>12</v>
      </c>
      <c r="N29" s="173">
        <v>12</v>
      </c>
      <c r="O29" s="47">
        <f t="shared" si="0"/>
        <v>1</v>
      </c>
      <c r="P29" s="47">
        <f t="shared" si="8"/>
        <v>1</v>
      </c>
      <c r="R29" s="27">
        <v>6</v>
      </c>
      <c r="S29" s="27">
        <v>6</v>
      </c>
      <c r="T29" s="27">
        <v>6</v>
      </c>
      <c r="U29" s="58">
        <f t="shared" si="9"/>
        <v>1</v>
      </c>
      <c r="V29" s="58">
        <f t="shared" si="10"/>
        <v>1</v>
      </c>
      <c r="X29" s="131"/>
      <c r="Y29" s="206"/>
    </row>
    <row r="30" spans="1:25">
      <c r="A30" s="27">
        <v>22</v>
      </c>
      <c r="B30" s="27">
        <v>1</v>
      </c>
      <c r="C30" s="27">
        <v>1</v>
      </c>
      <c r="D30" s="27"/>
      <c r="E30" s="27"/>
      <c r="F30" s="136"/>
      <c r="H30" s="69">
        <v>1</v>
      </c>
      <c r="I30" s="196"/>
      <c r="J30" s="199">
        <v>0</v>
      </c>
      <c r="K30" s="30">
        <v>1</v>
      </c>
      <c r="L30" s="200">
        <v>0</v>
      </c>
      <c r="M30" s="200">
        <v>2</v>
      </c>
      <c r="N30" s="200">
        <v>16</v>
      </c>
      <c r="O30" s="47">
        <f t="shared" ref="O30:O38" si="11">L30/N30</f>
        <v>0</v>
      </c>
      <c r="P30" s="47">
        <f t="shared" ref="P30:P38" si="12">L30/M30</f>
        <v>0</v>
      </c>
      <c r="Q30" s="136"/>
      <c r="R30" s="30">
        <v>0</v>
      </c>
      <c r="S30" s="30">
        <v>1</v>
      </c>
      <c r="T30" s="30">
        <v>8</v>
      </c>
      <c r="U30" s="58">
        <f t="shared" ref="U30:U43" si="13">R30/T30</f>
        <v>0</v>
      </c>
      <c r="V30" s="58">
        <f t="shared" ref="V30:V43" si="14">R30/S30</f>
        <v>0</v>
      </c>
      <c r="X30" s="131"/>
      <c r="Y30" s="2"/>
    </row>
    <row r="31" spans="1:22">
      <c r="A31" s="175">
        <v>23</v>
      </c>
      <c r="B31" s="176">
        <v>1</v>
      </c>
      <c r="C31" s="177"/>
      <c r="D31" s="23">
        <v>1</v>
      </c>
      <c r="E31" s="28"/>
      <c r="F31" s="178">
        <v>1</v>
      </c>
      <c r="G31" s="178"/>
      <c r="H31" s="178"/>
      <c r="I31" s="189"/>
      <c r="J31" s="193">
        <v>1</v>
      </c>
      <c r="K31" s="23">
        <v>1</v>
      </c>
      <c r="L31" s="23">
        <v>92</v>
      </c>
      <c r="M31" s="23">
        <v>94</v>
      </c>
      <c r="N31" s="23">
        <v>94</v>
      </c>
      <c r="O31" s="47">
        <f t="shared" si="11"/>
        <v>0.978723404255319</v>
      </c>
      <c r="P31" s="47">
        <f t="shared" si="12"/>
        <v>0.978723404255319</v>
      </c>
      <c r="Q31" s="136"/>
      <c r="R31" s="23">
        <v>9</v>
      </c>
      <c r="S31" s="23">
        <v>14</v>
      </c>
      <c r="T31" s="23">
        <v>11</v>
      </c>
      <c r="U31" s="58">
        <f t="shared" si="13"/>
        <v>0.818181818181818</v>
      </c>
      <c r="V31" s="58">
        <f t="shared" si="14"/>
        <v>0.642857142857143</v>
      </c>
    </row>
    <row r="32" spans="1:22">
      <c r="A32" s="179">
        <v>24</v>
      </c>
      <c r="B32" s="179">
        <v>1</v>
      </c>
      <c r="C32" s="34">
        <v>1</v>
      </c>
      <c r="D32" s="34"/>
      <c r="E32" s="34"/>
      <c r="F32" s="136"/>
      <c r="H32" s="69"/>
      <c r="I32" s="189"/>
      <c r="J32" s="201">
        <v>1</v>
      </c>
      <c r="K32" s="34">
        <v>1</v>
      </c>
      <c r="L32" s="179">
        <v>16</v>
      </c>
      <c r="M32" s="179">
        <v>16</v>
      </c>
      <c r="N32" s="179">
        <v>16</v>
      </c>
      <c r="O32" s="47">
        <f t="shared" si="11"/>
        <v>1</v>
      </c>
      <c r="P32" s="47">
        <f t="shared" si="12"/>
        <v>1</v>
      </c>
      <c r="Q32" s="136"/>
      <c r="R32" s="34">
        <v>8</v>
      </c>
      <c r="S32" s="34">
        <v>8</v>
      </c>
      <c r="T32" s="34">
        <v>8</v>
      </c>
      <c r="U32" s="58">
        <f t="shared" si="13"/>
        <v>1</v>
      </c>
      <c r="V32" s="58">
        <f t="shared" si="14"/>
        <v>1</v>
      </c>
    </row>
    <row r="33" spans="1:22">
      <c r="A33" s="155">
        <v>25</v>
      </c>
      <c r="B33" s="155">
        <v>1</v>
      </c>
      <c r="C33" s="21"/>
      <c r="D33" s="21"/>
      <c r="E33" s="21">
        <v>1</v>
      </c>
      <c r="F33" s="136">
        <v>1</v>
      </c>
      <c r="G33" s="2">
        <v>1</v>
      </c>
      <c r="H33" s="69"/>
      <c r="I33" s="189"/>
      <c r="J33" s="191">
        <v>0</v>
      </c>
      <c r="K33" s="21">
        <v>0</v>
      </c>
      <c r="L33" s="155">
        <v>25</v>
      </c>
      <c r="M33" s="155">
        <v>26</v>
      </c>
      <c r="N33" s="155">
        <v>31</v>
      </c>
      <c r="O33" s="47">
        <f t="shared" si="11"/>
        <v>0.806451612903226</v>
      </c>
      <c r="P33" s="47">
        <f t="shared" si="12"/>
        <v>0.961538461538462</v>
      </c>
      <c r="Q33" s="136"/>
      <c r="R33" s="21">
        <v>4</v>
      </c>
      <c r="S33" s="21">
        <v>6</v>
      </c>
      <c r="T33" s="21">
        <v>6</v>
      </c>
      <c r="U33" s="58">
        <f t="shared" si="13"/>
        <v>0.666666666666667</v>
      </c>
      <c r="V33" s="58">
        <f t="shared" si="14"/>
        <v>0.666666666666667</v>
      </c>
    </row>
    <row r="34" spans="1:25">
      <c r="A34" s="156">
        <v>26</v>
      </c>
      <c r="B34" s="155">
        <v>1</v>
      </c>
      <c r="C34" s="21"/>
      <c r="D34" s="21"/>
      <c r="E34" s="21">
        <v>1</v>
      </c>
      <c r="F34" s="136">
        <v>1</v>
      </c>
      <c r="H34" s="69"/>
      <c r="I34" s="189"/>
      <c r="J34" s="191">
        <v>1</v>
      </c>
      <c r="K34" s="21">
        <v>1</v>
      </c>
      <c r="L34" s="155">
        <v>24</v>
      </c>
      <c r="M34" s="155">
        <v>24</v>
      </c>
      <c r="N34" s="155">
        <v>24</v>
      </c>
      <c r="O34" s="47">
        <f t="shared" si="11"/>
        <v>1</v>
      </c>
      <c r="P34" s="47">
        <f t="shared" si="12"/>
        <v>1</v>
      </c>
      <c r="Q34" s="136"/>
      <c r="R34" s="21">
        <v>4</v>
      </c>
      <c r="S34" s="21">
        <v>4</v>
      </c>
      <c r="T34" s="21">
        <v>4</v>
      </c>
      <c r="U34" s="58">
        <f t="shared" si="13"/>
        <v>1</v>
      </c>
      <c r="V34" s="58">
        <f t="shared" si="14"/>
        <v>1</v>
      </c>
      <c r="X34" s="131"/>
      <c r="Y34" s="131"/>
    </row>
    <row r="35" spans="1:22">
      <c r="A35" s="173">
        <v>27</v>
      </c>
      <c r="B35" s="173">
        <v>2</v>
      </c>
      <c r="C35" s="27">
        <v>1</v>
      </c>
      <c r="D35" s="27"/>
      <c r="E35" s="27"/>
      <c r="F35" s="136">
        <v>1</v>
      </c>
      <c r="H35" s="69"/>
      <c r="I35" s="189"/>
      <c r="J35" s="197">
        <v>1</v>
      </c>
      <c r="K35" s="27">
        <v>1</v>
      </c>
      <c r="L35" s="173">
        <v>20</v>
      </c>
      <c r="M35" s="173">
        <v>20</v>
      </c>
      <c r="N35" s="173">
        <v>20</v>
      </c>
      <c r="O35" s="47">
        <f t="shared" si="11"/>
        <v>1</v>
      </c>
      <c r="P35" s="47">
        <f t="shared" si="12"/>
        <v>1</v>
      </c>
      <c r="Q35" s="136"/>
      <c r="R35" s="27">
        <v>5</v>
      </c>
      <c r="S35" s="27">
        <v>5</v>
      </c>
      <c r="T35" s="27">
        <v>5</v>
      </c>
      <c r="U35" s="58">
        <f t="shared" si="13"/>
        <v>1</v>
      </c>
      <c r="V35" s="58">
        <f t="shared" si="14"/>
        <v>1</v>
      </c>
    </row>
    <row r="36" spans="1:22">
      <c r="A36" s="173"/>
      <c r="B36" s="173"/>
      <c r="C36" s="27">
        <v>1</v>
      </c>
      <c r="D36" s="27"/>
      <c r="E36" s="27"/>
      <c r="F36" s="136"/>
      <c r="H36" s="69">
        <v>1</v>
      </c>
      <c r="I36" s="189"/>
      <c r="J36" s="197">
        <v>1</v>
      </c>
      <c r="K36" s="27">
        <v>1</v>
      </c>
      <c r="L36" s="173">
        <v>20</v>
      </c>
      <c r="M36" s="173">
        <v>20</v>
      </c>
      <c r="N36" s="173">
        <v>20</v>
      </c>
      <c r="O36" s="47">
        <f t="shared" si="11"/>
        <v>1</v>
      </c>
      <c r="P36" s="47">
        <f t="shared" si="12"/>
        <v>1</v>
      </c>
      <c r="Q36" s="136"/>
      <c r="R36" s="27">
        <v>4</v>
      </c>
      <c r="S36" s="27">
        <v>4</v>
      </c>
      <c r="T36" s="27">
        <v>4</v>
      </c>
      <c r="U36" s="58">
        <f t="shared" si="13"/>
        <v>1</v>
      </c>
      <c r="V36" s="58">
        <f t="shared" si="14"/>
        <v>1</v>
      </c>
    </row>
    <row r="37" spans="1:22">
      <c r="A37" s="173">
        <v>28</v>
      </c>
      <c r="B37" s="173">
        <v>2</v>
      </c>
      <c r="C37" s="27">
        <v>1</v>
      </c>
      <c r="D37" s="27"/>
      <c r="E37" s="27"/>
      <c r="F37" s="136"/>
      <c r="H37" s="69"/>
      <c r="I37" s="189"/>
      <c r="J37" s="197">
        <v>1</v>
      </c>
      <c r="K37" s="27">
        <v>1</v>
      </c>
      <c r="L37" s="173">
        <v>12</v>
      </c>
      <c r="M37" s="173">
        <v>12</v>
      </c>
      <c r="N37" s="173">
        <v>12</v>
      </c>
      <c r="O37" s="47">
        <f t="shared" si="11"/>
        <v>1</v>
      </c>
      <c r="P37" s="47">
        <f t="shared" si="12"/>
        <v>1</v>
      </c>
      <c r="Q37" s="136"/>
      <c r="R37" s="27">
        <v>6</v>
      </c>
      <c r="S37" s="27">
        <v>6</v>
      </c>
      <c r="T37" s="27">
        <v>6</v>
      </c>
      <c r="U37" s="58">
        <f t="shared" si="13"/>
        <v>1</v>
      </c>
      <c r="V37" s="58">
        <f t="shared" si="14"/>
        <v>1</v>
      </c>
    </row>
    <row r="38" spans="1:22">
      <c r="A38" s="173"/>
      <c r="B38" s="173"/>
      <c r="C38" s="27">
        <v>1</v>
      </c>
      <c r="D38" s="27"/>
      <c r="E38" s="27"/>
      <c r="F38" s="136"/>
      <c r="H38" s="69"/>
      <c r="I38" s="189"/>
      <c r="J38" s="197">
        <v>1</v>
      </c>
      <c r="K38" s="27">
        <v>1</v>
      </c>
      <c r="L38" s="173">
        <v>10</v>
      </c>
      <c r="M38" s="173">
        <v>10</v>
      </c>
      <c r="N38" s="173">
        <v>10</v>
      </c>
      <c r="O38" s="47">
        <f t="shared" si="11"/>
        <v>1</v>
      </c>
      <c r="P38" s="47">
        <f t="shared" si="12"/>
        <v>1</v>
      </c>
      <c r="Q38" s="136"/>
      <c r="R38" s="27">
        <v>5</v>
      </c>
      <c r="S38" s="27">
        <v>5</v>
      </c>
      <c r="T38" s="27">
        <v>5</v>
      </c>
      <c r="U38" s="58">
        <f t="shared" si="13"/>
        <v>1</v>
      </c>
      <c r="V38" s="58">
        <f t="shared" si="14"/>
        <v>1</v>
      </c>
    </row>
    <row r="39" spans="1:22">
      <c r="A39" s="173">
        <v>29</v>
      </c>
      <c r="B39" s="173">
        <v>2</v>
      </c>
      <c r="C39" s="27">
        <v>1</v>
      </c>
      <c r="D39" s="27"/>
      <c r="E39" s="27"/>
      <c r="F39" s="136"/>
      <c r="H39" s="69"/>
      <c r="I39" s="189"/>
      <c r="J39" s="197">
        <v>1</v>
      </c>
      <c r="K39" s="27">
        <v>1</v>
      </c>
      <c r="L39" s="173">
        <v>18</v>
      </c>
      <c r="M39" s="173">
        <v>18</v>
      </c>
      <c r="N39" s="173">
        <v>18</v>
      </c>
      <c r="O39" s="47">
        <f t="shared" ref="O32:O88" si="15">L39/N39</f>
        <v>1</v>
      </c>
      <c r="P39" s="47">
        <f t="shared" ref="P32:P88" si="16">L39/M39</f>
        <v>1</v>
      </c>
      <c r="Q39" s="136"/>
      <c r="R39" s="27">
        <v>9</v>
      </c>
      <c r="S39" s="27">
        <v>9</v>
      </c>
      <c r="T39" s="27">
        <v>9</v>
      </c>
      <c r="U39" s="58">
        <f t="shared" si="13"/>
        <v>1</v>
      </c>
      <c r="V39" s="58">
        <f t="shared" si="14"/>
        <v>1</v>
      </c>
    </row>
    <row r="40" spans="1:22">
      <c r="A40" s="173"/>
      <c r="B40" s="173"/>
      <c r="C40" s="27">
        <v>1</v>
      </c>
      <c r="D40" s="27"/>
      <c r="E40" s="27"/>
      <c r="F40" s="136"/>
      <c r="H40" s="69">
        <v>1</v>
      </c>
      <c r="I40" s="189"/>
      <c r="J40" s="197">
        <v>1</v>
      </c>
      <c r="K40" s="27">
        <v>1</v>
      </c>
      <c r="L40" s="173">
        <v>30</v>
      </c>
      <c r="M40" s="173">
        <v>30</v>
      </c>
      <c r="N40" s="173">
        <v>30</v>
      </c>
      <c r="O40" s="47">
        <f t="shared" si="15"/>
        <v>1</v>
      </c>
      <c r="P40" s="47">
        <f t="shared" si="16"/>
        <v>1</v>
      </c>
      <c r="Q40" s="136"/>
      <c r="R40" s="27">
        <v>5</v>
      </c>
      <c r="S40" s="27">
        <v>5</v>
      </c>
      <c r="T40" s="27">
        <v>5</v>
      </c>
      <c r="U40" s="58">
        <f t="shared" si="13"/>
        <v>1</v>
      </c>
      <c r="V40" s="58">
        <f t="shared" si="14"/>
        <v>1</v>
      </c>
    </row>
    <row r="41" spans="1:24">
      <c r="A41" s="173">
        <v>30</v>
      </c>
      <c r="B41" s="173">
        <v>1</v>
      </c>
      <c r="C41" s="27">
        <v>1</v>
      </c>
      <c r="D41" s="27"/>
      <c r="E41" s="27"/>
      <c r="F41" s="136"/>
      <c r="H41" s="69">
        <v>1</v>
      </c>
      <c r="I41" s="189"/>
      <c r="J41" s="197">
        <v>1</v>
      </c>
      <c r="K41" s="27">
        <v>1</v>
      </c>
      <c r="L41" s="173">
        <v>18</v>
      </c>
      <c r="M41" s="173">
        <v>18</v>
      </c>
      <c r="N41" s="173">
        <v>18</v>
      </c>
      <c r="O41" s="47">
        <f t="shared" si="15"/>
        <v>1</v>
      </c>
      <c r="P41" s="47">
        <f t="shared" si="16"/>
        <v>1</v>
      </c>
      <c r="R41" s="27">
        <v>9</v>
      </c>
      <c r="S41" s="27">
        <v>9</v>
      </c>
      <c r="T41" s="27">
        <v>9</v>
      </c>
      <c r="U41" s="58">
        <f t="shared" si="13"/>
        <v>1</v>
      </c>
      <c r="V41" s="58">
        <f t="shared" si="14"/>
        <v>1</v>
      </c>
      <c r="X41" s="131"/>
    </row>
    <row r="42" spans="1:25">
      <c r="A42" s="91">
        <v>31</v>
      </c>
      <c r="B42" s="92">
        <v>2</v>
      </c>
      <c r="C42" s="27">
        <v>1</v>
      </c>
      <c r="D42" s="27"/>
      <c r="E42" s="27"/>
      <c r="F42" s="136"/>
      <c r="H42" s="69"/>
      <c r="I42" s="189"/>
      <c r="J42" s="197">
        <v>1</v>
      </c>
      <c r="K42" s="27">
        <v>1</v>
      </c>
      <c r="L42" s="173">
        <v>14</v>
      </c>
      <c r="M42" s="173">
        <v>14</v>
      </c>
      <c r="N42" s="173">
        <v>14</v>
      </c>
      <c r="O42" s="47">
        <f t="shared" si="15"/>
        <v>1</v>
      </c>
      <c r="P42" s="47">
        <v>0</v>
      </c>
      <c r="Q42" s="136"/>
      <c r="R42" s="27">
        <v>7</v>
      </c>
      <c r="S42" s="27">
        <v>7</v>
      </c>
      <c r="T42" s="27">
        <v>7</v>
      </c>
      <c r="U42" s="58">
        <f t="shared" si="13"/>
        <v>1</v>
      </c>
      <c r="V42" s="58">
        <f t="shared" si="14"/>
        <v>1</v>
      </c>
      <c r="X42" s="131"/>
      <c r="Y42" s="131"/>
    </row>
    <row r="43" spans="1:25">
      <c r="A43" s="91"/>
      <c r="B43" s="92"/>
      <c r="C43" s="21"/>
      <c r="D43" s="21"/>
      <c r="E43" s="21">
        <v>1</v>
      </c>
      <c r="F43" s="136"/>
      <c r="G43" s="2">
        <v>1</v>
      </c>
      <c r="H43" s="69">
        <v>1</v>
      </c>
      <c r="I43" s="189"/>
      <c r="J43" s="191">
        <v>1</v>
      </c>
      <c r="K43" s="21">
        <v>0</v>
      </c>
      <c r="L43" s="155">
        <v>21</v>
      </c>
      <c r="M43" s="155">
        <v>24</v>
      </c>
      <c r="N43" s="155">
        <v>22</v>
      </c>
      <c r="O43" s="47">
        <f t="shared" si="15"/>
        <v>0.954545454545455</v>
      </c>
      <c r="P43" s="47">
        <v>0</v>
      </c>
      <c r="Q43" s="136"/>
      <c r="R43" s="21">
        <v>6</v>
      </c>
      <c r="S43" s="21">
        <v>7</v>
      </c>
      <c r="T43" s="21">
        <v>7</v>
      </c>
      <c r="U43" s="58">
        <f t="shared" si="13"/>
        <v>0.857142857142857</v>
      </c>
      <c r="V43" s="58">
        <f t="shared" si="14"/>
        <v>0.857142857142857</v>
      </c>
      <c r="X43" s="131"/>
      <c r="Y43" s="131"/>
    </row>
    <row r="44" spans="1:22">
      <c r="A44" s="155">
        <v>32</v>
      </c>
      <c r="B44" s="155">
        <v>1</v>
      </c>
      <c r="C44" s="21"/>
      <c r="D44" s="21"/>
      <c r="E44" s="21">
        <v>1</v>
      </c>
      <c r="F44" s="136"/>
      <c r="H44" s="69">
        <v>1</v>
      </c>
      <c r="I44" s="189"/>
      <c r="J44" s="191">
        <v>1</v>
      </c>
      <c r="K44" s="21">
        <v>1</v>
      </c>
      <c r="L44" s="155">
        <v>19</v>
      </c>
      <c r="M44" s="155">
        <v>19</v>
      </c>
      <c r="N44" s="155">
        <v>19</v>
      </c>
      <c r="O44" s="47">
        <f t="shared" si="15"/>
        <v>1</v>
      </c>
      <c r="P44" s="47">
        <f t="shared" si="16"/>
        <v>1</v>
      </c>
      <c r="Q44" s="136"/>
      <c r="R44" s="21">
        <v>9</v>
      </c>
      <c r="S44" s="21">
        <v>9</v>
      </c>
      <c r="T44" s="21">
        <v>9</v>
      </c>
      <c r="U44" s="58">
        <f t="shared" ref="U44:U51" si="17">R44/T44</f>
        <v>1</v>
      </c>
      <c r="V44" s="58">
        <f t="shared" ref="V44:V51" si="18">R44/S44</f>
        <v>1</v>
      </c>
    </row>
    <row r="45" spans="1:22">
      <c r="A45" s="155">
        <v>33</v>
      </c>
      <c r="B45" s="155">
        <v>1</v>
      </c>
      <c r="C45" s="21"/>
      <c r="D45" s="21"/>
      <c r="E45" s="21">
        <v>1</v>
      </c>
      <c r="F45" s="136"/>
      <c r="H45" s="69"/>
      <c r="I45" s="189"/>
      <c r="J45" s="191">
        <v>1</v>
      </c>
      <c r="K45" s="21">
        <v>1</v>
      </c>
      <c r="L45" s="155">
        <v>17</v>
      </c>
      <c r="M45" s="155">
        <v>17</v>
      </c>
      <c r="N45" s="155">
        <v>17</v>
      </c>
      <c r="O45" s="47">
        <f t="shared" si="15"/>
        <v>1</v>
      </c>
      <c r="P45" s="47">
        <f t="shared" si="16"/>
        <v>1</v>
      </c>
      <c r="Q45" s="136"/>
      <c r="R45" s="21">
        <v>8</v>
      </c>
      <c r="S45" s="21">
        <v>8</v>
      </c>
      <c r="T45" s="21">
        <v>8</v>
      </c>
      <c r="U45" s="58">
        <f t="shared" si="17"/>
        <v>1</v>
      </c>
      <c r="V45" s="58">
        <f t="shared" si="18"/>
        <v>1</v>
      </c>
    </row>
    <row r="46" spans="1:22">
      <c r="A46" s="167">
        <v>34</v>
      </c>
      <c r="B46" s="167">
        <v>2</v>
      </c>
      <c r="C46" s="23"/>
      <c r="D46" s="23">
        <v>1</v>
      </c>
      <c r="E46" s="28"/>
      <c r="F46" s="136"/>
      <c r="H46" s="69"/>
      <c r="I46" s="189"/>
      <c r="J46" s="193">
        <v>1</v>
      </c>
      <c r="K46" s="23">
        <v>1</v>
      </c>
      <c r="L46" s="167">
        <v>16</v>
      </c>
      <c r="M46" s="167">
        <v>16</v>
      </c>
      <c r="N46" s="167">
        <v>16</v>
      </c>
      <c r="O46" s="47">
        <f t="shared" si="15"/>
        <v>1</v>
      </c>
      <c r="P46" s="47">
        <f t="shared" si="16"/>
        <v>1</v>
      </c>
      <c r="Q46" s="136"/>
      <c r="R46" s="23">
        <v>8</v>
      </c>
      <c r="S46" s="23">
        <v>8</v>
      </c>
      <c r="T46" s="23">
        <v>8</v>
      </c>
      <c r="U46" s="58">
        <f t="shared" si="17"/>
        <v>1</v>
      </c>
      <c r="V46" s="58">
        <f t="shared" si="18"/>
        <v>1</v>
      </c>
    </row>
    <row r="47" spans="1:22">
      <c r="A47" s="167"/>
      <c r="B47" s="167"/>
      <c r="C47" s="23"/>
      <c r="D47" s="23">
        <v>1</v>
      </c>
      <c r="E47" s="28"/>
      <c r="F47" s="136"/>
      <c r="H47" s="69"/>
      <c r="I47" s="189"/>
      <c r="J47" s="193">
        <v>1</v>
      </c>
      <c r="K47" s="23">
        <v>0</v>
      </c>
      <c r="L47" s="167">
        <v>55</v>
      </c>
      <c r="M47" s="167">
        <v>57</v>
      </c>
      <c r="N47" s="167">
        <v>55</v>
      </c>
      <c r="O47" s="47">
        <f t="shared" si="15"/>
        <v>1</v>
      </c>
      <c r="P47" s="47">
        <f t="shared" si="16"/>
        <v>0.964912280701754</v>
      </c>
      <c r="Q47" s="136"/>
      <c r="R47" s="23">
        <v>5</v>
      </c>
      <c r="S47" s="23">
        <v>5</v>
      </c>
      <c r="T47" s="23">
        <v>5</v>
      </c>
      <c r="U47" s="58">
        <f t="shared" si="17"/>
        <v>1</v>
      </c>
      <c r="V47" s="58">
        <f t="shared" si="18"/>
        <v>1</v>
      </c>
    </row>
    <row r="48" spans="1:24">
      <c r="A48" s="173">
        <v>35</v>
      </c>
      <c r="B48" s="173">
        <v>1</v>
      </c>
      <c r="C48" s="27">
        <v>1</v>
      </c>
      <c r="D48" s="27"/>
      <c r="E48" s="27"/>
      <c r="F48" s="136"/>
      <c r="H48" s="69"/>
      <c r="I48" s="189"/>
      <c r="J48" s="197">
        <v>1</v>
      </c>
      <c r="K48" s="27">
        <v>1</v>
      </c>
      <c r="L48" s="173">
        <v>32</v>
      </c>
      <c r="M48" s="173">
        <v>32</v>
      </c>
      <c r="N48" s="173">
        <v>32</v>
      </c>
      <c r="O48" s="47">
        <f t="shared" si="15"/>
        <v>1</v>
      </c>
      <c r="P48" s="47">
        <f t="shared" si="16"/>
        <v>1</v>
      </c>
      <c r="Q48" s="136"/>
      <c r="R48" s="27">
        <v>4</v>
      </c>
      <c r="S48" s="27">
        <v>4</v>
      </c>
      <c r="T48" s="27">
        <v>4</v>
      </c>
      <c r="U48" s="58">
        <f t="shared" si="17"/>
        <v>1</v>
      </c>
      <c r="V48" s="58">
        <f t="shared" si="18"/>
        <v>1</v>
      </c>
      <c r="X48" s="131"/>
    </row>
    <row r="49" spans="1:22">
      <c r="A49" s="167">
        <v>36</v>
      </c>
      <c r="B49" s="167">
        <v>3</v>
      </c>
      <c r="C49" s="23"/>
      <c r="D49" s="23">
        <v>1</v>
      </c>
      <c r="E49" s="23"/>
      <c r="F49" s="136">
        <v>1</v>
      </c>
      <c r="H49" s="69"/>
      <c r="I49" s="189"/>
      <c r="J49" s="193">
        <v>0</v>
      </c>
      <c r="K49" s="23">
        <v>1</v>
      </c>
      <c r="L49" s="167">
        <v>16</v>
      </c>
      <c r="M49" s="167">
        <v>16</v>
      </c>
      <c r="N49" s="167">
        <v>17</v>
      </c>
      <c r="O49" s="47">
        <f t="shared" si="15"/>
        <v>0.941176470588235</v>
      </c>
      <c r="P49" s="47">
        <f t="shared" si="16"/>
        <v>1</v>
      </c>
      <c r="Q49" s="136"/>
      <c r="R49" s="23">
        <v>7</v>
      </c>
      <c r="S49" s="23">
        <v>8</v>
      </c>
      <c r="T49" s="23">
        <v>8</v>
      </c>
      <c r="U49" s="58">
        <f t="shared" si="17"/>
        <v>0.875</v>
      </c>
      <c r="V49" s="58">
        <f t="shared" si="18"/>
        <v>0.875</v>
      </c>
    </row>
    <row r="50" spans="1:22">
      <c r="A50" s="167"/>
      <c r="B50" s="167"/>
      <c r="C50" s="23"/>
      <c r="D50" s="23">
        <v>1</v>
      </c>
      <c r="E50" s="23"/>
      <c r="H50" s="69"/>
      <c r="I50" s="189"/>
      <c r="J50" s="193">
        <v>1</v>
      </c>
      <c r="K50" s="23">
        <v>1</v>
      </c>
      <c r="L50" s="167">
        <v>8</v>
      </c>
      <c r="M50" s="167">
        <v>8</v>
      </c>
      <c r="N50" s="167">
        <v>8</v>
      </c>
      <c r="O50" s="47">
        <f t="shared" si="15"/>
        <v>1</v>
      </c>
      <c r="P50" s="47">
        <f t="shared" si="16"/>
        <v>1</v>
      </c>
      <c r="Q50" s="136"/>
      <c r="R50" s="23">
        <v>4</v>
      </c>
      <c r="S50" s="23">
        <v>4</v>
      </c>
      <c r="T50" s="23">
        <v>4</v>
      </c>
      <c r="U50" s="58">
        <f t="shared" si="17"/>
        <v>1</v>
      </c>
      <c r="V50" s="58">
        <f t="shared" si="18"/>
        <v>1</v>
      </c>
    </row>
    <row r="51" spans="1:22">
      <c r="A51" s="167"/>
      <c r="B51" s="167"/>
      <c r="C51" s="23"/>
      <c r="D51" s="23">
        <v>1</v>
      </c>
      <c r="E51" s="23"/>
      <c r="F51" s="136"/>
      <c r="H51" s="69">
        <v>1</v>
      </c>
      <c r="I51" s="189"/>
      <c r="J51" s="193">
        <v>1</v>
      </c>
      <c r="K51" s="23">
        <v>1</v>
      </c>
      <c r="L51" s="167">
        <v>16</v>
      </c>
      <c r="M51" s="167">
        <v>16</v>
      </c>
      <c r="N51" s="167">
        <v>16</v>
      </c>
      <c r="O51" s="47">
        <f t="shared" si="15"/>
        <v>1</v>
      </c>
      <c r="P51" s="47">
        <f t="shared" si="16"/>
        <v>1</v>
      </c>
      <c r="Q51" s="136"/>
      <c r="R51" s="23">
        <v>4</v>
      </c>
      <c r="S51" s="23">
        <v>4</v>
      </c>
      <c r="T51" s="23">
        <v>4</v>
      </c>
      <c r="U51" s="58">
        <f t="shared" si="17"/>
        <v>1</v>
      </c>
      <c r="V51" s="58">
        <f t="shared" si="18"/>
        <v>1</v>
      </c>
    </row>
    <row r="52" spans="1:24">
      <c r="A52" s="167">
        <v>37</v>
      </c>
      <c r="B52" s="167">
        <v>2</v>
      </c>
      <c r="C52" s="23"/>
      <c r="D52" s="23">
        <v>1</v>
      </c>
      <c r="E52" s="28"/>
      <c r="F52" s="136"/>
      <c r="H52" s="69"/>
      <c r="I52" s="189"/>
      <c r="J52" s="193">
        <v>1</v>
      </c>
      <c r="K52" s="23">
        <v>0</v>
      </c>
      <c r="L52" s="167">
        <v>54</v>
      </c>
      <c r="M52" s="167">
        <v>56</v>
      </c>
      <c r="N52" s="167">
        <v>54</v>
      </c>
      <c r="O52" s="47">
        <f t="shared" si="15"/>
        <v>1</v>
      </c>
      <c r="P52" s="47">
        <f t="shared" si="16"/>
        <v>0.964285714285714</v>
      </c>
      <c r="R52" s="23">
        <v>9</v>
      </c>
      <c r="S52" s="23">
        <v>10</v>
      </c>
      <c r="T52" s="23">
        <v>9</v>
      </c>
      <c r="U52" s="58">
        <f t="shared" ref="U52:U55" si="19">R52/T52</f>
        <v>1</v>
      </c>
      <c r="V52" s="58">
        <f t="shared" ref="V52:V55" si="20">R52/S52</f>
        <v>0.9</v>
      </c>
      <c r="X52" s="131"/>
    </row>
    <row r="53" spans="1:24">
      <c r="A53" s="167"/>
      <c r="B53" s="167"/>
      <c r="C53" s="23"/>
      <c r="D53" s="23">
        <v>1</v>
      </c>
      <c r="E53" s="28"/>
      <c r="H53" s="2">
        <v>1</v>
      </c>
      <c r="I53" s="189"/>
      <c r="J53" s="193">
        <v>0</v>
      </c>
      <c r="K53" s="23">
        <v>0</v>
      </c>
      <c r="L53" s="167">
        <v>0</v>
      </c>
      <c r="M53" s="167">
        <v>1</v>
      </c>
      <c r="N53" s="167">
        <v>14</v>
      </c>
      <c r="O53" s="47">
        <f t="shared" si="15"/>
        <v>0</v>
      </c>
      <c r="P53" s="47">
        <f t="shared" si="16"/>
        <v>0</v>
      </c>
      <c r="Q53" s="136"/>
      <c r="R53" s="23">
        <v>0</v>
      </c>
      <c r="S53" s="23">
        <v>7</v>
      </c>
      <c r="T53" s="23">
        <v>7</v>
      </c>
      <c r="U53" s="58">
        <f t="shared" si="19"/>
        <v>0</v>
      </c>
      <c r="V53" s="58">
        <f t="shared" si="20"/>
        <v>0</v>
      </c>
      <c r="X53" s="131"/>
    </row>
    <row r="54" spans="1:24">
      <c r="A54" s="167">
        <v>38</v>
      </c>
      <c r="B54" s="167">
        <v>1</v>
      </c>
      <c r="C54" s="23"/>
      <c r="D54" s="23">
        <v>1</v>
      </c>
      <c r="E54" s="23"/>
      <c r="F54" s="136"/>
      <c r="H54" s="69"/>
      <c r="I54" s="189"/>
      <c r="J54" s="193">
        <v>1</v>
      </c>
      <c r="K54" s="23">
        <v>1</v>
      </c>
      <c r="L54" s="167">
        <v>14</v>
      </c>
      <c r="M54" s="167">
        <v>14</v>
      </c>
      <c r="N54" s="167">
        <v>14</v>
      </c>
      <c r="O54" s="47">
        <f t="shared" si="15"/>
        <v>1</v>
      </c>
      <c r="P54" s="47">
        <f t="shared" si="16"/>
        <v>1</v>
      </c>
      <c r="Q54" s="136"/>
      <c r="R54" s="23">
        <v>7</v>
      </c>
      <c r="S54" s="23">
        <v>7</v>
      </c>
      <c r="T54" s="23">
        <v>7</v>
      </c>
      <c r="U54" s="58">
        <f t="shared" si="19"/>
        <v>1</v>
      </c>
      <c r="V54" s="58">
        <f t="shared" si="20"/>
        <v>1</v>
      </c>
      <c r="X54" s="131"/>
    </row>
    <row r="55" spans="1:24">
      <c r="A55" s="167">
        <v>39</v>
      </c>
      <c r="B55" s="167">
        <v>2</v>
      </c>
      <c r="C55" s="26"/>
      <c r="D55" s="23">
        <v>1</v>
      </c>
      <c r="E55" s="23"/>
      <c r="F55" s="136"/>
      <c r="H55" s="69">
        <v>1</v>
      </c>
      <c r="I55" s="189"/>
      <c r="J55" s="193">
        <v>1</v>
      </c>
      <c r="K55" s="23">
        <v>1</v>
      </c>
      <c r="L55" s="167">
        <v>14</v>
      </c>
      <c r="M55" s="167">
        <v>14</v>
      </c>
      <c r="N55" s="167">
        <v>14</v>
      </c>
      <c r="O55" s="47">
        <f t="shared" si="15"/>
        <v>1</v>
      </c>
      <c r="P55" s="47">
        <f t="shared" si="16"/>
        <v>1</v>
      </c>
      <c r="Q55" s="136"/>
      <c r="R55" s="23">
        <v>7</v>
      </c>
      <c r="S55" s="23">
        <v>7</v>
      </c>
      <c r="T55" s="23">
        <v>7</v>
      </c>
      <c r="U55" s="58">
        <f t="shared" si="19"/>
        <v>1</v>
      </c>
      <c r="V55" s="58">
        <f t="shared" si="20"/>
        <v>1</v>
      </c>
      <c r="X55" s="131"/>
    </row>
    <row r="56" spans="1:25">
      <c r="A56" s="167"/>
      <c r="B56" s="167"/>
      <c r="C56" s="35"/>
      <c r="D56" s="23">
        <v>1</v>
      </c>
      <c r="E56" s="23"/>
      <c r="F56" s="136"/>
      <c r="H56" s="69"/>
      <c r="I56" s="189"/>
      <c r="J56" s="193">
        <v>1</v>
      </c>
      <c r="K56" s="23">
        <v>1</v>
      </c>
      <c r="L56" s="167">
        <v>40</v>
      </c>
      <c r="M56" s="167">
        <v>40</v>
      </c>
      <c r="N56" s="167">
        <v>40</v>
      </c>
      <c r="O56" s="47">
        <f t="shared" si="15"/>
        <v>1</v>
      </c>
      <c r="P56" s="47">
        <f t="shared" si="16"/>
        <v>1</v>
      </c>
      <c r="Q56" s="136"/>
      <c r="R56" s="23">
        <v>4</v>
      </c>
      <c r="S56" s="23">
        <v>4</v>
      </c>
      <c r="T56" s="23">
        <v>4</v>
      </c>
      <c r="U56" s="58">
        <f t="shared" ref="U56:U64" si="21">R56/T56</f>
        <v>1</v>
      </c>
      <c r="V56" s="58">
        <f t="shared" ref="V56:V64" si="22">R56/S56</f>
        <v>1</v>
      </c>
      <c r="X56" s="131"/>
      <c r="Y56" s="131"/>
    </row>
    <row r="57" spans="1:22">
      <c r="A57" s="155">
        <v>40</v>
      </c>
      <c r="B57" s="155">
        <v>1</v>
      </c>
      <c r="C57" s="21"/>
      <c r="D57" s="21"/>
      <c r="E57" s="21">
        <v>1</v>
      </c>
      <c r="F57" s="136"/>
      <c r="G57" s="2">
        <v>1</v>
      </c>
      <c r="H57" s="69"/>
      <c r="I57" s="189"/>
      <c r="J57" s="191">
        <v>1</v>
      </c>
      <c r="K57" s="21">
        <v>1</v>
      </c>
      <c r="L57" s="155">
        <v>11</v>
      </c>
      <c r="M57" s="155">
        <v>11</v>
      </c>
      <c r="N57" s="155">
        <v>11</v>
      </c>
      <c r="O57" s="202">
        <f t="shared" si="15"/>
        <v>1</v>
      </c>
      <c r="P57" s="47">
        <f t="shared" si="16"/>
        <v>1</v>
      </c>
      <c r="Q57" s="136"/>
      <c r="R57" s="21">
        <v>5</v>
      </c>
      <c r="S57" s="21">
        <v>5</v>
      </c>
      <c r="T57" s="21">
        <v>5</v>
      </c>
      <c r="U57" s="58">
        <f t="shared" si="21"/>
        <v>1</v>
      </c>
      <c r="V57" s="58">
        <f t="shared" si="22"/>
        <v>1</v>
      </c>
    </row>
    <row r="58" spans="1:25">
      <c r="A58" s="180">
        <v>41</v>
      </c>
      <c r="B58" s="180">
        <v>2</v>
      </c>
      <c r="C58" s="27">
        <v>1</v>
      </c>
      <c r="D58" s="27"/>
      <c r="E58" s="27"/>
      <c r="F58" s="181"/>
      <c r="G58" s="2">
        <v>1</v>
      </c>
      <c r="H58" s="182"/>
      <c r="I58" s="189"/>
      <c r="J58" s="199">
        <v>1</v>
      </c>
      <c r="K58" s="30">
        <v>1</v>
      </c>
      <c r="L58" s="200">
        <v>11</v>
      </c>
      <c r="M58" s="200">
        <v>11</v>
      </c>
      <c r="N58" s="200">
        <v>11</v>
      </c>
      <c r="O58" s="203">
        <f t="shared" si="15"/>
        <v>1</v>
      </c>
      <c r="P58" s="47">
        <f t="shared" si="16"/>
        <v>1</v>
      </c>
      <c r="Q58" s="136"/>
      <c r="R58" s="27">
        <v>5</v>
      </c>
      <c r="S58" s="27">
        <v>5</v>
      </c>
      <c r="T58" s="27">
        <v>5</v>
      </c>
      <c r="U58" s="84">
        <f t="shared" si="21"/>
        <v>1</v>
      </c>
      <c r="V58" s="84">
        <f t="shared" si="22"/>
        <v>1</v>
      </c>
      <c r="X58" s="131"/>
      <c r="Y58" s="131"/>
    </row>
    <row r="59" s="2" customFormat="1" spans="1:25">
      <c r="A59" s="183"/>
      <c r="B59" s="183"/>
      <c r="C59" s="34">
        <v>1</v>
      </c>
      <c r="D59" s="34"/>
      <c r="E59" s="34"/>
      <c r="F59" s="181"/>
      <c r="H59" s="182"/>
      <c r="I59" s="189"/>
      <c r="J59" s="63">
        <v>1</v>
      </c>
      <c r="K59" s="73">
        <v>1</v>
      </c>
      <c r="L59" s="204">
        <v>91</v>
      </c>
      <c r="M59" s="204">
        <v>91</v>
      </c>
      <c r="N59" s="204">
        <v>91</v>
      </c>
      <c r="O59" s="203">
        <f t="shared" ref="O59:O67" si="23">L59/N59</f>
        <v>1</v>
      </c>
      <c r="P59" s="47">
        <f t="shared" ref="P59:P67" si="24">L59/M59</f>
        <v>1</v>
      </c>
      <c r="Q59" s="136"/>
      <c r="R59" s="27">
        <v>7</v>
      </c>
      <c r="S59" s="27">
        <v>7</v>
      </c>
      <c r="T59" s="27">
        <v>7</v>
      </c>
      <c r="U59" s="58"/>
      <c r="V59" s="58"/>
      <c r="X59" s="131"/>
      <c r="Y59" s="131"/>
    </row>
    <row r="60" spans="1:22">
      <c r="A60" s="173">
        <v>42</v>
      </c>
      <c r="B60" s="173">
        <v>2</v>
      </c>
      <c r="C60" s="34">
        <v>1</v>
      </c>
      <c r="D60" s="34"/>
      <c r="E60" s="34"/>
      <c r="F60" s="136"/>
      <c r="H60" s="69"/>
      <c r="I60" s="189"/>
      <c r="J60" s="201">
        <v>1</v>
      </c>
      <c r="K60" s="34">
        <v>0</v>
      </c>
      <c r="L60" s="179">
        <v>27</v>
      </c>
      <c r="M60" s="179">
        <v>29</v>
      </c>
      <c r="N60" s="179">
        <v>27</v>
      </c>
      <c r="O60" s="203">
        <f t="shared" si="23"/>
        <v>1</v>
      </c>
      <c r="P60" s="47">
        <f t="shared" si="24"/>
        <v>0.931034482758621</v>
      </c>
      <c r="Q60" s="136"/>
      <c r="R60" s="27">
        <v>9</v>
      </c>
      <c r="S60" s="27">
        <v>10</v>
      </c>
      <c r="T60" s="27">
        <v>9</v>
      </c>
      <c r="U60" s="207">
        <f t="shared" si="21"/>
        <v>1</v>
      </c>
      <c r="V60" s="207">
        <f t="shared" si="22"/>
        <v>0.9</v>
      </c>
    </row>
    <row r="61" spans="1:22">
      <c r="A61" s="173"/>
      <c r="B61" s="173"/>
      <c r="C61" s="27">
        <v>1</v>
      </c>
      <c r="D61" s="27"/>
      <c r="E61" s="27"/>
      <c r="F61" s="136"/>
      <c r="H61" s="69"/>
      <c r="I61" s="189"/>
      <c r="J61" s="197">
        <v>1</v>
      </c>
      <c r="K61" s="27">
        <v>0</v>
      </c>
      <c r="L61" s="173">
        <v>20</v>
      </c>
      <c r="M61" s="173">
        <v>22</v>
      </c>
      <c r="N61" s="173">
        <v>20</v>
      </c>
      <c r="O61" s="203">
        <f t="shared" si="23"/>
        <v>1</v>
      </c>
      <c r="P61" s="47">
        <f t="shared" si="24"/>
        <v>0.909090909090909</v>
      </c>
      <c r="Q61" s="136"/>
      <c r="R61" s="27">
        <v>4</v>
      </c>
      <c r="S61" s="27">
        <v>5</v>
      </c>
      <c r="T61" s="27">
        <v>4</v>
      </c>
      <c r="U61" s="58">
        <f t="shared" si="21"/>
        <v>1</v>
      </c>
      <c r="V61" s="58">
        <f t="shared" si="22"/>
        <v>0.8</v>
      </c>
    </row>
    <row r="62" spans="1:24">
      <c r="A62" s="167">
        <v>43</v>
      </c>
      <c r="B62" s="167">
        <v>1</v>
      </c>
      <c r="C62" s="23"/>
      <c r="D62" s="23">
        <v>1</v>
      </c>
      <c r="E62" s="23"/>
      <c r="F62" s="136"/>
      <c r="H62" s="69"/>
      <c r="I62" s="189"/>
      <c r="J62" s="193">
        <v>1</v>
      </c>
      <c r="K62" s="23">
        <v>1</v>
      </c>
      <c r="L62" s="167">
        <v>16</v>
      </c>
      <c r="M62" s="167">
        <v>16</v>
      </c>
      <c r="N62" s="167">
        <v>16</v>
      </c>
      <c r="O62" s="203">
        <f t="shared" si="23"/>
        <v>1</v>
      </c>
      <c r="P62" s="47">
        <f t="shared" si="24"/>
        <v>1</v>
      </c>
      <c r="Q62" s="136"/>
      <c r="R62" s="23">
        <v>8</v>
      </c>
      <c r="S62" s="23">
        <v>8</v>
      </c>
      <c r="T62" s="23">
        <v>8</v>
      </c>
      <c r="U62" s="58">
        <f t="shared" si="21"/>
        <v>1</v>
      </c>
      <c r="V62" s="58">
        <f t="shared" si="22"/>
        <v>1</v>
      </c>
      <c r="X62" s="131"/>
    </row>
    <row r="63" spans="1:24">
      <c r="A63" s="155">
        <v>44</v>
      </c>
      <c r="B63" s="155">
        <v>1</v>
      </c>
      <c r="C63" s="21"/>
      <c r="D63" s="21"/>
      <c r="E63" s="21">
        <v>1</v>
      </c>
      <c r="F63" s="136"/>
      <c r="G63" s="2">
        <v>1</v>
      </c>
      <c r="H63" s="69"/>
      <c r="I63" s="189"/>
      <c r="J63" s="191">
        <v>1</v>
      </c>
      <c r="K63" s="21">
        <v>1</v>
      </c>
      <c r="L63" s="155">
        <v>19</v>
      </c>
      <c r="M63" s="155">
        <v>19</v>
      </c>
      <c r="N63" s="155">
        <v>19</v>
      </c>
      <c r="O63" s="203">
        <f t="shared" si="23"/>
        <v>1</v>
      </c>
      <c r="P63" s="47">
        <f t="shared" si="24"/>
        <v>1</v>
      </c>
      <c r="Q63" s="136"/>
      <c r="R63" s="21">
        <v>9</v>
      </c>
      <c r="S63" s="21">
        <v>9</v>
      </c>
      <c r="T63" s="21">
        <v>9</v>
      </c>
      <c r="U63" s="58">
        <f t="shared" si="21"/>
        <v>1</v>
      </c>
      <c r="V63" s="58">
        <f t="shared" si="22"/>
        <v>1</v>
      </c>
      <c r="X63" s="131"/>
    </row>
    <row r="64" spans="1:24">
      <c r="A64" s="155">
        <v>45</v>
      </c>
      <c r="B64" s="155">
        <v>1</v>
      </c>
      <c r="C64" s="21"/>
      <c r="D64" s="21"/>
      <c r="E64" s="21">
        <v>1</v>
      </c>
      <c r="F64" s="136"/>
      <c r="G64" s="2">
        <v>1</v>
      </c>
      <c r="H64" s="69"/>
      <c r="I64" s="189"/>
      <c r="J64" s="191">
        <v>1</v>
      </c>
      <c r="K64" s="21">
        <v>1</v>
      </c>
      <c r="L64" s="155">
        <v>13</v>
      </c>
      <c r="M64" s="155">
        <v>13</v>
      </c>
      <c r="N64" s="155">
        <v>13</v>
      </c>
      <c r="O64" s="203">
        <f t="shared" si="23"/>
        <v>1</v>
      </c>
      <c r="P64" s="47">
        <f t="shared" si="24"/>
        <v>1</v>
      </c>
      <c r="Q64" s="136"/>
      <c r="R64" s="21">
        <v>6</v>
      </c>
      <c r="S64" s="21">
        <v>6</v>
      </c>
      <c r="T64" s="21">
        <v>6</v>
      </c>
      <c r="U64" s="58">
        <f t="shared" si="21"/>
        <v>1</v>
      </c>
      <c r="V64" s="58">
        <f t="shared" si="22"/>
        <v>1</v>
      </c>
      <c r="X64" s="131"/>
    </row>
    <row r="65" spans="1:22">
      <c r="A65" s="173">
        <v>46</v>
      </c>
      <c r="B65" s="173">
        <v>1</v>
      </c>
      <c r="C65" s="27">
        <v>1</v>
      </c>
      <c r="D65" s="27"/>
      <c r="E65" s="27"/>
      <c r="F65" s="136"/>
      <c r="H65" s="69">
        <v>1</v>
      </c>
      <c r="I65" s="189"/>
      <c r="J65" s="214">
        <v>1</v>
      </c>
      <c r="K65" s="81">
        <v>0</v>
      </c>
      <c r="L65" s="12">
        <v>9</v>
      </c>
      <c r="M65" s="12">
        <v>15</v>
      </c>
      <c r="N65" s="12">
        <v>12</v>
      </c>
      <c r="O65" s="203">
        <f t="shared" si="23"/>
        <v>0.75</v>
      </c>
      <c r="P65" s="47">
        <f t="shared" si="24"/>
        <v>0.6</v>
      </c>
      <c r="Q65" s="136"/>
      <c r="R65" s="81">
        <v>3</v>
      </c>
      <c r="S65" s="81">
        <v>4</v>
      </c>
      <c r="T65" s="81">
        <v>4</v>
      </c>
      <c r="U65" s="235">
        <f t="shared" ref="U65:U79" si="25">R65/T65</f>
        <v>0.75</v>
      </c>
      <c r="V65" s="235">
        <f t="shared" ref="V65:V79" si="26">R65/S65</f>
        <v>0.75</v>
      </c>
    </row>
    <row r="66" spans="1:25">
      <c r="A66" s="173">
        <v>47</v>
      </c>
      <c r="B66" s="173">
        <v>1</v>
      </c>
      <c r="C66" s="27">
        <v>1</v>
      </c>
      <c r="D66" s="27"/>
      <c r="E66" s="27"/>
      <c r="F66" s="136"/>
      <c r="H66" s="69"/>
      <c r="I66" s="189"/>
      <c r="J66" s="197">
        <v>1</v>
      </c>
      <c r="K66" s="27">
        <v>0</v>
      </c>
      <c r="L66" s="173">
        <v>30</v>
      </c>
      <c r="M66" s="173">
        <v>31</v>
      </c>
      <c r="N66" s="173">
        <v>30</v>
      </c>
      <c r="O66" s="203">
        <f t="shared" si="23"/>
        <v>1</v>
      </c>
      <c r="P66" s="47">
        <f t="shared" si="24"/>
        <v>0.967741935483871</v>
      </c>
      <c r="Q66" s="136"/>
      <c r="R66" s="27">
        <v>6</v>
      </c>
      <c r="S66" s="27">
        <v>7</v>
      </c>
      <c r="T66" s="27">
        <v>6</v>
      </c>
      <c r="U66" s="58">
        <f t="shared" si="25"/>
        <v>1</v>
      </c>
      <c r="V66" s="58">
        <f t="shared" si="26"/>
        <v>0.857142857142857</v>
      </c>
      <c r="X66" s="131"/>
      <c r="Y66" s="131"/>
    </row>
    <row r="67" spans="1:22">
      <c r="A67" s="155">
        <v>48</v>
      </c>
      <c r="B67" s="155">
        <v>2</v>
      </c>
      <c r="C67" s="21"/>
      <c r="D67" s="21"/>
      <c r="E67" s="21">
        <v>1</v>
      </c>
      <c r="F67" s="136"/>
      <c r="G67" s="2">
        <v>1</v>
      </c>
      <c r="H67" s="69">
        <v>1</v>
      </c>
      <c r="I67" s="189"/>
      <c r="J67" s="191">
        <v>1</v>
      </c>
      <c r="K67" s="21">
        <v>1</v>
      </c>
      <c r="L67" s="155">
        <v>19</v>
      </c>
      <c r="M67" s="155">
        <v>19</v>
      </c>
      <c r="N67" s="155">
        <v>19</v>
      </c>
      <c r="O67" s="203">
        <f t="shared" si="23"/>
        <v>1</v>
      </c>
      <c r="P67" s="47">
        <f t="shared" si="24"/>
        <v>1</v>
      </c>
      <c r="Q67" s="136"/>
      <c r="R67" s="21">
        <v>9</v>
      </c>
      <c r="S67" s="21">
        <v>9</v>
      </c>
      <c r="T67" s="21">
        <v>9</v>
      </c>
      <c r="U67" s="58">
        <f t="shared" si="25"/>
        <v>1</v>
      </c>
      <c r="V67" s="58">
        <f t="shared" si="26"/>
        <v>1</v>
      </c>
    </row>
    <row r="68" spans="1:25">
      <c r="A68" s="155"/>
      <c r="B68" s="155"/>
      <c r="C68" s="21"/>
      <c r="D68" s="21"/>
      <c r="E68" s="21">
        <v>1</v>
      </c>
      <c r="F68" s="136"/>
      <c r="G68" s="2">
        <v>1</v>
      </c>
      <c r="H68" s="69"/>
      <c r="I68" s="189"/>
      <c r="J68" s="191">
        <v>1</v>
      </c>
      <c r="K68" s="21">
        <v>1</v>
      </c>
      <c r="L68" s="155">
        <v>19</v>
      </c>
      <c r="M68" s="155">
        <v>19</v>
      </c>
      <c r="N68" s="155">
        <v>19</v>
      </c>
      <c r="O68" s="47">
        <f t="shared" si="15"/>
        <v>1</v>
      </c>
      <c r="P68" s="47">
        <v>0</v>
      </c>
      <c r="Q68" s="136"/>
      <c r="R68" s="21">
        <v>9</v>
      </c>
      <c r="S68" s="21">
        <v>9</v>
      </c>
      <c r="T68" s="21">
        <v>9</v>
      </c>
      <c r="U68" s="58">
        <f t="shared" si="25"/>
        <v>1</v>
      </c>
      <c r="V68" s="58">
        <f t="shared" si="26"/>
        <v>1</v>
      </c>
      <c r="X68" s="131"/>
      <c r="Y68" s="131"/>
    </row>
    <row r="69" spans="1:22">
      <c r="A69" s="167">
        <v>49</v>
      </c>
      <c r="B69" s="167">
        <v>1</v>
      </c>
      <c r="C69" s="23"/>
      <c r="D69" s="23">
        <v>1</v>
      </c>
      <c r="E69" s="23"/>
      <c r="F69" s="136"/>
      <c r="H69" s="69"/>
      <c r="I69" s="189"/>
      <c r="J69" s="193">
        <v>1</v>
      </c>
      <c r="K69" s="23">
        <v>1</v>
      </c>
      <c r="L69" s="167">
        <v>14</v>
      </c>
      <c r="M69" s="167">
        <v>14</v>
      </c>
      <c r="N69" s="167">
        <v>14</v>
      </c>
      <c r="O69" s="47">
        <f t="shared" si="15"/>
        <v>1</v>
      </c>
      <c r="P69" s="47">
        <f t="shared" si="16"/>
        <v>1</v>
      </c>
      <c r="Q69" s="136"/>
      <c r="R69" s="23">
        <v>7</v>
      </c>
      <c r="S69" s="23">
        <v>7</v>
      </c>
      <c r="T69" s="23">
        <v>7</v>
      </c>
      <c r="U69" s="58">
        <f t="shared" si="25"/>
        <v>1</v>
      </c>
      <c r="V69" s="58">
        <f t="shared" si="26"/>
        <v>1</v>
      </c>
    </row>
    <row r="70" spans="1:22">
      <c r="A70" s="173">
        <v>50</v>
      </c>
      <c r="B70" s="173">
        <v>2</v>
      </c>
      <c r="C70" s="34">
        <v>1</v>
      </c>
      <c r="D70" s="34"/>
      <c r="E70" s="34"/>
      <c r="F70" s="136"/>
      <c r="H70" s="69">
        <v>1</v>
      </c>
      <c r="I70" s="189"/>
      <c r="J70" s="201">
        <v>1</v>
      </c>
      <c r="K70" s="34">
        <v>1</v>
      </c>
      <c r="L70" s="179">
        <v>15</v>
      </c>
      <c r="M70" s="179">
        <v>23</v>
      </c>
      <c r="N70" s="179">
        <v>20</v>
      </c>
      <c r="O70" s="47">
        <f t="shared" si="15"/>
        <v>0.75</v>
      </c>
      <c r="P70" s="47">
        <f t="shared" si="16"/>
        <v>0.652173913043478</v>
      </c>
      <c r="Q70" s="136"/>
      <c r="R70" s="27">
        <v>3</v>
      </c>
      <c r="S70" s="27">
        <v>5</v>
      </c>
      <c r="T70" s="27">
        <v>4</v>
      </c>
      <c r="U70" s="58">
        <f t="shared" si="25"/>
        <v>0.75</v>
      </c>
      <c r="V70" s="58">
        <f t="shared" si="26"/>
        <v>0.6</v>
      </c>
    </row>
    <row r="71" spans="1:25">
      <c r="A71" s="173"/>
      <c r="B71" s="173"/>
      <c r="C71" s="27">
        <v>1</v>
      </c>
      <c r="D71" s="27"/>
      <c r="E71" s="27"/>
      <c r="F71" s="136">
        <v>1</v>
      </c>
      <c r="H71" s="69"/>
      <c r="I71" s="189"/>
      <c r="J71" s="197">
        <v>0</v>
      </c>
      <c r="K71" s="27">
        <v>1</v>
      </c>
      <c r="L71" s="173">
        <v>21</v>
      </c>
      <c r="M71" s="173">
        <v>21</v>
      </c>
      <c r="N71" s="173">
        <v>22</v>
      </c>
      <c r="O71" s="47">
        <f t="shared" si="15"/>
        <v>0.954545454545455</v>
      </c>
      <c r="P71" s="47">
        <f t="shared" si="16"/>
        <v>1</v>
      </c>
      <c r="Q71" s="136"/>
      <c r="R71" s="27">
        <v>7</v>
      </c>
      <c r="S71" s="27">
        <v>8</v>
      </c>
      <c r="T71" s="27">
        <v>8</v>
      </c>
      <c r="U71" s="58">
        <f t="shared" si="25"/>
        <v>0.875</v>
      </c>
      <c r="V71" s="58">
        <f t="shared" si="26"/>
        <v>0.875</v>
      </c>
      <c r="X71" s="131"/>
      <c r="Y71" s="131"/>
    </row>
    <row r="72" spans="1:22">
      <c r="A72" s="173">
        <v>51</v>
      </c>
      <c r="B72" s="173">
        <v>1</v>
      </c>
      <c r="C72" s="27">
        <v>1</v>
      </c>
      <c r="D72" s="27"/>
      <c r="E72" s="27"/>
      <c r="F72" s="136">
        <v>1</v>
      </c>
      <c r="G72" s="2">
        <v>1</v>
      </c>
      <c r="H72" s="69"/>
      <c r="I72" s="189"/>
      <c r="J72" s="197">
        <v>1</v>
      </c>
      <c r="K72" s="27">
        <v>1</v>
      </c>
      <c r="L72" s="27">
        <v>33</v>
      </c>
      <c r="M72" s="27">
        <v>37</v>
      </c>
      <c r="N72" s="27">
        <v>51</v>
      </c>
      <c r="O72" s="47">
        <f t="shared" si="15"/>
        <v>0.647058823529412</v>
      </c>
      <c r="P72" s="47">
        <f t="shared" si="16"/>
        <v>0.891891891891892</v>
      </c>
      <c r="Q72" s="136"/>
      <c r="R72" s="27">
        <v>5</v>
      </c>
      <c r="S72" s="27">
        <v>9</v>
      </c>
      <c r="T72" s="27">
        <v>10</v>
      </c>
      <c r="U72" s="58">
        <f t="shared" si="25"/>
        <v>0.5</v>
      </c>
      <c r="V72" s="58">
        <f t="shared" si="26"/>
        <v>0.555555555555556</v>
      </c>
    </row>
    <row r="73" spans="1:22">
      <c r="A73" s="173">
        <v>52</v>
      </c>
      <c r="B73" s="27">
        <v>1</v>
      </c>
      <c r="C73" s="27">
        <v>1</v>
      </c>
      <c r="D73" s="27"/>
      <c r="E73" s="27"/>
      <c r="F73" s="136"/>
      <c r="H73" s="69"/>
      <c r="I73" s="189"/>
      <c r="J73" s="197">
        <v>1</v>
      </c>
      <c r="K73" s="27">
        <v>1</v>
      </c>
      <c r="L73" s="27">
        <v>12</v>
      </c>
      <c r="M73" s="27">
        <v>12</v>
      </c>
      <c r="N73" s="27">
        <v>12</v>
      </c>
      <c r="O73" s="47">
        <f t="shared" si="15"/>
        <v>1</v>
      </c>
      <c r="P73" s="47">
        <f t="shared" si="16"/>
        <v>1</v>
      </c>
      <c r="Q73" s="136"/>
      <c r="R73" s="27">
        <v>8</v>
      </c>
      <c r="S73" s="27">
        <v>8</v>
      </c>
      <c r="T73" s="27">
        <v>8</v>
      </c>
      <c r="U73" s="58">
        <f t="shared" si="25"/>
        <v>1</v>
      </c>
      <c r="V73" s="58">
        <f t="shared" si="26"/>
        <v>1</v>
      </c>
    </row>
    <row r="74" spans="1:22">
      <c r="A74" s="173">
        <v>53</v>
      </c>
      <c r="B74" s="27">
        <v>4</v>
      </c>
      <c r="C74" s="27">
        <v>1</v>
      </c>
      <c r="D74" s="27"/>
      <c r="E74" s="62"/>
      <c r="F74" s="136"/>
      <c r="G74" s="2">
        <v>1</v>
      </c>
      <c r="H74" s="69"/>
      <c r="I74" s="189"/>
      <c r="J74" s="197">
        <v>1</v>
      </c>
      <c r="K74" s="27">
        <v>1</v>
      </c>
      <c r="L74" s="27">
        <v>19</v>
      </c>
      <c r="M74" s="27">
        <v>19</v>
      </c>
      <c r="N74" s="27">
        <v>19</v>
      </c>
      <c r="O74" s="47">
        <f t="shared" si="15"/>
        <v>1</v>
      </c>
      <c r="P74" s="47">
        <f t="shared" si="16"/>
        <v>1</v>
      </c>
      <c r="Q74" s="136"/>
      <c r="R74" s="27">
        <v>9</v>
      </c>
      <c r="S74" s="27">
        <v>9</v>
      </c>
      <c r="T74" s="27">
        <v>9</v>
      </c>
      <c r="U74" s="58">
        <f t="shared" si="25"/>
        <v>1</v>
      </c>
      <c r="V74" s="58">
        <f t="shared" si="26"/>
        <v>1</v>
      </c>
    </row>
    <row r="75" spans="1:22">
      <c r="A75" s="173"/>
      <c r="B75" s="27"/>
      <c r="C75" s="27">
        <v>1</v>
      </c>
      <c r="D75" s="27"/>
      <c r="E75" s="62"/>
      <c r="F75" s="136">
        <v>1</v>
      </c>
      <c r="G75" s="2">
        <v>1</v>
      </c>
      <c r="H75" s="69">
        <v>1</v>
      </c>
      <c r="I75" s="189"/>
      <c r="J75" s="197">
        <v>1</v>
      </c>
      <c r="K75" s="27">
        <v>0</v>
      </c>
      <c r="L75" s="27">
        <v>13</v>
      </c>
      <c r="M75" s="27">
        <v>47</v>
      </c>
      <c r="N75" s="27">
        <v>34</v>
      </c>
      <c r="O75" s="47">
        <f t="shared" si="15"/>
        <v>0.382352941176471</v>
      </c>
      <c r="P75" s="47">
        <f t="shared" si="16"/>
        <v>0.276595744680851</v>
      </c>
      <c r="Q75" s="136"/>
      <c r="R75" s="27">
        <v>4</v>
      </c>
      <c r="S75" s="27">
        <v>10</v>
      </c>
      <c r="T75" s="27">
        <v>11</v>
      </c>
      <c r="U75" s="58">
        <f t="shared" si="25"/>
        <v>0.363636363636364</v>
      </c>
      <c r="V75" s="58">
        <f t="shared" si="26"/>
        <v>0.4</v>
      </c>
    </row>
    <row r="76" spans="1:22">
      <c r="A76" s="173"/>
      <c r="B76" s="27"/>
      <c r="C76" s="27">
        <v>1</v>
      </c>
      <c r="D76" s="27"/>
      <c r="E76" s="62"/>
      <c r="F76" s="136">
        <v>1</v>
      </c>
      <c r="G76" s="2">
        <v>1</v>
      </c>
      <c r="H76" s="69"/>
      <c r="I76" s="189"/>
      <c r="J76" s="197">
        <v>1</v>
      </c>
      <c r="K76" s="27">
        <v>1</v>
      </c>
      <c r="L76" s="27">
        <v>18</v>
      </c>
      <c r="M76" s="27">
        <v>20</v>
      </c>
      <c r="N76" s="27">
        <v>20</v>
      </c>
      <c r="O76" s="47">
        <f t="shared" si="15"/>
        <v>0.9</v>
      </c>
      <c r="P76" s="47">
        <f t="shared" si="16"/>
        <v>0.9</v>
      </c>
      <c r="Q76" s="136"/>
      <c r="R76" s="27">
        <v>2</v>
      </c>
      <c r="S76" s="27">
        <v>9</v>
      </c>
      <c r="T76" s="27">
        <v>9</v>
      </c>
      <c r="U76" s="58">
        <f t="shared" si="25"/>
        <v>0.222222222222222</v>
      </c>
      <c r="V76" s="58">
        <f t="shared" si="26"/>
        <v>0.222222222222222</v>
      </c>
    </row>
    <row r="77" spans="1:22">
      <c r="A77" s="173"/>
      <c r="B77" s="27"/>
      <c r="C77" s="62">
        <v>1</v>
      </c>
      <c r="D77" s="62"/>
      <c r="E77" s="63"/>
      <c r="F77" s="136"/>
      <c r="H77" s="69"/>
      <c r="I77" s="189"/>
      <c r="J77" s="17">
        <v>1</v>
      </c>
      <c r="K77" s="63">
        <v>1</v>
      </c>
      <c r="L77" s="16">
        <v>8</v>
      </c>
      <c r="M77" s="62">
        <v>8</v>
      </c>
      <c r="N77" s="63">
        <v>8</v>
      </c>
      <c r="O77" s="47">
        <f t="shared" si="15"/>
        <v>1</v>
      </c>
      <c r="P77" s="47">
        <f t="shared" si="16"/>
        <v>1</v>
      </c>
      <c r="Q77" s="136"/>
      <c r="R77" s="27">
        <v>4</v>
      </c>
      <c r="S77" s="27">
        <v>4</v>
      </c>
      <c r="T77" s="27">
        <v>4</v>
      </c>
      <c r="U77" s="58">
        <f t="shared" si="25"/>
        <v>1</v>
      </c>
      <c r="V77" s="58">
        <f t="shared" si="26"/>
        <v>1</v>
      </c>
    </row>
    <row r="78" spans="1:22">
      <c r="A78" s="195">
        <v>54</v>
      </c>
      <c r="B78" s="26">
        <v>2</v>
      </c>
      <c r="C78" s="23"/>
      <c r="D78" s="23">
        <v>1</v>
      </c>
      <c r="E78" s="23"/>
      <c r="F78" s="136"/>
      <c r="H78" s="69"/>
      <c r="I78" s="189"/>
      <c r="J78" s="193">
        <v>0</v>
      </c>
      <c r="K78" s="23">
        <v>0</v>
      </c>
      <c r="L78" s="23">
        <v>0</v>
      </c>
      <c r="M78" s="23">
        <v>8</v>
      </c>
      <c r="N78" s="23">
        <v>18</v>
      </c>
      <c r="O78" s="47">
        <f t="shared" si="15"/>
        <v>0</v>
      </c>
      <c r="P78" s="47">
        <v>0</v>
      </c>
      <c r="Q78" s="136"/>
      <c r="R78" s="23">
        <v>0</v>
      </c>
      <c r="S78" s="23">
        <v>4</v>
      </c>
      <c r="T78" s="23">
        <v>9</v>
      </c>
      <c r="U78" s="58">
        <f t="shared" si="25"/>
        <v>0</v>
      </c>
      <c r="V78" s="58">
        <f t="shared" si="26"/>
        <v>0</v>
      </c>
    </row>
    <row r="79" spans="1:22">
      <c r="A79" s="209"/>
      <c r="B79" s="35"/>
      <c r="C79" s="23"/>
      <c r="D79" s="23">
        <v>1</v>
      </c>
      <c r="E79" s="23"/>
      <c r="F79" s="136"/>
      <c r="H79" s="69"/>
      <c r="I79" s="189"/>
      <c r="J79" s="193">
        <v>1</v>
      </c>
      <c r="K79" s="23">
        <v>1</v>
      </c>
      <c r="L79" s="23">
        <v>8</v>
      </c>
      <c r="M79" s="23">
        <v>8</v>
      </c>
      <c r="N79" s="23">
        <v>8</v>
      </c>
      <c r="O79" s="47">
        <f t="shared" si="15"/>
        <v>1</v>
      </c>
      <c r="P79" s="47">
        <v>1</v>
      </c>
      <c r="R79" s="23">
        <v>4</v>
      </c>
      <c r="S79" s="23">
        <v>4</v>
      </c>
      <c r="T79" s="23">
        <v>4</v>
      </c>
      <c r="U79" s="58">
        <f t="shared" si="25"/>
        <v>1</v>
      </c>
      <c r="V79" s="58">
        <f t="shared" si="26"/>
        <v>1</v>
      </c>
    </row>
    <row r="80" spans="1:22">
      <c r="A80" s="173">
        <v>55</v>
      </c>
      <c r="B80" s="27">
        <v>1</v>
      </c>
      <c r="C80" s="27">
        <v>1</v>
      </c>
      <c r="D80" s="27"/>
      <c r="E80" s="27"/>
      <c r="F80" s="136"/>
      <c r="G80" s="2">
        <v>1</v>
      </c>
      <c r="H80" s="69"/>
      <c r="I80" s="189"/>
      <c r="J80" s="197">
        <v>1</v>
      </c>
      <c r="K80" s="27">
        <v>1</v>
      </c>
      <c r="L80" s="27">
        <v>15</v>
      </c>
      <c r="M80" s="27">
        <v>15</v>
      </c>
      <c r="N80" s="27">
        <v>15</v>
      </c>
      <c r="O80" s="203">
        <f t="shared" si="15"/>
        <v>1</v>
      </c>
      <c r="P80" s="203">
        <f t="shared" si="16"/>
        <v>1</v>
      </c>
      <c r="Q80" s="136"/>
      <c r="R80" s="27">
        <v>7</v>
      </c>
      <c r="S80" s="27">
        <v>7</v>
      </c>
      <c r="T80" s="27">
        <v>7</v>
      </c>
      <c r="U80" s="58">
        <f t="shared" ref="U80:U81" si="27">R80/T80</f>
        <v>1</v>
      </c>
      <c r="V80" s="58">
        <f t="shared" ref="V80:V81" si="28">R80/S80</f>
        <v>1</v>
      </c>
    </row>
    <row r="81" spans="1:25">
      <c r="A81" s="173">
        <v>56</v>
      </c>
      <c r="B81" s="27">
        <v>1</v>
      </c>
      <c r="C81" s="27">
        <v>1</v>
      </c>
      <c r="D81" s="27"/>
      <c r="E81" s="27"/>
      <c r="F81" s="136"/>
      <c r="H81" s="69"/>
      <c r="I81" s="189"/>
      <c r="J81" s="197">
        <v>1</v>
      </c>
      <c r="K81" s="27">
        <v>1</v>
      </c>
      <c r="L81" s="27">
        <v>14</v>
      </c>
      <c r="M81" s="27">
        <v>14</v>
      </c>
      <c r="N81" s="27">
        <v>14</v>
      </c>
      <c r="O81" s="47">
        <f t="shared" si="15"/>
        <v>1</v>
      </c>
      <c r="P81" s="47">
        <v>0</v>
      </c>
      <c r="Q81" s="136"/>
      <c r="R81" s="27">
        <v>7</v>
      </c>
      <c r="S81" s="27">
        <v>7</v>
      </c>
      <c r="T81" s="27">
        <v>7</v>
      </c>
      <c r="U81" s="58">
        <f t="shared" si="27"/>
        <v>1</v>
      </c>
      <c r="V81" s="58">
        <f t="shared" si="28"/>
        <v>1</v>
      </c>
      <c r="X81" s="131"/>
      <c r="Y81" s="131"/>
    </row>
    <row r="82" spans="1:22">
      <c r="A82" s="173">
        <v>57</v>
      </c>
      <c r="B82" s="27">
        <v>1</v>
      </c>
      <c r="C82" s="27">
        <v>1</v>
      </c>
      <c r="D82" s="27"/>
      <c r="E82" s="27"/>
      <c r="F82" s="136"/>
      <c r="H82" s="69"/>
      <c r="I82" s="189"/>
      <c r="J82" s="197">
        <v>1</v>
      </c>
      <c r="K82" s="27">
        <v>1</v>
      </c>
      <c r="L82" s="27">
        <v>30</v>
      </c>
      <c r="M82" s="27">
        <v>30</v>
      </c>
      <c r="N82" s="27">
        <v>30</v>
      </c>
      <c r="O82" s="47">
        <f t="shared" si="15"/>
        <v>1</v>
      </c>
      <c r="P82" s="47">
        <f t="shared" si="16"/>
        <v>1</v>
      </c>
      <c r="Q82" s="136"/>
      <c r="R82" s="27">
        <v>5</v>
      </c>
      <c r="S82" s="27">
        <v>5</v>
      </c>
      <c r="T82" s="27">
        <v>5</v>
      </c>
      <c r="U82" s="58">
        <f t="shared" ref="U82:U88" si="29">R82/T82</f>
        <v>1</v>
      </c>
      <c r="V82" s="58">
        <f t="shared" ref="V82:V88" si="30">R82/S82</f>
        <v>1</v>
      </c>
    </row>
    <row r="83" spans="1:22">
      <c r="A83" s="173">
        <v>58</v>
      </c>
      <c r="B83" s="27">
        <v>2</v>
      </c>
      <c r="C83" s="27">
        <v>1</v>
      </c>
      <c r="D83" s="27"/>
      <c r="E83" s="27"/>
      <c r="F83" s="136"/>
      <c r="G83" s="2">
        <v>1</v>
      </c>
      <c r="H83" s="69"/>
      <c r="I83" s="189"/>
      <c r="J83" s="197">
        <v>1</v>
      </c>
      <c r="K83" s="27">
        <v>1</v>
      </c>
      <c r="L83" s="27">
        <v>19</v>
      </c>
      <c r="M83" s="27">
        <v>19</v>
      </c>
      <c r="N83" s="27">
        <v>19</v>
      </c>
      <c r="O83" s="47">
        <f t="shared" si="15"/>
        <v>1</v>
      </c>
      <c r="P83" s="47">
        <f t="shared" si="16"/>
        <v>1</v>
      </c>
      <c r="Q83" s="136"/>
      <c r="R83" s="27">
        <v>9</v>
      </c>
      <c r="S83" s="27">
        <v>9</v>
      </c>
      <c r="T83" s="27">
        <v>9</v>
      </c>
      <c r="U83" s="58">
        <f t="shared" si="29"/>
        <v>1</v>
      </c>
      <c r="V83" s="58">
        <f t="shared" si="30"/>
        <v>1</v>
      </c>
    </row>
    <row r="84" spans="1:22">
      <c r="A84" s="173"/>
      <c r="B84" s="27"/>
      <c r="C84" s="27">
        <v>1</v>
      </c>
      <c r="D84" s="27"/>
      <c r="E84" s="27"/>
      <c r="F84" s="136"/>
      <c r="H84" s="69"/>
      <c r="I84" s="189"/>
      <c r="J84" s="197">
        <v>1</v>
      </c>
      <c r="K84" s="27">
        <v>1</v>
      </c>
      <c r="L84" s="27">
        <v>12</v>
      </c>
      <c r="M84" s="27">
        <v>12</v>
      </c>
      <c r="N84" s="27">
        <v>12</v>
      </c>
      <c r="O84" s="47">
        <f t="shared" si="15"/>
        <v>1</v>
      </c>
      <c r="P84" s="47">
        <f t="shared" si="16"/>
        <v>1</v>
      </c>
      <c r="Q84" s="136"/>
      <c r="R84" s="27">
        <v>4</v>
      </c>
      <c r="S84" s="27">
        <v>4</v>
      </c>
      <c r="T84" s="27">
        <v>4</v>
      </c>
      <c r="U84" s="58">
        <f t="shared" si="29"/>
        <v>1</v>
      </c>
      <c r="V84" s="58">
        <f t="shared" si="30"/>
        <v>1</v>
      </c>
    </row>
    <row r="85" spans="1:24">
      <c r="A85" s="167">
        <v>59</v>
      </c>
      <c r="B85" s="23">
        <v>3</v>
      </c>
      <c r="C85" s="23"/>
      <c r="D85" s="23">
        <v>1</v>
      </c>
      <c r="E85" s="28"/>
      <c r="F85" s="136"/>
      <c r="H85" s="69"/>
      <c r="I85" s="189"/>
      <c r="J85" s="193">
        <v>1</v>
      </c>
      <c r="K85" s="23">
        <v>1</v>
      </c>
      <c r="L85" s="23">
        <v>14</v>
      </c>
      <c r="M85" s="23">
        <v>17</v>
      </c>
      <c r="N85" s="23">
        <v>14</v>
      </c>
      <c r="O85" s="47">
        <f t="shared" si="15"/>
        <v>1</v>
      </c>
      <c r="P85" s="47">
        <f t="shared" si="16"/>
        <v>0.823529411764706</v>
      </c>
      <c r="Q85" s="136"/>
      <c r="R85" s="23">
        <v>4</v>
      </c>
      <c r="S85" s="23">
        <v>7</v>
      </c>
      <c r="T85" s="23">
        <v>7</v>
      </c>
      <c r="U85" s="58">
        <f t="shared" si="29"/>
        <v>0.571428571428571</v>
      </c>
      <c r="V85" s="58">
        <f t="shared" si="30"/>
        <v>0.571428571428571</v>
      </c>
      <c r="X85" s="131"/>
    </row>
    <row r="86" spans="1:24">
      <c r="A86" s="167"/>
      <c r="B86" s="23"/>
      <c r="C86" s="23"/>
      <c r="D86" s="28">
        <v>1</v>
      </c>
      <c r="E86" s="28"/>
      <c r="F86" s="136"/>
      <c r="H86" s="69"/>
      <c r="I86" s="196"/>
      <c r="J86" s="193">
        <v>0</v>
      </c>
      <c r="K86" s="23">
        <v>0</v>
      </c>
      <c r="L86" s="23">
        <v>0</v>
      </c>
      <c r="M86" s="23">
        <v>1</v>
      </c>
      <c r="N86" s="23">
        <v>24</v>
      </c>
      <c r="O86" s="215">
        <f t="shared" si="15"/>
        <v>0</v>
      </c>
      <c r="P86" s="215">
        <f t="shared" si="16"/>
        <v>0</v>
      </c>
      <c r="Q86" s="136"/>
      <c r="R86" s="23">
        <v>0</v>
      </c>
      <c r="S86" s="23">
        <v>1</v>
      </c>
      <c r="T86" s="23">
        <v>4</v>
      </c>
      <c r="U86" s="236">
        <f t="shared" si="29"/>
        <v>0</v>
      </c>
      <c r="V86" s="236">
        <f t="shared" si="30"/>
        <v>0</v>
      </c>
      <c r="X86" s="131"/>
    </row>
    <row r="87" spans="1:24">
      <c r="A87" s="167"/>
      <c r="B87" s="23"/>
      <c r="C87" s="23"/>
      <c r="D87" s="28">
        <v>1</v>
      </c>
      <c r="E87" s="28"/>
      <c r="F87" s="136"/>
      <c r="H87" s="69"/>
      <c r="I87" s="196"/>
      <c r="J87" s="193">
        <v>0</v>
      </c>
      <c r="K87" s="23">
        <v>0</v>
      </c>
      <c r="L87" s="23">
        <v>0</v>
      </c>
      <c r="M87" s="23">
        <v>1</v>
      </c>
      <c r="N87" s="23">
        <v>24</v>
      </c>
      <c r="O87" s="215">
        <f t="shared" si="15"/>
        <v>0</v>
      </c>
      <c r="P87" s="215">
        <f t="shared" si="16"/>
        <v>0</v>
      </c>
      <c r="Q87" s="136"/>
      <c r="R87" s="23">
        <v>0</v>
      </c>
      <c r="S87" s="23">
        <v>1</v>
      </c>
      <c r="T87" s="23">
        <v>4</v>
      </c>
      <c r="U87" s="236">
        <f t="shared" si="29"/>
        <v>0</v>
      </c>
      <c r="V87" s="236">
        <f t="shared" si="30"/>
        <v>0</v>
      </c>
      <c r="X87" s="131"/>
    </row>
    <row r="88" spans="1:25">
      <c r="A88" s="210">
        <v>60</v>
      </c>
      <c r="B88" s="201">
        <v>1</v>
      </c>
      <c r="C88" s="27">
        <v>1</v>
      </c>
      <c r="D88" s="27"/>
      <c r="E88" s="27"/>
      <c r="F88" s="211"/>
      <c r="G88" s="212"/>
      <c r="H88" s="212"/>
      <c r="I88" s="216"/>
      <c r="J88" s="197">
        <v>1</v>
      </c>
      <c r="K88" s="27">
        <v>1</v>
      </c>
      <c r="L88" s="27">
        <v>15</v>
      </c>
      <c r="M88" s="27">
        <v>15</v>
      </c>
      <c r="N88" s="27">
        <v>15</v>
      </c>
      <c r="O88" s="47">
        <f t="shared" si="15"/>
        <v>1</v>
      </c>
      <c r="P88" s="47">
        <f t="shared" si="16"/>
        <v>1</v>
      </c>
      <c r="Q88" s="211"/>
      <c r="R88" s="27">
        <v>5</v>
      </c>
      <c r="S88" s="27">
        <v>5</v>
      </c>
      <c r="T88" s="27">
        <v>5</v>
      </c>
      <c r="U88" s="58">
        <f t="shared" si="29"/>
        <v>1</v>
      </c>
      <c r="V88" s="58">
        <f t="shared" si="30"/>
        <v>1</v>
      </c>
      <c r="X88" s="131"/>
      <c r="Y88" s="131"/>
    </row>
    <row r="89" spans="2:22">
      <c r="B89" s="2">
        <f t="shared" ref="B89:H89" si="31">SUM(B3:B88)</f>
        <v>86</v>
      </c>
      <c r="C89" s="2">
        <f t="shared" si="31"/>
        <v>45</v>
      </c>
      <c r="D89" s="2">
        <f t="shared" si="31"/>
        <v>25</v>
      </c>
      <c r="E89" s="2">
        <f t="shared" si="31"/>
        <v>16</v>
      </c>
      <c r="F89" s="2">
        <f t="shared" si="31"/>
        <v>14</v>
      </c>
      <c r="G89" s="2">
        <f t="shared" si="31"/>
        <v>19</v>
      </c>
      <c r="H89" s="2">
        <f t="shared" si="31"/>
        <v>24</v>
      </c>
      <c r="I89" s="124" t="s">
        <v>157</v>
      </c>
      <c r="J89" s="75">
        <f>SUM(J3,J5,J7,J12,J13,J19,J20,J21,J24,J25:J30,J32,J35:J42,J48,J58:J61,J65,J66,J70:J77,J80:J84,J88)</f>
        <v>42</v>
      </c>
      <c r="K89" s="75">
        <f>SUM(K3,K5,K7,K12,K13,K19,K20,K21,K24,K25:K30,K32,K35:K42,K48,K58:K61,K65,K66,K70:K77,K80:K84,K88)</f>
        <v>38</v>
      </c>
      <c r="L89" s="2"/>
      <c r="M89" s="2"/>
      <c r="N89" s="124" t="s">
        <v>157</v>
      </c>
      <c r="O89" s="74">
        <f>AVERAGE(O3,O5,O7,O12,O13,O19,O20,O21,O24,O25:O30,O32,O35:O42,O48,O58:O61,O65,O66,O70:O77,O80:O84,O88)</f>
        <v>0.928779296230277</v>
      </c>
      <c r="P89" s="74">
        <f>AVERAGE(P3,P5,P7,P12,P13,P19,P20,P21,P24,P25:P30,P32,P35:P42,P48,P58:P61,P65,P66,P70:P77,P80:P84,P88)</f>
        <v>0.882928008693291</v>
      </c>
      <c r="R89" s="80"/>
      <c r="S89" s="80"/>
      <c r="T89" s="124" t="s">
        <v>157</v>
      </c>
      <c r="U89" s="74">
        <f>AVERAGE(U3,U5,U7,U12,U13,U19,U20,U21,U24,U25:U30,U32,U35:U42,U48,U58:U61,U65,U66,U70:U77,U80:U84,U88)</f>
        <v>0.912907483930211</v>
      </c>
      <c r="V89" s="74">
        <f>AVERAGE(V3,V5,V7,V12,V13,V19,V20,V21,V24,V25:V30,V32,V35:V42,V48,V58:V61,V65,V66,V70:V77,V80:V84,V88)</f>
        <v>0.895517676767677</v>
      </c>
    </row>
    <row r="90" spans="9:22">
      <c r="I90" s="23" t="s">
        <v>158</v>
      </c>
      <c r="J90" s="217">
        <f>SUM(J8:J10,J14:J15,J22:J23,J31,J46:J47,J49:J56,J62,J69,J78:J79,J85:J87)</f>
        <v>20</v>
      </c>
      <c r="K90" s="217">
        <f>SUM(K8:K10,K14:K15,K22:K23,K31,K46:K47,K49:K56,K62,K69,K78:K79,K85:K87)</f>
        <v>19</v>
      </c>
      <c r="L90" s="2"/>
      <c r="N90" s="23" t="s">
        <v>158</v>
      </c>
      <c r="O90" s="76">
        <f>AVERAGE(O8:O10,O14:O15,O22:O23,O31,O46:O47,O49:O56,O62,O69,O78:O79,O85:O87)</f>
        <v>0.833462661660409</v>
      </c>
      <c r="P90" s="76">
        <f>AVERAGE(P8:P10,P14:P15,P22:P23,P31,P46:P47,P49:P56,P62,P69,P78:P79,P85:P87)</f>
        <v>0.823104186286454</v>
      </c>
      <c r="R90" s="80"/>
      <c r="S90" s="80"/>
      <c r="T90" s="23" t="s">
        <v>158</v>
      </c>
      <c r="U90" s="76">
        <f>AVERAGE(U8:U10,U14:U15,U22:U23,U31,U46:U47,U49:U56,U62,U69,U78:U79,U85:U87)</f>
        <v>0.810584415584416</v>
      </c>
      <c r="V90" s="76">
        <f>AVERAGE(V8:V10,V14:V15,V22:V23,V31,V46:V47,V49:V56,V62,V69,V78:V79,V85:V87)</f>
        <v>0.799571428571429</v>
      </c>
    </row>
    <row r="91" ht="30.85" spans="1:22">
      <c r="A91" s="77" t="s">
        <v>159</v>
      </c>
      <c r="C91" s="128" t="s">
        <v>157</v>
      </c>
      <c r="D91" s="81" t="s">
        <v>158</v>
      </c>
      <c r="E91" s="128" t="s">
        <v>160</v>
      </c>
      <c r="F91" s="128" t="s">
        <v>161</v>
      </c>
      <c r="G91" s="128" t="s">
        <v>162</v>
      </c>
      <c r="H91" s="81" t="s">
        <v>163</v>
      </c>
      <c r="I91" s="78" t="s">
        <v>160</v>
      </c>
      <c r="J91" s="218">
        <f>SUM(J4,J6,J11,J16:J18,J33:J34,J43:J45,J57,J63:J64,J67:J68)</f>
        <v>14</v>
      </c>
      <c r="K91" s="218">
        <f>SUM(K4,K6,K11,K16:K18,K33:K34,K43:K45,K57,K63:K64,K67:K68)</f>
        <v>13</v>
      </c>
      <c r="N91" s="78" t="s">
        <v>160</v>
      </c>
      <c r="O91" s="79">
        <f>AVERAGE(O4,O6,O11,O16:O18,O33:O34,O43:O45,O57,O63:O64,O67:O68)</f>
        <v>0.922562316715543</v>
      </c>
      <c r="P91" s="79">
        <f>AVERAGE(P4,P6,P11,P16:P18,P33:P34,P43:P45,P57,P63:P64,P67:P68)</f>
        <v>0.810096153846154</v>
      </c>
      <c r="R91" s="80"/>
      <c r="S91" s="80"/>
      <c r="T91" s="78" t="s">
        <v>160</v>
      </c>
      <c r="U91" s="80">
        <f>AVERAGE(U4,U6,U11,U16:U18,U33:U34,U43:U45,U57,U63:U64,U67:U68)</f>
        <v>0.907738095238095</v>
      </c>
      <c r="V91" s="80">
        <f>AVERAGE(V4,V6,V11,V16:V18,V33:V34,V43:V45,V57,V63:V64,V67:V68)</f>
        <v>0.907738095238095</v>
      </c>
    </row>
    <row r="92" spans="1:20">
      <c r="A92" s="213"/>
      <c r="B92" s="2">
        <f t="shared" ref="B92:H92" si="32">SUM(B3:B12,B14,B15,B18:B21,B24:B29,B32:B85,B88)</f>
        <v>79</v>
      </c>
      <c r="C92" s="2">
        <f t="shared" si="32"/>
        <v>43</v>
      </c>
      <c r="D92" s="2">
        <f t="shared" si="32"/>
        <v>20</v>
      </c>
      <c r="E92" s="2">
        <f t="shared" si="32"/>
        <v>14</v>
      </c>
      <c r="F92" s="2">
        <f t="shared" si="32"/>
        <v>11</v>
      </c>
      <c r="G92" s="2">
        <f t="shared" si="32"/>
        <v>18</v>
      </c>
      <c r="H92" s="2">
        <f t="shared" si="32"/>
        <v>19</v>
      </c>
      <c r="I92" s="77"/>
      <c r="J92" s="219"/>
      <c r="K92" s="219"/>
      <c r="T92" s="77"/>
    </row>
    <row r="93" spans="9:22">
      <c r="I93" s="128" t="s">
        <v>161</v>
      </c>
      <c r="J93" s="219">
        <f>SUM(J13,J14,J17,J28,J29,J31,J33,J34,J35,J49,J71,J72,J75,J76)</f>
        <v>11</v>
      </c>
      <c r="K93" s="219">
        <f>SUM(K13,K14,K17,K28,K29,K31,K33,K34,K35,K49,K71,K72,K75,K76)</f>
        <v>11</v>
      </c>
      <c r="N93" s="128" t="s">
        <v>161</v>
      </c>
      <c r="O93" s="80">
        <f>AVERAGE(O13,O14,O17,O28,O29,J31,O33,O34,O35,O49,O71,O72,O75,O76)</f>
        <v>0.902256093053057</v>
      </c>
      <c r="P93" s="80">
        <f>AVERAGE(P13,P14,P17,P28,P29,K31,P33,P34,P35,P49,P71,P72,P75,P76)</f>
        <v>0.927689515482519</v>
      </c>
      <c r="R93" s="80"/>
      <c r="S93" s="80"/>
      <c r="T93" s="128" t="s">
        <v>161</v>
      </c>
      <c r="U93" s="80">
        <f>AVERAGE(U13,U14,U17,U28,U29,P31,U33,U34,U35,U49,U71,U72,U75,U76)</f>
        <v>0.807102176783028</v>
      </c>
      <c r="V93" s="80">
        <f>AVERAGE(V13,V14,V17,V28,V29,Q31,V33,V34,V35,V49,V71,V72,V75,V76)</f>
        <v>0.787484737484737</v>
      </c>
    </row>
    <row r="94" spans="9:22">
      <c r="I94" s="128" t="s">
        <v>162</v>
      </c>
      <c r="J94" s="219">
        <f>SUM(J4,J6,J12,J13,J18,J33,J43,J57,J58,J63,J64,J67,J68,J72,J74,J75,J76,J80,J83)</f>
        <v>18</v>
      </c>
      <c r="K94" s="219">
        <f>SUM(K4,K6,K12,K13,K18,K33,K43,K57,K58,K63,K64,K67,K68,K72,K74,K75,K76,K80,K83)</f>
        <v>15</v>
      </c>
      <c r="N94" s="128" t="s">
        <v>162</v>
      </c>
      <c r="O94" s="80">
        <f>SUM(O4,O6,O12,O13,O18,O33,O43,O57,O58,O63,O64,O67,O68,O72,O74,O75,O76,O80,O83)/19</f>
        <v>0.931074149060766</v>
      </c>
      <c r="P94" s="80">
        <f>SUM(P4,P6,P12,P13,P18,P33,P43,P57,P58,P63,P64,P67,P68,P72,P74,P75,P76,P80,P83)/19</f>
        <v>0.841455432460804</v>
      </c>
      <c r="R94" s="80"/>
      <c r="S94" s="80"/>
      <c r="T94" s="128" t="s">
        <v>162</v>
      </c>
      <c r="U94" s="80">
        <f t="shared" ref="U94:V94" si="33">SUM(U4,U6,U12,U13,U18,U33,U43,U57,U58,U63,U64,U67,U68,U72,U74,U75,U76,U80,U83)/19</f>
        <v>0.864623680413154</v>
      </c>
      <c r="V94" s="80">
        <f t="shared" si="33"/>
        <v>0.860233918128655</v>
      </c>
    </row>
    <row r="95" spans="9:22">
      <c r="I95" s="128" t="s">
        <v>163</v>
      </c>
      <c r="J95" s="219">
        <f>SUM(J6,J9:J10,J15:J17,J22:J23,J25:J27,J30,J36,J40:J41,J43:J44,J51,J53,J55,J65,J67,J70,J75)</f>
        <v>21</v>
      </c>
      <c r="K95" s="219">
        <f>SUM(K6,K9:K10,K15:K17,K22:K23,K25:K27,K30,K36,K40:K41,K43:K44,K51,K53,K55,K65,K67,K70,K75)</f>
        <v>19</v>
      </c>
      <c r="N95" s="128" t="s">
        <v>163</v>
      </c>
      <c r="O95" s="80">
        <f>AVERAGE(O6,O9:O10,O15:O17,O22:O23,O25:O27,O30,O36,O40:O41,O43:O44,O51,O53,O55,O65,O67,O70,O75)</f>
        <v>0.823065210932858</v>
      </c>
      <c r="P95" s="80">
        <f>AVERAGE(P6,P9:P10,P15:P17,P22:P23,P25:P27,P30,P36,P40:P41,P43:P44,P51,P53,P55,P65,P67,P70,P75)</f>
        <v>0.765621812661591</v>
      </c>
      <c r="R95" s="80"/>
      <c r="S95" s="80"/>
      <c r="T95" s="128" t="s">
        <v>163</v>
      </c>
      <c r="U95" s="80">
        <f>AVERAGE(U6,U9:U10,U15:U17,U22:U23,U25:U27,U30,U36,U40:U41,U43:U44,U51,U53,U55,U65,U67,U70,U75)</f>
        <v>0.821699134199134</v>
      </c>
      <c r="V95" s="80">
        <f>AVERAGE(V6,V9:V10,V15:V17,V22:V23,V25:V27,V30,V36,V40:V41,V43:V44,V51,V53,V55,V65,V67,V70,V75)</f>
        <v>0.816964285714286</v>
      </c>
    </row>
    <row r="96" ht="15.45" spans="10:23">
      <c r="J96" s="220"/>
      <c r="K96" s="220"/>
      <c r="O96" s="80" t="s">
        <v>164</v>
      </c>
      <c r="P96" s="80" t="s">
        <v>165</v>
      </c>
      <c r="Q96" s="2" t="s">
        <v>166</v>
      </c>
      <c r="U96" s="80" t="s">
        <v>164</v>
      </c>
      <c r="V96" s="80" t="s">
        <v>165</v>
      </c>
      <c r="W96" s="2" t="s">
        <v>166</v>
      </c>
    </row>
    <row r="97" spans="10:23">
      <c r="J97" s="220">
        <f>SUM(J3:J88)</f>
        <v>76</v>
      </c>
      <c r="K97" s="220">
        <f>SUM(K3:K88)</f>
        <v>70</v>
      </c>
      <c r="O97" s="80">
        <f>AVERAGE(O3:O88)</f>
        <v>0.899914324875829</v>
      </c>
      <c r="P97" s="80">
        <f>AVERAGE(P3:P88)</f>
        <v>0.851987250115092</v>
      </c>
      <c r="Q97" s="237">
        <f>2*O97*P97/(O97+P97)</f>
        <v>0.875295212853622</v>
      </c>
      <c r="R97" s="80"/>
      <c r="S97" s="80"/>
      <c r="T97" s="80"/>
      <c r="U97" s="80">
        <f>AVERAGE(U3:U88)</f>
        <v>0.881839402427638</v>
      </c>
      <c r="V97" s="80">
        <f t="shared" ref="V97" si="34">AVERAGE(V3:V88)</f>
        <v>0.869598506069094</v>
      </c>
      <c r="W97" s="237">
        <f>2*U97*V97/(U97+V97)</f>
        <v>0.875676178097715</v>
      </c>
    </row>
    <row r="98" spans="9:11">
      <c r="I98" s="112" t="s">
        <v>167</v>
      </c>
      <c r="J98" s="221">
        <f>J97/B89</f>
        <v>0.883720930232558</v>
      </c>
      <c r="K98" s="221">
        <f>K97/B89</f>
        <v>0.813953488372093</v>
      </c>
    </row>
    <row r="99" spans="10:17">
      <c r="J99" s="220"/>
      <c r="K99" s="220"/>
      <c r="N99" s="131" t="s">
        <v>168</v>
      </c>
      <c r="O99" s="80">
        <f>(O97+U97)/2</f>
        <v>0.890876863651734</v>
      </c>
      <c r="P99" s="80">
        <f>(P97+V97)/2</f>
        <v>0.860792878092093</v>
      </c>
      <c r="Q99" s="238">
        <f>(Q97+W97)/2</f>
        <v>0.875485695475668</v>
      </c>
    </row>
    <row r="100" spans="10:17">
      <c r="J100" s="219"/>
      <c r="K100" s="220"/>
      <c r="N100" s="131"/>
      <c r="Q100" s="80"/>
    </row>
    <row r="101" s="2" customFormat="1" spans="1:25">
      <c r="A101" s="77"/>
      <c r="I101" s="222"/>
      <c r="J101" s="219"/>
      <c r="K101" s="220"/>
      <c r="L101" s="77"/>
      <c r="M101" s="77"/>
      <c r="N101" s="131"/>
      <c r="O101" s="80"/>
      <c r="P101" s="80"/>
      <c r="Q101" s="80"/>
      <c r="U101" s="86"/>
      <c r="V101" s="86"/>
      <c r="X101" s="77"/>
      <c r="Y101" s="77"/>
    </row>
    <row r="102" spans="8:22">
      <c r="H102" s="213"/>
      <c r="I102" s="223"/>
      <c r="J102" s="224"/>
      <c r="K102" s="224"/>
      <c r="L102" s="225"/>
      <c r="M102" s="213"/>
      <c r="N102" s="223"/>
      <c r="O102" s="226"/>
      <c r="P102" s="226"/>
      <c r="Q102" s="239"/>
      <c r="R102" s="230"/>
      <c r="S102" s="230"/>
      <c r="T102" s="223"/>
      <c r="U102" s="240"/>
      <c r="V102" s="240"/>
    </row>
    <row r="103" spans="9:22">
      <c r="I103" s="165"/>
      <c r="J103" s="224"/>
      <c r="K103" s="224"/>
      <c r="L103" s="225"/>
      <c r="M103" s="225"/>
      <c r="N103" s="165"/>
      <c r="O103" s="226"/>
      <c r="P103" s="226"/>
      <c r="Q103" s="239"/>
      <c r="R103" s="230"/>
      <c r="S103" s="230"/>
      <c r="T103" s="165"/>
      <c r="U103" s="240"/>
      <c r="V103" s="240"/>
    </row>
    <row r="104" spans="9:22">
      <c r="I104" s="165"/>
      <c r="J104" s="224"/>
      <c r="K104" s="224"/>
      <c r="L104" s="225"/>
      <c r="M104" s="225"/>
      <c r="N104" s="165"/>
      <c r="O104" s="226"/>
      <c r="P104" s="226"/>
      <c r="Q104" s="239"/>
      <c r="R104" s="230"/>
      <c r="S104" s="230"/>
      <c r="T104" s="165"/>
      <c r="U104" s="240"/>
      <c r="V104" s="240"/>
    </row>
    <row r="105" spans="9:22">
      <c r="I105" s="227"/>
      <c r="J105" s="228"/>
      <c r="K105" s="229"/>
      <c r="L105" s="225"/>
      <c r="M105" s="225"/>
      <c r="N105" s="227"/>
      <c r="O105" s="230"/>
      <c r="P105" s="230"/>
      <c r="Q105" s="239"/>
      <c r="R105" s="239"/>
      <c r="S105" s="239"/>
      <c r="T105" s="227"/>
      <c r="U105" s="241"/>
      <c r="V105" s="241"/>
    </row>
    <row r="106" spans="9:22">
      <c r="I106" s="231"/>
      <c r="J106" s="229"/>
      <c r="K106" s="229"/>
      <c r="L106" s="225"/>
      <c r="M106" s="225"/>
      <c r="N106" s="231"/>
      <c r="O106" s="230"/>
      <c r="P106" s="230"/>
      <c r="Q106" s="239"/>
      <c r="R106" s="230"/>
      <c r="S106" s="230"/>
      <c r="T106" s="231"/>
      <c r="U106" s="228"/>
      <c r="V106" s="228"/>
    </row>
    <row r="107" spans="9:22">
      <c r="I107" s="231"/>
      <c r="J107" s="229"/>
      <c r="K107" s="229"/>
      <c r="L107" s="225"/>
      <c r="M107" s="225"/>
      <c r="N107" s="231"/>
      <c r="O107" s="230"/>
      <c r="P107" s="230"/>
      <c r="Q107" s="239"/>
      <c r="R107" s="230"/>
      <c r="S107" s="230"/>
      <c r="T107" s="231"/>
      <c r="U107" s="228"/>
      <c r="V107" s="228"/>
    </row>
    <row r="108" spans="9:22">
      <c r="I108" s="231"/>
      <c r="J108" s="229"/>
      <c r="K108" s="229"/>
      <c r="L108" s="225"/>
      <c r="M108" s="225"/>
      <c r="N108" s="231"/>
      <c r="O108" s="230"/>
      <c r="P108" s="230"/>
      <c r="Q108" s="239"/>
      <c r="R108" s="230"/>
      <c r="S108" s="230"/>
      <c r="T108" s="231"/>
      <c r="U108" s="228"/>
      <c r="V108" s="228"/>
    </row>
    <row r="109" spans="9:22">
      <c r="I109" s="232"/>
      <c r="J109" s="233"/>
      <c r="K109" s="232"/>
      <c r="L109" s="225"/>
      <c r="M109" s="225"/>
      <c r="N109" s="227"/>
      <c r="O109" s="230"/>
      <c r="P109" s="230"/>
      <c r="Q109" s="239"/>
      <c r="R109" s="239"/>
      <c r="S109" s="239"/>
      <c r="T109" s="239"/>
      <c r="U109" s="241"/>
      <c r="V109" s="241"/>
    </row>
    <row r="110" spans="9:23">
      <c r="I110" s="232"/>
      <c r="J110" s="232"/>
      <c r="K110" s="232"/>
      <c r="L110" s="225"/>
      <c r="M110" s="225"/>
      <c r="N110" s="234"/>
      <c r="O110" s="228"/>
      <c r="P110" s="228"/>
      <c r="Q110" s="241"/>
      <c r="R110" s="228"/>
      <c r="S110" s="228"/>
      <c r="T110" s="234"/>
      <c r="U110" s="228"/>
      <c r="V110" s="228"/>
      <c r="W110" s="86"/>
    </row>
    <row r="111" spans="9:22">
      <c r="I111" s="232"/>
      <c r="J111" s="232"/>
      <c r="K111" s="232"/>
      <c r="L111" s="225"/>
      <c r="M111" s="225"/>
      <c r="N111" s="225"/>
      <c r="O111" s="228"/>
      <c r="P111" s="228"/>
      <c r="Q111" s="232"/>
      <c r="R111" s="232"/>
      <c r="S111" s="232"/>
      <c r="T111" s="232"/>
      <c r="U111" s="241"/>
      <c r="V111" s="241"/>
    </row>
    <row r="112" spans="9:22">
      <c r="I112" s="232"/>
      <c r="J112" s="232"/>
      <c r="K112" s="232"/>
      <c r="L112" s="225"/>
      <c r="M112" s="225"/>
      <c r="N112" s="234"/>
      <c r="O112" s="228"/>
      <c r="P112" s="228"/>
      <c r="Q112" s="228"/>
      <c r="R112" s="232"/>
      <c r="S112" s="232"/>
      <c r="T112" s="232"/>
      <c r="U112" s="241"/>
      <c r="V112" s="241"/>
    </row>
  </sheetData>
  <mergeCells count="52">
    <mergeCell ref="C1:E1"/>
    <mergeCell ref="F1:H1"/>
    <mergeCell ref="J1:K1"/>
    <mergeCell ref="L1:P1"/>
    <mergeCell ref="R1:V1"/>
    <mergeCell ref="A1:A2"/>
    <mergeCell ref="A8:A10"/>
    <mergeCell ref="A14:A15"/>
    <mergeCell ref="A16:A17"/>
    <mergeCell ref="A22:A23"/>
    <mergeCell ref="A24:A25"/>
    <mergeCell ref="A35:A36"/>
    <mergeCell ref="A37:A38"/>
    <mergeCell ref="A39:A40"/>
    <mergeCell ref="A42:A43"/>
    <mergeCell ref="A46:A47"/>
    <mergeCell ref="A49:A51"/>
    <mergeCell ref="A52:A53"/>
    <mergeCell ref="A55:A56"/>
    <mergeCell ref="A58:A59"/>
    <mergeCell ref="A60:A61"/>
    <mergeCell ref="A67:A68"/>
    <mergeCell ref="A70:A71"/>
    <mergeCell ref="A74:A77"/>
    <mergeCell ref="A78:A79"/>
    <mergeCell ref="A83:A84"/>
    <mergeCell ref="A85:A87"/>
    <mergeCell ref="B1:B2"/>
    <mergeCell ref="B8:B10"/>
    <mergeCell ref="B14:B15"/>
    <mergeCell ref="B16:B17"/>
    <mergeCell ref="B22:B23"/>
    <mergeCell ref="B24:B25"/>
    <mergeCell ref="B35:B36"/>
    <mergeCell ref="B37:B38"/>
    <mergeCell ref="B39:B40"/>
    <mergeCell ref="B42:B43"/>
    <mergeCell ref="B46:B47"/>
    <mergeCell ref="B49:B51"/>
    <mergeCell ref="B52:B53"/>
    <mergeCell ref="B55:B56"/>
    <mergeCell ref="B58:B59"/>
    <mergeCell ref="B60:B61"/>
    <mergeCell ref="B67:B68"/>
    <mergeCell ref="B70:B71"/>
    <mergeCell ref="B74:B77"/>
    <mergeCell ref="B78:B79"/>
    <mergeCell ref="B83:B84"/>
    <mergeCell ref="B85:B87"/>
    <mergeCell ref="C55:C56"/>
    <mergeCell ref="I16:I17"/>
    <mergeCell ref="I22:I2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zoomScale="80" zoomScaleNormal="80" topLeftCell="O70" workbookViewId="0">
      <selection activeCell="AB13" sqref="AB13"/>
    </sheetView>
  </sheetViews>
  <sheetFormatPr defaultColWidth="9" defaultRowHeight="14.1"/>
  <cols>
    <col min="1" max="8" width="9" style="96"/>
    <col min="9" max="9" width="11.75" style="96" customWidth="1"/>
    <col min="10" max="10" width="14.75" style="96" customWidth="1"/>
    <col min="11" max="11" width="14.5" style="96" customWidth="1"/>
    <col min="12" max="12" width="9" style="96"/>
    <col min="13" max="13" width="14.25" style="96" customWidth="1"/>
    <col min="14" max="14" width="11.5" style="96" customWidth="1"/>
    <col min="15" max="19" width="9" style="96"/>
    <col min="20" max="21" width="12.625" style="96" customWidth="1"/>
    <col min="22" max="24" width="9" style="96"/>
    <col min="25" max="25" width="13.75" style="96" customWidth="1"/>
    <col min="26" max="26" width="11.875" style="96" customWidth="1"/>
    <col min="27" max="27" width="12.75" style="96" customWidth="1"/>
    <col min="28" max="16384" width="9" style="96"/>
  </cols>
  <sheetData>
    <row r="1" ht="15.4" spans="1:31">
      <c r="A1" s="4" t="s">
        <v>134</v>
      </c>
      <c r="B1" s="5" t="s">
        <v>135</v>
      </c>
      <c r="C1" s="6" t="s">
        <v>136</v>
      </c>
      <c r="D1" s="7"/>
      <c r="E1" s="8"/>
      <c r="F1" s="9" t="s">
        <v>137</v>
      </c>
      <c r="G1" s="9"/>
      <c r="H1" s="9"/>
      <c r="J1" s="82" t="s">
        <v>138</v>
      </c>
      <c r="K1" s="82"/>
      <c r="M1" s="133" t="s">
        <v>139</v>
      </c>
      <c r="N1" s="100"/>
      <c r="O1" s="100"/>
      <c r="P1" s="100"/>
      <c r="Q1" s="100"/>
      <c r="T1" s="139" t="s">
        <v>140</v>
      </c>
      <c r="U1" s="2"/>
      <c r="V1" s="2"/>
      <c r="W1" s="2"/>
      <c r="X1" s="2"/>
      <c r="Y1" s="114"/>
      <c r="AA1" s="140"/>
      <c r="AC1" s="141" t="s">
        <v>169</v>
      </c>
      <c r="AD1" s="141"/>
      <c r="AE1" s="114"/>
    </row>
    <row r="2" s="101" customFormat="1" ht="77.15" spans="1:31">
      <c r="A2" s="10"/>
      <c r="B2" s="11"/>
      <c r="C2" s="12" t="s">
        <v>141</v>
      </c>
      <c r="D2" s="12" t="s">
        <v>142</v>
      </c>
      <c r="E2" s="12" t="s">
        <v>143</v>
      </c>
      <c r="F2" s="12" t="s">
        <v>144</v>
      </c>
      <c r="G2" s="12" t="s">
        <v>145</v>
      </c>
      <c r="H2" s="13" t="s">
        <v>146</v>
      </c>
      <c r="J2" s="134" t="s">
        <v>170</v>
      </c>
      <c r="K2" s="135" t="s">
        <v>148</v>
      </c>
      <c r="M2" s="91" t="s">
        <v>149</v>
      </c>
      <c r="N2" s="77" t="s">
        <v>150</v>
      </c>
      <c r="O2" s="92" t="s">
        <v>151</v>
      </c>
      <c r="P2" s="47" t="s">
        <v>152</v>
      </c>
      <c r="Q2" s="47" t="s">
        <v>153</v>
      </c>
      <c r="R2" s="77" t="s">
        <v>171</v>
      </c>
      <c r="T2" s="91" t="s">
        <v>154</v>
      </c>
      <c r="U2" s="77" t="s">
        <v>155</v>
      </c>
      <c r="V2" s="92" t="s">
        <v>156</v>
      </c>
      <c r="W2" s="55" t="s">
        <v>152</v>
      </c>
      <c r="X2" s="55" t="s">
        <v>153</v>
      </c>
      <c r="Y2" s="115" t="s">
        <v>172</v>
      </c>
      <c r="AA2" s="77" t="s">
        <v>173</v>
      </c>
      <c r="AB2" s="77"/>
      <c r="AC2" s="4" t="s">
        <v>174</v>
      </c>
      <c r="AD2" s="139" t="s">
        <v>175</v>
      </c>
      <c r="AE2" s="142" t="s">
        <v>176</v>
      </c>
    </row>
    <row r="3" ht="15.45" spans="1:31">
      <c r="A3" s="91">
        <v>1</v>
      </c>
      <c r="B3" s="77">
        <v>1</v>
      </c>
      <c r="C3" s="16">
        <v>1</v>
      </c>
      <c r="D3" s="17"/>
      <c r="E3" s="17"/>
      <c r="F3" s="18"/>
      <c r="G3" s="19"/>
      <c r="H3" s="20"/>
      <c r="J3" s="136">
        <v>0</v>
      </c>
      <c r="K3" s="5">
        <v>1</v>
      </c>
      <c r="M3" s="106">
        <v>69</v>
      </c>
      <c r="N3" s="100">
        <v>70</v>
      </c>
      <c r="O3" s="107">
        <v>70</v>
      </c>
      <c r="P3" s="47">
        <f t="shared" ref="P3" si="0">M3/O3</f>
        <v>0.985714285714286</v>
      </c>
      <c r="Q3" s="47">
        <f t="shared" ref="Q3" si="1">M3/N3</f>
        <v>0.985714285714286</v>
      </c>
      <c r="R3" s="100" t="s">
        <v>177</v>
      </c>
      <c r="T3" s="113">
        <v>7</v>
      </c>
      <c r="U3" s="114">
        <v>7</v>
      </c>
      <c r="V3" s="93">
        <v>7</v>
      </c>
      <c r="W3" s="58">
        <f>T3/V3</f>
        <v>1</v>
      </c>
      <c r="X3" s="58">
        <f>T3/U3</f>
        <v>1</v>
      </c>
      <c r="Y3" s="114" t="s">
        <v>178</v>
      </c>
      <c r="AA3" s="143" t="s">
        <v>179</v>
      </c>
      <c r="AC3" s="113"/>
      <c r="AD3" s="114"/>
      <c r="AE3" s="93"/>
    </row>
    <row r="4" ht="15.45" spans="1:31">
      <c r="A4" s="91">
        <v>2</v>
      </c>
      <c r="B4" s="77">
        <v>1</v>
      </c>
      <c r="C4" s="21"/>
      <c r="D4" s="21"/>
      <c r="E4" s="21">
        <v>1</v>
      </c>
      <c r="F4" s="18"/>
      <c r="G4" s="19">
        <v>1</v>
      </c>
      <c r="H4" s="20"/>
      <c r="J4" s="136">
        <v>1</v>
      </c>
      <c r="K4" s="5">
        <v>1</v>
      </c>
      <c r="M4" s="106">
        <v>11</v>
      </c>
      <c r="N4" s="100">
        <v>15</v>
      </c>
      <c r="O4" s="107">
        <v>11</v>
      </c>
      <c r="P4" s="47">
        <f t="shared" ref="P4:P16" si="2">M4/O4</f>
        <v>1</v>
      </c>
      <c r="Q4" s="47">
        <f t="shared" ref="Q4:Q16" si="3">M4/N4</f>
        <v>0.733333333333333</v>
      </c>
      <c r="R4" s="100" t="s">
        <v>177</v>
      </c>
      <c r="T4" s="113">
        <v>5</v>
      </c>
      <c r="U4" s="114">
        <v>5</v>
      </c>
      <c r="V4" s="93">
        <v>5</v>
      </c>
      <c r="W4" s="58">
        <f t="shared" ref="W4:W18" si="4">T4/V4</f>
        <v>1</v>
      </c>
      <c r="X4" s="58">
        <f t="shared" ref="X4:X18" si="5">T4/U4</f>
        <v>1</v>
      </c>
      <c r="Y4" s="114" t="s">
        <v>180</v>
      </c>
      <c r="AA4" s="140"/>
      <c r="AC4" s="113">
        <v>2</v>
      </c>
      <c r="AD4" s="114">
        <v>0</v>
      </c>
      <c r="AE4" s="93">
        <v>0</v>
      </c>
    </row>
    <row r="5" ht="15.45" spans="1:31">
      <c r="A5" s="91">
        <v>3</v>
      </c>
      <c r="B5" s="77">
        <v>1</v>
      </c>
      <c r="C5" s="16">
        <v>1</v>
      </c>
      <c r="D5" s="17"/>
      <c r="E5" s="17"/>
      <c r="F5" s="18"/>
      <c r="G5" s="19"/>
      <c r="H5" s="20"/>
      <c r="J5" s="136">
        <v>1</v>
      </c>
      <c r="K5" s="5">
        <v>1</v>
      </c>
      <c r="M5" s="106">
        <v>14</v>
      </c>
      <c r="N5" s="100">
        <v>14</v>
      </c>
      <c r="O5" s="107">
        <v>14</v>
      </c>
      <c r="P5" s="47">
        <f t="shared" si="2"/>
        <v>1</v>
      </c>
      <c r="Q5" s="47">
        <f t="shared" si="3"/>
        <v>1</v>
      </c>
      <c r="R5" s="100" t="s">
        <v>177</v>
      </c>
      <c r="T5" s="113">
        <v>7</v>
      </c>
      <c r="U5" s="114">
        <v>7</v>
      </c>
      <c r="V5" s="93">
        <v>7</v>
      </c>
      <c r="W5" s="58">
        <f t="shared" si="4"/>
        <v>1</v>
      </c>
      <c r="X5" s="58">
        <f t="shared" si="5"/>
        <v>1</v>
      </c>
      <c r="Y5" s="114" t="s">
        <v>178</v>
      </c>
      <c r="AA5" s="140"/>
      <c r="AC5" s="113">
        <v>1</v>
      </c>
      <c r="AD5" s="114">
        <v>1</v>
      </c>
      <c r="AE5" s="93">
        <v>0</v>
      </c>
    </row>
    <row r="6" ht="15.45" spans="1:31">
      <c r="A6" s="91">
        <v>4</v>
      </c>
      <c r="B6" s="77">
        <v>1</v>
      </c>
      <c r="C6" s="21"/>
      <c r="D6" s="21"/>
      <c r="E6" s="21">
        <v>1</v>
      </c>
      <c r="F6" s="18"/>
      <c r="G6" s="19">
        <v>1</v>
      </c>
      <c r="H6" s="20">
        <v>1</v>
      </c>
      <c r="J6" s="136">
        <v>1</v>
      </c>
      <c r="K6" s="5">
        <v>1</v>
      </c>
      <c r="M6" s="106">
        <v>46</v>
      </c>
      <c r="N6" s="100">
        <v>85</v>
      </c>
      <c r="O6" s="107">
        <v>48</v>
      </c>
      <c r="P6" s="47">
        <f t="shared" si="2"/>
        <v>0.958333333333333</v>
      </c>
      <c r="Q6" s="47">
        <f t="shared" si="3"/>
        <v>0.541176470588235</v>
      </c>
      <c r="R6" s="100" t="s">
        <v>177</v>
      </c>
      <c r="T6" s="113">
        <v>5</v>
      </c>
      <c r="U6" s="114">
        <v>5</v>
      </c>
      <c r="V6" s="93">
        <v>5</v>
      </c>
      <c r="W6" s="58">
        <f t="shared" si="4"/>
        <v>1</v>
      </c>
      <c r="X6" s="58">
        <f t="shared" si="5"/>
        <v>1</v>
      </c>
      <c r="Y6" s="114" t="s">
        <v>178</v>
      </c>
      <c r="AA6" s="140"/>
      <c r="AC6" s="113">
        <v>2</v>
      </c>
      <c r="AD6" s="114">
        <v>1</v>
      </c>
      <c r="AE6" s="93">
        <v>0</v>
      </c>
    </row>
    <row r="7" ht="15.45" spans="1:31">
      <c r="A7" s="91">
        <v>5</v>
      </c>
      <c r="B7" s="77">
        <v>1</v>
      </c>
      <c r="C7" s="16">
        <v>1</v>
      </c>
      <c r="D7" s="17"/>
      <c r="E7" s="17"/>
      <c r="F7" s="18"/>
      <c r="G7" s="19"/>
      <c r="H7" s="20"/>
      <c r="J7" s="136">
        <v>1</v>
      </c>
      <c r="K7" s="5">
        <v>0</v>
      </c>
      <c r="M7" s="106">
        <v>26</v>
      </c>
      <c r="N7" s="100">
        <v>68</v>
      </c>
      <c r="O7" s="107">
        <v>45</v>
      </c>
      <c r="P7" s="47">
        <f t="shared" si="2"/>
        <v>0.577777777777778</v>
      </c>
      <c r="Q7" s="47">
        <f t="shared" si="3"/>
        <v>0.382352941176471</v>
      </c>
      <c r="R7" s="100" t="s">
        <v>181</v>
      </c>
      <c r="T7" s="113">
        <v>2</v>
      </c>
      <c r="U7" s="114">
        <v>8</v>
      </c>
      <c r="V7" s="93">
        <v>9</v>
      </c>
      <c r="W7" s="58">
        <f t="shared" si="4"/>
        <v>0.222222222222222</v>
      </c>
      <c r="X7" s="58">
        <f t="shared" si="5"/>
        <v>0.25</v>
      </c>
      <c r="Y7" s="114" t="s">
        <v>178</v>
      </c>
      <c r="AA7" s="143" t="s">
        <v>182</v>
      </c>
      <c r="AC7" s="113">
        <v>2</v>
      </c>
      <c r="AD7" s="114">
        <v>1</v>
      </c>
      <c r="AE7" s="93">
        <v>0</v>
      </c>
    </row>
    <row r="8" ht="15.45" spans="1:31">
      <c r="A8" s="91">
        <v>6</v>
      </c>
      <c r="B8" s="77">
        <v>3</v>
      </c>
      <c r="C8" s="22"/>
      <c r="D8" s="23">
        <v>1</v>
      </c>
      <c r="E8" s="23"/>
      <c r="F8" s="18"/>
      <c r="G8" s="19"/>
      <c r="H8" s="20"/>
      <c r="J8" s="136">
        <v>1</v>
      </c>
      <c r="K8" s="5">
        <v>0</v>
      </c>
      <c r="M8" s="106">
        <v>8</v>
      </c>
      <c r="N8" s="100">
        <v>58</v>
      </c>
      <c r="O8" s="107">
        <v>8</v>
      </c>
      <c r="P8" s="47">
        <f t="shared" si="2"/>
        <v>1</v>
      </c>
      <c r="Q8" s="47">
        <f t="shared" si="3"/>
        <v>0.137931034482759</v>
      </c>
      <c r="R8" s="100" t="s">
        <v>181</v>
      </c>
      <c r="T8" s="113">
        <v>0</v>
      </c>
      <c r="U8" s="114">
        <v>8</v>
      </c>
      <c r="V8" s="93">
        <v>4</v>
      </c>
      <c r="W8" s="58">
        <f t="shared" si="4"/>
        <v>0</v>
      </c>
      <c r="X8" s="58">
        <f t="shared" si="5"/>
        <v>0</v>
      </c>
      <c r="Y8" s="114" t="s">
        <v>178</v>
      </c>
      <c r="AA8" s="140"/>
      <c r="AC8" s="136">
        <v>6</v>
      </c>
      <c r="AD8" s="2">
        <v>6</v>
      </c>
      <c r="AE8" s="5">
        <v>0</v>
      </c>
    </row>
    <row r="9" ht="15.45" spans="1:31">
      <c r="A9" s="91"/>
      <c r="B9" s="77"/>
      <c r="C9" s="22"/>
      <c r="D9" s="24">
        <v>1</v>
      </c>
      <c r="E9" s="23"/>
      <c r="F9" s="18"/>
      <c r="G9" s="19"/>
      <c r="H9" s="20">
        <v>1</v>
      </c>
      <c r="J9" s="136">
        <v>1</v>
      </c>
      <c r="K9" s="5">
        <v>0</v>
      </c>
      <c r="M9" s="106">
        <v>33</v>
      </c>
      <c r="N9" s="100">
        <v>40</v>
      </c>
      <c r="O9" s="107">
        <v>40</v>
      </c>
      <c r="P9" s="47">
        <f t="shared" si="2"/>
        <v>0.825</v>
      </c>
      <c r="Q9" s="47">
        <f t="shared" si="3"/>
        <v>0.825</v>
      </c>
      <c r="R9" s="100" t="s">
        <v>181</v>
      </c>
      <c r="T9" s="113">
        <v>3</v>
      </c>
      <c r="U9" s="114">
        <v>4</v>
      </c>
      <c r="V9" s="93">
        <v>4</v>
      </c>
      <c r="W9" s="58">
        <f t="shared" si="4"/>
        <v>0.75</v>
      </c>
      <c r="X9" s="58">
        <f t="shared" si="5"/>
        <v>0.75</v>
      </c>
      <c r="Y9" s="114" t="s">
        <v>178</v>
      </c>
      <c r="AA9" s="140"/>
      <c r="AC9" s="136"/>
      <c r="AD9" s="2"/>
      <c r="AE9" s="5"/>
    </row>
    <row r="10" ht="15.45" spans="1:31">
      <c r="A10" s="91"/>
      <c r="B10" s="77"/>
      <c r="C10" s="22"/>
      <c r="D10" s="25">
        <v>1</v>
      </c>
      <c r="E10" s="26"/>
      <c r="F10" s="18"/>
      <c r="G10" s="19"/>
      <c r="H10" s="20">
        <v>1</v>
      </c>
      <c r="J10" s="136">
        <v>1</v>
      </c>
      <c r="K10" s="5">
        <v>0</v>
      </c>
      <c r="M10" s="106">
        <v>8</v>
      </c>
      <c r="N10" s="100">
        <v>76</v>
      </c>
      <c r="O10" s="107">
        <v>12</v>
      </c>
      <c r="P10" s="47">
        <f t="shared" si="2"/>
        <v>0.666666666666667</v>
      </c>
      <c r="Q10" s="47">
        <f t="shared" si="3"/>
        <v>0.105263157894737</v>
      </c>
      <c r="R10" s="100" t="s">
        <v>181</v>
      </c>
      <c r="T10" s="113">
        <v>0</v>
      </c>
      <c r="U10" s="114">
        <v>7</v>
      </c>
      <c r="V10" s="93">
        <v>4</v>
      </c>
      <c r="W10" s="58">
        <f t="shared" si="4"/>
        <v>0</v>
      </c>
      <c r="X10" s="58">
        <f t="shared" si="5"/>
        <v>0</v>
      </c>
      <c r="Y10" s="114" t="s">
        <v>178</v>
      </c>
      <c r="AA10" s="140"/>
      <c r="AC10" s="136"/>
      <c r="AD10" s="2"/>
      <c r="AE10" s="5"/>
    </row>
    <row r="11" ht="15.45" spans="1:31">
      <c r="A11" s="91">
        <v>7</v>
      </c>
      <c r="B11" s="77">
        <v>1</v>
      </c>
      <c r="C11" s="21"/>
      <c r="D11" s="21"/>
      <c r="E11" s="21">
        <v>1</v>
      </c>
      <c r="F11" s="18"/>
      <c r="G11" s="19"/>
      <c r="H11" s="20"/>
      <c r="J11" s="136">
        <v>1</v>
      </c>
      <c r="K11" s="5">
        <v>1</v>
      </c>
      <c r="M11" s="106">
        <v>10</v>
      </c>
      <c r="N11" s="100">
        <v>10</v>
      </c>
      <c r="O11" s="107">
        <v>10</v>
      </c>
      <c r="P11" s="47">
        <f t="shared" si="2"/>
        <v>1</v>
      </c>
      <c r="Q11" s="47">
        <f t="shared" si="3"/>
        <v>1</v>
      </c>
      <c r="R11" s="100" t="s">
        <v>177</v>
      </c>
      <c r="T11" s="113">
        <v>5</v>
      </c>
      <c r="U11" s="114">
        <v>5</v>
      </c>
      <c r="V11" s="93">
        <v>5</v>
      </c>
      <c r="W11" s="58">
        <f t="shared" si="4"/>
        <v>1</v>
      </c>
      <c r="X11" s="58">
        <f t="shared" si="5"/>
        <v>1</v>
      </c>
      <c r="Y11" s="114" t="s">
        <v>178</v>
      </c>
      <c r="AA11" s="140"/>
      <c r="AC11" s="113">
        <v>6</v>
      </c>
      <c r="AD11" s="114">
        <v>2</v>
      </c>
      <c r="AE11" s="93">
        <v>0</v>
      </c>
    </row>
    <row r="12" ht="15.45" spans="1:31">
      <c r="A12" s="91">
        <v>8</v>
      </c>
      <c r="B12" s="77">
        <v>1</v>
      </c>
      <c r="C12" s="16">
        <v>1</v>
      </c>
      <c r="D12" s="17"/>
      <c r="E12" s="17"/>
      <c r="F12" s="18"/>
      <c r="G12" s="19">
        <v>1</v>
      </c>
      <c r="H12" s="20"/>
      <c r="J12" s="136">
        <v>1</v>
      </c>
      <c r="K12" s="5">
        <v>1</v>
      </c>
      <c r="M12" s="106">
        <v>9</v>
      </c>
      <c r="N12" s="100">
        <v>9</v>
      </c>
      <c r="O12" s="107">
        <v>9</v>
      </c>
      <c r="P12" s="47">
        <f t="shared" si="2"/>
        <v>1</v>
      </c>
      <c r="Q12" s="47">
        <f t="shared" si="3"/>
        <v>1</v>
      </c>
      <c r="R12" s="100" t="s">
        <v>177</v>
      </c>
      <c r="T12" s="113">
        <v>3</v>
      </c>
      <c r="U12" s="114">
        <v>3</v>
      </c>
      <c r="V12" s="93">
        <v>3</v>
      </c>
      <c r="W12" s="58">
        <f t="shared" si="4"/>
        <v>1</v>
      </c>
      <c r="X12" s="58">
        <f t="shared" si="5"/>
        <v>1</v>
      </c>
      <c r="Y12" s="114" t="s">
        <v>178</v>
      </c>
      <c r="AA12" s="140"/>
      <c r="AC12" s="113"/>
      <c r="AD12" s="114"/>
      <c r="AE12" s="93"/>
    </row>
    <row r="13" ht="15.45" spans="1:31">
      <c r="A13" s="91">
        <v>9</v>
      </c>
      <c r="B13" s="77">
        <v>1</v>
      </c>
      <c r="C13" s="27">
        <v>1</v>
      </c>
      <c r="D13" s="27"/>
      <c r="E13" s="27"/>
      <c r="F13" s="18">
        <v>1</v>
      </c>
      <c r="G13" s="19">
        <v>1</v>
      </c>
      <c r="H13" s="20"/>
      <c r="J13" s="136">
        <v>1</v>
      </c>
      <c r="K13" s="5">
        <v>1</v>
      </c>
      <c r="M13" s="106">
        <v>53</v>
      </c>
      <c r="N13" s="100">
        <v>96</v>
      </c>
      <c r="O13" s="107">
        <v>113</v>
      </c>
      <c r="P13" s="47">
        <f t="shared" si="2"/>
        <v>0.469026548672566</v>
      </c>
      <c r="Q13" s="47">
        <f t="shared" si="3"/>
        <v>0.552083333333333</v>
      </c>
      <c r="R13" s="100" t="s">
        <v>177</v>
      </c>
      <c r="T13" s="113">
        <v>8</v>
      </c>
      <c r="U13" s="114">
        <v>8</v>
      </c>
      <c r="V13" s="93">
        <v>11</v>
      </c>
      <c r="W13" s="58">
        <f t="shared" si="4"/>
        <v>0.727272727272727</v>
      </c>
      <c r="X13" s="58">
        <f t="shared" si="5"/>
        <v>1</v>
      </c>
      <c r="Y13" s="114" t="s">
        <v>178</v>
      </c>
      <c r="AA13" s="140"/>
      <c r="AC13" s="136"/>
      <c r="AD13" s="2"/>
      <c r="AE13" s="5"/>
    </row>
    <row r="14" ht="15.45" spans="1:31">
      <c r="A14" s="91">
        <v>10</v>
      </c>
      <c r="B14" s="77">
        <v>2</v>
      </c>
      <c r="C14" s="23"/>
      <c r="D14" s="23">
        <v>1</v>
      </c>
      <c r="E14" s="28"/>
      <c r="F14" s="18">
        <v>1</v>
      </c>
      <c r="G14" s="19"/>
      <c r="H14" s="20"/>
      <c r="J14" s="136">
        <v>1</v>
      </c>
      <c r="K14" s="5">
        <v>0</v>
      </c>
      <c r="M14" s="106">
        <v>7</v>
      </c>
      <c r="N14" s="100">
        <v>30</v>
      </c>
      <c r="O14" s="107">
        <v>16</v>
      </c>
      <c r="P14" s="47">
        <f t="shared" si="2"/>
        <v>0.4375</v>
      </c>
      <c r="Q14" s="47">
        <f t="shared" si="3"/>
        <v>0.233333333333333</v>
      </c>
      <c r="R14" s="100" t="s">
        <v>181</v>
      </c>
      <c r="T14" s="113">
        <v>10</v>
      </c>
      <c r="U14" s="114">
        <v>10</v>
      </c>
      <c r="V14" s="93">
        <v>8</v>
      </c>
      <c r="W14" s="58">
        <f t="shared" si="4"/>
        <v>1.25</v>
      </c>
      <c r="X14" s="58">
        <f t="shared" si="5"/>
        <v>1</v>
      </c>
      <c r="Y14" s="114" t="s">
        <v>178</v>
      </c>
      <c r="AA14" s="140"/>
      <c r="AC14" s="136">
        <v>3</v>
      </c>
      <c r="AD14" s="2">
        <v>1</v>
      </c>
      <c r="AE14" s="5">
        <v>0</v>
      </c>
    </row>
    <row r="15" ht="15.45" spans="1:31">
      <c r="A15" s="91"/>
      <c r="B15" s="114"/>
      <c r="C15" s="23"/>
      <c r="D15" s="23">
        <v>1</v>
      </c>
      <c r="E15" s="28"/>
      <c r="F15" s="18"/>
      <c r="G15" s="19"/>
      <c r="H15" s="20">
        <v>1</v>
      </c>
      <c r="J15" s="136">
        <v>1</v>
      </c>
      <c r="K15" s="5">
        <v>1</v>
      </c>
      <c r="M15" s="106">
        <v>0</v>
      </c>
      <c r="N15" s="100">
        <v>3</v>
      </c>
      <c r="O15" s="107">
        <v>14</v>
      </c>
      <c r="P15" s="47">
        <f t="shared" si="2"/>
        <v>0</v>
      </c>
      <c r="Q15" s="47">
        <f t="shared" si="3"/>
        <v>0</v>
      </c>
      <c r="R15" s="100" t="s">
        <v>177</v>
      </c>
      <c r="T15" s="113">
        <v>0</v>
      </c>
      <c r="U15" s="114">
        <v>1</v>
      </c>
      <c r="V15" s="93">
        <v>7</v>
      </c>
      <c r="W15" s="58">
        <f t="shared" si="4"/>
        <v>0</v>
      </c>
      <c r="X15" s="58">
        <f t="shared" si="5"/>
        <v>0</v>
      </c>
      <c r="Y15" s="114" t="s">
        <v>178</v>
      </c>
      <c r="AA15" s="140"/>
      <c r="AC15" s="136"/>
      <c r="AD15" s="2"/>
      <c r="AE15" s="5"/>
    </row>
    <row r="16" ht="15.45" spans="1:31">
      <c r="A16" s="91">
        <v>11</v>
      </c>
      <c r="B16" s="77">
        <v>2</v>
      </c>
      <c r="C16" s="21"/>
      <c r="D16" s="21"/>
      <c r="E16" s="21">
        <v>1</v>
      </c>
      <c r="F16" s="18"/>
      <c r="G16" s="19"/>
      <c r="H16" s="20">
        <v>1</v>
      </c>
      <c r="J16" s="136">
        <v>1</v>
      </c>
      <c r="K16" s="5">
        <v>0</v>
      </c>
      <c r="M16" s="106">
        <v>27</v>
      </c>
      <c r="N16" s="100">
        <v>80</v>
      </c>
      <c r="O16" s="107">
        <v>72</v>
      </c>
      <c r="P16" s="47">
        <f t="shared" si="2"/>
        <v>0.375</v>
      </c>
      <c r="Q16" s="47">
        <f t="shared" si="3"/>
        <v>0.3375</v>
      </c>
      <c r="R16" s="100" t="s">
        <v>181</v>
      </c>
      <c r="T16" s="113">
        <v>0</v>
      </c>
      <c r="U16" s="114">
        <v>5</v>
      </c>
      <c r="V16" s="93">
        <v>7</v>
      </c>
      <c r="W16" s="58">
        <f t="shared" si="4"/>
        <v>0</v>
      </c>
      <c r="X16" s="58">
        <f t="shared" si="5"/>
        <v>0</v>
      </c>
      <c r="Y16" s="114" t="s">
        <v>178</v>
      </c>
      <c r="AA16" s="140"/>
      <c r="AC16" s="136">
        <v>4</v>
      </c>
      <c r="AD16" s="2">
        <v>2</v>
      </c>
      <c r="AE16" s="5">
        <v>1</v>
      </c>
    </row>
    <row r="17" ht="15.45" spans="1:31">
      <c r="A17" s="91"/>
      <c r="B17" s="114"/>
      <c r="C17" s="21"/>
      <c r="D17" s="21"/>
      <c r="E17" s="21">
        <v>1</v>
      </c>
      <c r="F17" s="18">
        <v>1</v>
      </c>
      <c r="G17" s="19"/>
      <c r="H17" s="20">
        <v>1</v>
      </c>
      <c r="J17" s="136">
        <v>0</v>
      </c>
      <c r="K17" s="5">
        <v>0</v>
      </c>
      <c r="M17" s="106">
        <v>1</v>
      </c>
      <c r="N17" s="100">
        <v>27</v>
      </c>
      <c r="O17" s="107">
        <v>12</v>
      </c>
      <c r="P17" s="47">
        <f t="shared" ref="P17:P36" si="6">M17/O17</f>
        <v>0.0833333333333333</v>
      </c>
      <c r="Q17" s="47">
        <f t="shared" ref="Q17:Q36" si="7">M17/N17</f>
        <v>0.037037037037037</v>
      </c>
      <c r="R17" s="100" t="s">
        <v>181</v>
      </c>
      <c r="T17" s="113">
        <v>0</v>
      </c>
      <c r="U17" s="114">
        <v>3</v>
      </c>
      <c r="V17" s="93">
        <v>4</v>
      </c>
      <c r="W17" s="58">
        <f t="shared" si="4"/>
        <v>0</v>
      </c>
      <c r="X17" s="58">
        <f t="shared" si="5"/>
        <v>0</v>
      </c>
      <c r="Y17" s="114" t="s">
        <v>178</v>
      </c>
      <c r="AA17" s="140"/>
      <c r="AC17" s="136"/>
      <c r="AD17" s="2"/>
      <c r="AE17" s="5"/>
    </row>
    <row r="18" ht="15.45" spans="1:31">
      <c r="A18" s="91">
        <v>12</v>
      </c>
      <c r="B18" s="77">
        <v>1</v>
      </c>
      <c r="C18" s="21"/>
      <c r="D18" s="21"/>
      <c r="E18" s="21">
        <v>1</v>
      </c>
      <c r="F18" s="18"/>
      <c r="G18" s="19">
        <v>1</v>
      </c>
      <c r="H18" s="20"/>
      <c r="J18" s="136">
        <v>0</v>
      </c>
      <c r="K18" s="5">
        <v>0</v>
      </c>
      <c r="M18" s="106">
        <v>0</v>
      </c>
      <c r="N18" s="100">
        <v>31</v>
      </c>
      <c r="O18" s="107">
        <v>13</v>
      </c>
      <c r="P18" s="47">
        <f t="shared" si="6"/>
        <v>0</v>
      </c>
      <c r="Q18" s="47">
        <f t="shared" si="7"/>
        <v>0</v>
      </c>
      <c r="R18" s="100" t="s">
        <v>181</v>
      </c>
      <c r="T18" s="113">
        <v>0</v>
      </c>
      <c r="U18" s="114">
        <v>5</v>
      </c>
      <c r="V18" s="93">
        <v>6</v>
      </c>
      <c r="W18" s="58">
        <f t="shared" si="4"/>
        <v>0</v>
      </c>
      <c r="X18" s="58">
        <f t="shared" si="5"/>
        <v>0</v>
      </c>
      <c r="Y18" s="114" t="s">
        <v>178</v>
      </c>
      <c r="AA18" s="140"/>
      <c r="AC18" s="113">
        <v>1</v>
      </c>
      <c r="AD18" s="114">
        <v>1</v>
      </c>
      <c r="AE18" s="93">
        <v>0</v>
      </c>
    </row>
    <row r="19" ht="15.45" spans="1:31">
      <c r="A19" s="91">
        <v>13</v>
      </c>
      <c r="B19" s="77">
        <v>1</v>
      </c>
      <c r="C19" s="27">
        <v>1</v>
      </c>
      <c r="D19" s="27"/>
      <c r="E19" s="27"/>
      <c r="F19" s="18"/>
      <c r="G19" s="19"/>
      <c r="H19" s="20"/>
      <c r="J19" s="136">
        <v>1</v>
      </c>
      <c r="K19" s="5">
        <v>1</v>
      </c>
      <c r="M19" s="106">
        <v>14</v>
      </c>
      <c r="N19" s="100">
        <v>18</v>
      </c>
      <c r="O19" s="107">
        <v>18</v>
      </c>
      <c r="P19" s="47">
        <f t="shared" si="6"/>
        <v>0.777777777777778</v>
      </c>
      <c r="Q19" s="47">
        <f t="shared" si="7"/>
        <v>0.777777777777778</v>
      </c>
      <c r="R19" s="100" t="s">
        <v>177</v>
      </c>
      <c r="T19" s="113">
        <v>8</v>
      </c>
      <c r="U19" s="114">
        <v>9</v>
      </c>
      <c r="V19" s="93">
        <v>9</v>
      </c>
      <c r="W19" s="58">
        <f t="shared" ref="W19:W30" si="8">T19/V19</f>
        <v>0.888888888888889</v>
      </c>
      <c r="X19" s="58">
        <f t="shared" ref="X19:X30" si="9">T19/U19</f>
        <v>0.888888888888889</v>
      </c>
      <c r="Y19" s="114" t="s">
        <v>178</v>
      </c>
      <c r="AA19" s="140"/>
      <c r="AC19" s="113">
        <v>1</v>
      </c>
      <c r="AD19" s="114">
        <v>0</v>
      </c>
      <c r="AE19" s="93">
        <v>0</v>
      </c>
    </row>
    <row r="20" ht="15.45" spans="1:31">
      <c r="A20" s="91">
        <v>14</v>
      </c>
      <c r="B20" s="77">
        <v>1</v>
      </c>
      <c r="C20" s="27">
        <v>1</v>
      </c>
      <c r="D20" s="27"/>
      <c r="E20" s="27"/>
      <c r="F20" s="18"/>
      <c r="G20" s="19"/>
      <c r="H20" s="20"/>
      <c r="J20" s="136">
        <v>1</v>
      </c>
      <c r="K20" s="5">
        <v>1</v>
      </c>
      <c r="M20" s="106">
        <v>12</v>
      </c>
      <c r="N20" s="100">
        <v>12</v>
      </c>
      <c r="O20" s="107">
        <v>12</v>
      </c>
      <c r="P20" s="47">
        <f t="shared" si="6"/>
        <v>1</v>
      </c>
      <c r="Q20" s="47">
        <f t="shared" si="7"/>
        <v>1</v>
      </c>
      <c r="R20" s="100" t="s">
        <v>177</v>
      </c>
      <c r="T20" s="113">
        <v>2</v>
      </c>
      <c r="U20" s="114">
        <v>2</v>
      </c>
      <c r="V20" s="93">
        <v>2</v>
      </c>
      <c r="W20" s="58">
        <f t="shared" si="8"/>
        <v>1</v>
      </c>
      <c r="X20" s="58">
        <f t="shared" si="9"/>
        <v>1</v>
      </c>
      <c r="Y20" s="114" t="s">
        <v>178</v>
      </c>
      <c r="AA20" s="140"/>
      <c r="AC20" s="113">
        <v>1</v>
      </c>
      <c r="AD20" s="114">
        <v>0</v>
      </c>
      <c r="AE20" s="93">
        <v>0</v>
      </c>
    </row>
    <row r="21" ht="15.45" spans="1:31">
      <c r="A21" s="91">
        <v>15</v>
      </c>
      <c r="B21" s="77">
        <v>1</v>
      </c>
      <c r="C21" s="27">
        <v>1</v>
      </c>
      <c r="D21" s="27"/>
      <c r="E21" s="27"/>
      <c r="F21" s="18"/>
      <c r="G21" s="19"/>
      <c r="H21" s="20"/>
      <c r="J21" s="136">
        <v>0</v>
      </c>
      <c r="K21" s="5">
        <v>0</v>
      </c>
      <c r="M21" s="106">
        <v>0</v>
      </c>
      <c r="N21" s="100">
        <v>30</v>
      </c>
      <c r="O21" s="107">
        <v>10</v>
      </c>
      <c r="P21" s="47">
        <f t="shared" si="6"/>
        <v>0</v>
      </c>
      <c r="Q21" s="47">
        <f t="shared" si="7"/>
        <v>0</v>
      </c>
      <c r="R21" s="100" t="s">
        <v>181</v>
      </c>
      <c r="T21" s="113">
        <v>6</v>
      </c>
      <c r="U21" s="114">
        <v>6</v>
      </c>
      <c r="V21" s="93">
        <v>5</v>
      </c>
      <c r="W21" s="58">
        <f t="shared" si="8"/>
        <v>1.2</v>
      </c>
      <c r="X21" s="58">
        <f t="shared" si="9"/>
        <v>1</v>
      </c>
      <c r="Y21" s="114" t="s">
        <v>178</v>
      </c>
      <c r="AA21" s="143" t="s">
        <v>183</v>
      </c>
      <c r="AC21" s="113">
        <v>1</v>
      </c>
      <c r="AD21" s="114">
        <v>0</v>
      </c>
      <c r="AE21" s="93">
        <v>1</v>
      </c>
    </row>
    <row r="22" ht="15.45" spans="1:31">
      <c r="A22" s="91">
        <v>16</v>
      </c>
      <c r="B22" s="77">
        <v>2</v>
      </c>
      <c r="C22" s="23"/>
      <c r="D22" s="23">
        <v>1</v>
      </c>
      <c r="E22" s="28"/>
      <c r="F22" s="18"/>
      <c r="G22" s="19"/>
      <c r="H22" s="20">
        <v>1</v>
      </c>
      <c r="J22" s="136">
        <v>0</v>
      </c>
      <c r="K22" s="5">
        <v>1</v>
      </c>
      <c r="M22" s="106">
        <v>6</v>
      </c>
      <c r="N22" s="100">
        <v>6</v>
      </c>
      <c r="O22" s="107">
        <v>10</v>
      </c>
      <c r="P22" s="47">
        <f t="shared" si="6"/>
        <v>0.6</v>
      </c>
      <c r="Q22" s="47">
        <f t="shared" si="7"/>
        <v>1</v>
      </c>
      <c r="R22" s="100" t="s">
        <v>177</v>
      </c>
      <c r="T22" s="113">
        <v>3</v>
      </c>
      <c r="U22" s="114">
        <v>3</v>
      </c>
      <c r="V22" s="93">
        <v>5</v>
      </c>
      <c r="W22" s="58">
        <f t="shared" si="8"/>
        <v>0.6</v>
      </c>
      <c r="X22" s="58">
        <f t="shared" si="9"/>
        <v>1</v>
      </c>
      <c r="Y22" s="114" t="s">
        <v>178</v>
      </c>
      <c r="AA22" s="140"/>
      <c r="AC22" s="136">
        <v>1</v>
      </c>
      <c r="AD22" s="2">
        <v>1</v>
      </c>
      <c r="AE22" s="5">
        <v>0</v>
      </c>
    </row>
    <row r="23" ht="15.45" spans="1:31">
      <c r="A23" s="91"/>
      <c r="B23" s="114"/>
      <c r="C23" s="23"/>
      <c r="D23" s="23">
        <v>1</v>
      </c>
      <c r="E23" s="28"/>
      <c r="F23" s="18"/>
      <c r="G23" s="19"/>
      <c r="H23" s="20">
        <v>1</v>
      </c>
      <c r="J23" s="136">
        <v>0</v>
      </c>
      <c r="K23" s="5">
        <v>1</v>
      </c>
      <c r="M23" s="106">
        <v>8</v>
      </c>
      <c r="N23" s="100">
        <v>8</v>
      </c>
      <c r="O23" s="107">
        <v>12</v>
      </c>
      <c r="P23" s="47">
        <f t="shared" si="6"/>
        <v>0.666666666666667</v>
      </c>
      <c r="Q23" s="47">
        <f t="shared" si="7"/>
        <v>1</v>
      </c>
      <c r="R23" s="100" t="s">
        <v>177</v>
      </c>
      <c r="T23" s="113">
        <v>4</v>
      </c>
      <c r="U23" s="114">
        <v>4</v>
      </c>
      <c r="V23" s="93">
        <v>6</v>
      </c>
      <c r="W23" s="58">
        <f t="shared" si="8"/>
        <v>0.666666666666667</v>
      </c>
      <c r="X23" s="58">
        <f t="shared" si="9"/>
        <v>1</v>
      </c>
      <c r="Y23" s="114" t="s">
        <v>178</v>
      </c>
      <c r="AA23" s="140"/>
      <c r="AC23" s="136"/>
      <c r="AD23" s="2"/>
      <c r="AE23" s="5"/>
    </row>
    <row r="24" ht="15.45" spans="1:31">
      <c r="A24" s="91">
        <v>17</v>
      </c>
      <c r="B24" s="77">
        <v>2</v>
      </c>
      <c r="C24" s="27">
        <v>1</v>
      </c>
      <c r="D24" s="27"/>
      <c r="E24" s="27"/>
      <c r="F24" s="18"/>
      <c r="G24" s="19"/>
      <c r="H24" s="20"/>
      <c r="J24" s="136">
        <v>1</v>
      </c>
      <c r="K24" s="5">
        <v>1</v>
      </c>
      <c r="M24" s="106">
        <v>18</v>
      </c>
      <c r="N24" s="100">
        <v>18</v>
      </c>
      <c r="O24" s="107">
        <v>18</v>
      </c>
      <c r="P24" s="47">
        <f t="shared" si="6"/>
        <v>1</v>
      </c>
      <c r="Q24" s="47">
        <f t="shared" si="7"/>
        <v>1</v>
      </c>
      <c r="R24" s="100" t="s">
        <v>177</v>
      </c>
      <c r="T24" s="113">
        <v>9</v>
      </c>
      <c r="U24" s="114">
        <v>9</v>
      </c>
      <c r="V24" s="93">
        <v>9</v>
      </c>
      <c r="W24" s="58">
        <f t="shared" si="8"/>
        <v>1</v>
      </c>
      <c r="X24" s="58">
        <f t="shared" si="9"/>
        <v>1</v>
      </c>
      <c r="Y24" s="114" t="s">
        <v>178</v>
      </c>
      <c r="AA24" s="140"/>
      <c r="AC24" s="136">
        <v>3</v>
      </c>
      <c r="AD24" s="2">
        <v>0</v>
      </c>
      <c r="AE24" s="5">
        <v>0</v>
      </c>
    </row>
    <row r="25" ht="15.45" spans="1:31">
      <c r="A25" s="91"/>
      <c r="B25" s="114"/>
      <c r="C25" s="27">
        <v>1</v>
      </c>
      <c r="D25" s="27"/>
      <c r="E25" s="27"/>
      <c r="F25" s="18"/>
      <c r="G25" s="19"/>
      <c r="H25" s="20">
        <v>1</v>
      </c>
      <c r="J25" s="136">
        <v>1</v>
      </c>
      <c r="K25" s="5">
        <v>1</v>
      </c>
      <c r="M25" s="106">
        <v>8</v>
      </c>
      <c r="N25" s="100">
        <v>28</v>
      </c>
      <c r="O25" s="107">
        <v>14</v>
      </c>
      <c r="P25" s="47">
        <f t="shared" si="6"/>
        <v>0.571428571428571</v>
      </c>
      <c r="Q25" s="47">
        <f t="shared" si="7"/>
        <v>0.285714285714286</v>
      </c>
      <c r="R25" s="100" t="s">
        <v>177</v>
      </c>
      <c r="T25" s="113">
        <v>7</v>
      </c>
      <c r="U25" s="114">
        <v>7</v>
      </c>
      <c r="V25" s="93">
        <v>7</v>
      </c>
      <c r="W25" s="58">
        <f t="shared" si="8"/>
        <v>1</v>
      </c>
      <c r="X25" s="58">
        <f t="shared" si="9"/>
        <v>1</v>
      </c>
      <c r="Y25" s="114" t="s">
        <v>178</v>
      </c>
      <c r="AA25" s="143" t="s">
        <v>184</v>
      </c>
      <c r="AC25" s="136"/>
      <c r="AD25" s="2"/>
      <c r="AE25" s="5"/>
    </row>
    <row r="26" ht="15.45" spans="1:31">
      <c r="A26" s="91">
        <v>18</v>
      </c>
      <c r="B26" s="77">
        <v>1</v>
      </c>
      <c r="C26" s="27">
        <v>1</v>
      </c>
      <c r="D26" s="27"/>
      <c r="E26" s="27"/>
      <c r="F26" s="18"/>
      <c r="G26" s="19"/>
      <c r="H26" s="20">
        <v>1</v>
      </c>
      <c r="J26" s="136">
        <v>1</v>
      </c>
      <c r="K26" s="5">
        <v>1</v>
      </c>
      <c r="M26" s="106">
        <v>3</v>
      </c>
      <c r="N26" s="100">
        <v>20</v>
      </c>
      <c r="O26" s="107">
        <v>12</v>
      </c>
      <c r="P26" s="47">
        <f t="shared" si="6"/>
        <v>0.25</v>
      </c>
      <c r="Q26" s="47">
        <f t="shared" si="7"/>
        <v>0.15</v>
      </c>
      <c r="R26" s="100" t="s">
        <v>177</v>
      </c>
      <c r="T26" s="113">
        <v>1</v>
      </c>
      <c r="U26" s="114">
        <v>5</v>
      </c>
      <c r="V26" s="93">
        <v>6</v>
      </c>
      <c r="W26" s="58">
        <f t="shared" si="8"/>
        <v>0.166666666666667</v>
      </c>
      <c r="X26" s="58">
        <f t="shared" si="9"/>
        <v>0.2</v>
      </c>
      <c r="Y26" s="114" t="s">
        <v>178</v>
      </c>
      <c r="AA26" s="140"/>
      <c r="AC26" s="113">
        <v>0</v>
      </c>
      <c r="AD26" s="114">
        <v>0</v>
      </c>
      <c r="AE26" s="93">
        <v>0</v>
      </c>
    </row>
    <row r="27" ht="15.45" spans="1:31">
      <c r="A27" s="91">
        <v>19</v>
      </c>
      <c r="B27" s="77">
        <v>1</v>
      </c>
      <c r="C27" s="27">
        <v>1</v>
      </c>
      <c r="D27" s="27"/>
      <c r="E27" s="27"/>
      <c r="F27" s="18"/>
      <c r="G27" s="19"/>
      <c r="H27" s="20">
        <v>1</v>
      </c>
      <c r="J27" s="136">
        <v>1</v>
      </c>
      <c r="K27" s="5">
        <v>1</v>
      </c>
      <c r="M27" s="106">
        <v>16</v>
      </c>
      <c r="N27" s="100">
        <v>16</v>
      </c>
      <c r="O27" s="107">
        <v>16</v>
      </c>
      <c r="P27" s="47">
        <f t="shared" si="6"/>
        <v>1</v>
      </c>
      <c r="Q27" s="47">
        <f t="shared" si="7"/>
        <v>1</v>
      </c>
      <c r="R27" s="100" t="s">
        <v>177</v>
      </c>
      <c r="T27" s="113">
        <v>8</v>
      </c>
      <c r="U27" s="114">
        <v>8</v>
      </c>
      <c r="V27" s="93">
        <v>8</v>
      </c>
      <c r="W27" s="58">
        <f t="shared" si="8"/>
        <v>1</v>
      </c>
      <c r="X27" s="58">
        <f t="shared" si="9"/>
        <v>1</v>
      </c>
      <c r="Y27" s="114" t="s">
        <v>178</v>
      </c>
      <c r="AA27" s="143" t="s">
        <v>185</v>
      </c>
      <c r="AC27" s="113">
        <v>4</v>
      </c>
      <c r="AD27" s="114">
        <v>2</v>
      </c>
      <c r="AE27" s="93">
        <v>0</v>
      </c>
    </row>
    <row r="28" ht="15.45" spans="1:31">
      <c r="A28" s="91">
        <v>20</v>
      </c>
      <c r="B28" s="77">
        <v>1</v>
      </c>
      <c r="C28" s="27">
        <v>1</v>
      </c>
      <c r="D28" s="27"/>
      <c r="E28" s="27"/>
      <c r="F28" s="18">
        <v>1</v>
      </c>
      <c r="G28" s="19"/>
      <c r="H28" s="20"/>
      <c r="J28" s="136">
        <v>1</v>
      </c>
      <c r="K28" s="5">
        <v>0</v>
      </c>
      <c r="M28" s="106">
        <v>0</v>
      </c>
      <c r="N28" s="100">
        <v>66</v>
      </c>
      <c r="O28" s="107">
        <v>31</v>
      </c>
      <c r="P28" s="47">
        <f t="shared" si="6"/>
        <v>0</v>
      </c>
      <c r="Q28" s="47">
        <f t="shared" si="7"/>
        <v>0</v>
      </c>
      <c r="R28" s="100" t="s">
        <v>181</v>
      </c>
      <c r="T28" s="113">
        <v>0</v>
      </c>
      <c r="U28" s="114">
        <v>3</v>
      </c>
      <c r="V28" s="93">
        <v>6</v>
      </c>
      <c r="W28" s="58">
        <f t="shared" si="8"/>
        <v>0</v>
      </c>
      <c r="X28" s="58">
        <f t="shared" si="9"/>
        <v>0</v>
      </c>
      <c r="Y28" s="114" t="s">
        <v>178</v>
      </c>
      <c r="AA28" s="143" t="s">
        <v>186</v>
      </c>
      <c r="AC28" s="113">
        <v>1</v>
      </c>
      <c r="AD28" s="114">
        <v>1</v>
      </c>
      <c r="AE28" s="93">
        <v>0</v>
      </c>
    </row>
    <row r="29" ht="15.45" spans="1:31">
      <c r="A29" s="91">
        <v>21</v>
      </c>
      <c r="B29" s="77">
        <v>1</v>
      </c>
      <c r="C29" s="27">
        <v>1</v>
      </c>
      <c r="D29" s="27"/>
      <c r="E29" s="27"/>
      <c r="F29" s="18">
        <v>1</v>
      </c>
      <c r="G29" s="19"/>
      <c r="H29" s="20"/>
      <c r="J29" s="136">
        <v>1</v>
      </c>
      <c r="K29" s="5">
        <v>0</v>
      </c>
      <c r="M29" s="106">
        <v>6</v>
      </c>
      <c r="N29" s="100">
        <v>18</v>
      </c>
      <c r="O29" s="107">
        <v>12</v>
      </c>
      <c r="P29" s="47">
        <f t="shared" si="6"/>
        <v>0.5</v>
      </c>
      <c r="Q29" s="47">
        <f t="shared" si="7"/>
        <v>0.333333333333333</v>
      </c>
      <c r="R29" s="100" t="s">
        <v>177</v>
      </c>
      <c r="T29" s="113">
        <v>6</v>
      </c>
      <c r="U29" s="114">
        <v>6</v>
      </c>
      <c r="V29" s="93">
        <v>6</v>
      </c>
      <c r="W29" s="58">
        <f t="shared" si="8"/>
        <v>1</v>
      </c>
      <c r="X29" s="58">
        <f t="shared" si="9"/>
        <v>1</v>
      </c>
      <c r="Y29" s="114" t="s">
        <v>178</v>
      </c>
      <c r="AA29" s="140"/>
      <c r="AC29" s="113"/>
      <c r="AD29" s="114"/>
      <c r="AE29" s="93"/>
    </row>
    <row r="30" ht="15.45" spans="1:31">
      <c r="A30" s="91">
        <v>22</v>
      </c>
      <c r="B30" s="77">
        <v>1</v>
      </c>
      <c r="C30" s="30">
        <v>1</v>
      </c>
      <c r="D30" s="30"/>
      <c r="E30" s="30"/>
      <c r="F30" s="18"/>
      <c r="G30" s="19"/>
      <c r="H30" s="20">
        <v>1</v>
      </c>
      <c r="J30" s="136">
        <v>1</v>
      </c>
      <c r="K30" s="5">
        <v>0</v>
      </c>
      <c r="M30" s="106">
        <v>12</v>
      </c>
      <c r="N30" s="100">
        <v>160</v>
      </c>
      <c r="O30" s="107">
        <v>16</v>
      </c>
      <c r="P30" s="47">
        <f t="shared" si="6"/>
        <v>0.75</v>
      </c>
      <c r="Q30" s="47">
        <f t="shared" si="7"/>
        <v>0.075</v>
      </c>
      <c r="R30" s="100" t="s">
        <v>181</v>
      </c>
      <c r="T30" s="113">
        <v>4</v>
      </c>
      <c r="U30" s="114">
        <v>10</v>
      </c>
      <c r="V30" s="93">
        <v>8</v>
      </c>
      <c r="W30" s="58">
        <f t="shared" si="8"/>
        <v>0.5</v>
      </c>
      <c r="X30" s="58">
        <f t="shared" si="9"/>
        <v>0.4</v>
      </c>
      <c r="Y30" s="114" t="s">
        <v>178</v>
      </c>
      <c r="AA30" s="140"/>
      <c r="AC30" s="113">
        <v>2</v>
      </c>
      <c r="AD30" s="114">
        <v>1</v>
      </c>
      <c r="AE30" s="93">
        <v>1</v>
      </c>
    </row>
    <row r="31" ht="15.4" spans="1:31">
      <c r="A31" s="94">
        <v>23</v>
      </c>
      <c r="B31" s="132">
        <v>0</v>
      </c>
      <c r="C31" s="33"/>
      <c r="D31" s="33"/>
      <c r="E31" s="33"/>
      <c r="F31" s="33"/>
      <c r="G31" s="33"/>
      <c r="H31" s="33"/>
      <c r="J31" s="137"/>
      <c r="K31" s="138"/>
      <c r="M31" s="137"/>
      <c r="O31" s="138"/>
      <c r="P31" s="47"/>
      <c r="Q31" s="47"/>
      <c r="T31" s="137"/>
      <c r="V31" s="138"/>
      <c r="W31" s="58">
        <v>0</v>
      </c>
      <c r="X31" s="58">
        <v>0</v>
      </c>
      <c r="AA31" s="140"/>
      <c r="AC31" s="113"/>
      <c r="AD31" s="114"/>
      <c r="AE31" s="93"/>
    </row>
    <row r="32" ht="15.45" spans="1:31">
      <c r="A32" s="91">
        <v>24</v>
      </c>
      <c r="B32" s="77">
        <v>1</v>
      </c>
      <c r="C32" s="34">
        <v>1</v>
      </c>
      <c r="D32" s="34"/>
      <c r="E32" s="34"/>
      <c r="F32" s="18"/>
      <c r="G32" s="19"/>
      <c r="H32" s="20"/>
      <c r="J32" s="136">
        <v>1</v>
      </c>
      <c r="K32" s="5">
        <v>1</v>
      </c>
      <c r="M32" s="106">
        <v>16</v>
      </c>
      <c r="N32" s="100">
        <v>16</v>
      </c>
      <c r="O32" s="107">
        <v>16</v>
      </c>
      <c r="P32" s="47">
        <f t="shared" si="6"/>
        <v>1</v>
      </c>
      <c r="Q32" s="47">
        <f t="shared" si="7"/>
        <v>1</v>
      </c>
      <c r="R32" s="100" t="s">
        <v>177</v>
      </c>
      <c r="T32" s="113">
        <v>8</v>
      </c>
      <c r="U32" s="114">
        <v>8</v>
      </c>
      <c r="V32" s="93">
        <v>8</v>
      </c>
      <c r="W32" s="58">
        <f>T32/V32</f>
        <v>1</v>
      </c>
      <c r="X32" s="58">
        <f>T32/U32</f>
        <v>1</v>
      </c>
      <c r="Y32" s="114" t="s">
        <v>178</v>
      </c>
      <c r="AA32" s="143" t="s">
        <v>187</v>
      </c>
      <c r="AC32" s="113"/>
      <c r="AD32" s="114"/>
      <c r="AE32" s="93"/>
    </row>
    <row r="33" ht="15.45" spans="1:31">
      <c r="A33" s="91">
        <v>25</v>
      </c>
      <c r="B33" s="77">
        <v>1</v>
      </c>
      <c r="C33" s="21"/>
      <c r="D33" s="21"/>
      <c r="E33" s="21">
        <v>1</v>
      </c>
      <c r="F33" s="18">
        <v>1</v>
      </c>
      <c r="G33" s="19">
        <v>1</v>
      </c>
      <c r="H33" s="20"/>
      <c r="J33" s="136">
        <v>1</v>
      </c>
      <c r="K33" s="5">
        <v>1</v>
      </c>
      <c r="M33" s="106">
        <v>16</v>
      </c>
      <c r="N33" s="100">
        <v>28</v>
      </c>
      <c r="O33" s="107">
        <v>31</v>
      </c>
      <c r="P33" s="47">
        <f t="shared" si="6"/>
        <v>0.516129032258065</v>
      </c>
      <c r="Q33" s="47">
        <f t="shared" si="7"/>
        <v>0.571428571428571</v>
      </c>
      <c r="R33" s="100" t="s">
        <v>177</v>
      </c>
      <c r="T33" s="113">
        <v>4</v>
      </c>
      <c r="U33" s="114">
        <v>4</v>
      </c>
      <c r="V33" s="93">
        <v>6</v>
      </c>
      <c r="W33" s="58">
        <f t="shared" ref="W33:W38" si="10">T33/V33</f>
        <v>0.666666666666667</v>
      </c>
      <c r="X33" s="58">
        <f t="shared" ref="X33:X38" si="11">T33/U33</f>
        <v>1</v>
      </c>
      <c r="Y33" s="114" t="s">
        <v>178</v>
      </c>
      <c r="AA33" s="140"/>
      <c r="AC33" s="113"/>
      <c r="AD33" s="114"/>
      <c r="AE33" s="93"/>
    </row>
    <row r="34" ht="15.45" spans="1:31">
      <c r="A34" s="91">
        <v>26</v>
      </c>
      <c r="B34" s="77">
        <v>1</v>
      </c>
      <c r="C34" s="21"/>
      <c r="D34" s="21"/>
      <c r="E34" s="21">
        <v>1</v>
      </c>
      <c r="F34" s="18">
        <v>1</v>
      </c>
      <c r="G34" s="19"/>
      <c r="H34" s="20"/>
      <c r="J34" s="136">
        <v>1</v>
      </c>
      <c r="K34" s="5">
        <v>1</v>
      </c>
      <c r="M34" s="106">
        <v>24</v>
      </c>
      <c r="N34" s="100">
        <v>42</v>
      </c>
      <c r="O34" s="107">
        <v>25</v>
      </c>
      <c r="P34" s="47">
        <f t="shared" si="6"/>
        <v>0.96</v>
      </c>
      <c r="Q34" s="47">
        <f t="shared" si="7"/>
        <v>0.571428571428571</v>
      </c>
      <c r="R34" s="100" t="s">
        <v>177</v>
      </c>
      <c r="T34" s="113">
        <v>6</v>
      </c>
      <c r="U34" s="114">
        <v>7</v>
      </c>
      <c r="V34" s="93">
        <v>6</v>
      </c>
      <c r="W34" s="58">
        <f t="shared" si="10"/>
        <v>1</v>
      </c>
      <c r="X34" s="58">
        <f t="shared" si="11"/>
        <v>0.857142857142857</v>
      </c>
      <c r="Y34" s="114" t="s">
        <v>178</v>
      </c>
      <c r="AA34" s="140"/>
      <c r="AC34" s="113"/>
      <c r="AD34" s="114"/>
      <c r="AE34" s="93"/>
    </row>
    <row r="35" ht="15.45" spans="1:31">
      <c r="A35" s="91">
        <v>27</v>
      </c>
      <c r="B35" s="77">
        <v>2</v>
      </c>
      <c r="C35" s="27">
        <v>1</v>
      </c>
      <c r="D35" s="27"/>
      <c r="E35" s="27"/>
      <c r="F35" s="18">
        <v>1</v>
      </c>
      <c r="G35" s="19"/>
      <c r="H35" s="20"/>
      <c r="J35" s="136">
        <v>1</v>
      </c>
      <c r="K35" s="5">
        <v>1</v>
      </c>
      <c r="M35" s="106">
        <v>15</v>
      </c>
      <c r="N35" s="100">
        <v>25</v>
      </c>
      <c r="O35" s="107">
        <v>20</v>
      </c>
      <c r="P35" s="47">
        <f t="shared" si="6"/>
        <v>0.75</v>
      </c>
      <c r="Q35" s="47">
        <f t="shared" si="7"/>
        <v>0.6</v>
      </c>
      <c r="R35" s="100" t="s">
        <v>177</v>
      </c>
      <c r="T35" s="113">
        <v>5</v>
      </c>
      <c r="U35" s="114">
        <v>5</v>
      </c>
      <c r="V35" s="93">
        <v>5</v>
      </c>
      <c r="W35" s="58">
        <f t="shared" si="10"/>
        <v>1</v>
      </c>
      <c r="X35" s="58">
        <f t="shared" si="11"/>
        <v>1</v>
      </c>
      <c r="Y35" s="114" t="s">
        <v>178</v>
      </c>
      <c r="AA35" s="140"/>
      <c r="AC35" s="113"/>
      <c r="AD35" s="114"/>
      <c r="AE35" s="93"/>
    </row>
    <row r="36" ht="15.45" spans="1:31">
      <c r="A36" s="91"/>
      <c r="B36" s="114"/>
      <c r="C36" s="27">
        <v>1</v>
      </c>
      <c r="D36" s="27"/>
      <c r="E36" s="27"/>
      <c r="F36" s="18"/>
      <c r="G36" s="19"/>
      <c r="H36" s="20">
        <v>1</v>
      </c>
      <c r="J36" s="136">
        <v>1</v>
      </c>
      <c r="K36" s="5">
        <v>1</v>
      </c>
      <c r="M36" s="106">
        <v>10</v>
      </c>
      <c r="N36" s="100">
        <v>20</v>
      </c>
      <c r="O36" s="107">
        <v>20</v>
      </c>
      <c r="P36" s="47">
        <f t="shared" si="6"/>
        <v>0.5</v>
      </c>
      <c r="Q36" s="47">
        <f t="shared" si="7"/>
        <v>0.5</v>
      </c>
      <c r="R36" s="100" t="s">
        <v>177</v>
      </c>
      <c r="T36" s="113">
        <v>4</v>
      </c>
      <c r="U36" s="114">
        <v>4</v>
      </c>
      <c r="V36" s="93">
        <v>4</v>
      </c>
      <c r="W36" s="58">
        <f t="shared" si="10"/>
        <v>1</v>
      </c>
      <c r="X36" s="58">
        <f t="shared" si="11"/>
        <v>1</v>
      </c>
      <c r="Y36" s="114" t="s">
        <v>178</v>
      </c>
      <c r="AA36" s="140"/>
      <c r="AC36" s="113"/>
      <c r="AD36" s="114"/>
      <c r="AE36" s="93"/>
    </row>
    <row r="37" ht="15.45" spans="1:31">
      <c r="A37" s="91">
        <v>28</v>
      </c>
      <c r="B37" s="77">
        <v>2</v>
      </c>
      <c r="C37" s="27">
        <v>1</v>
      </c>
      <c r="D37" s="27"/>
      <c r="E37" s="27"/>
      <c r="F37" s="18"/>
      <c r="G37" s="19"/>
      <c r="H37" s="20"/>
      <c r="J37" s="136">
        <v>1</v>
      </c>
      <c r="K37" s="5">
        <v>1</v>
      </c>
      <c r="M37" s="106">
        <v>12</v>
      </c>
      <c r="N37" s="100">
        <v>12</v>
      </c>
      <c r="O37" s="107">
        <v>12</v>
      </c>
      <c r="P37" s="47">
        <f t="shared" ref="P37:P42" si="12">M37/O37</f>
        <v>1</v>
      </c>
      <c r="Q37" s="47">
        <f t="shared" ref="Q37:Q42" si="13">M37/N37</f>
        <v>1</v>
      </c>
      <c r="R37" s="100" t="s">
        <v>177</v>
      </c>
      <c r="T37" s="113">
        <v>6</v>
      </c>
      <c r="U37" s="114">
        <v>6</v>
      </c>
      <c r="V37" s="93">
        <v>6</v>
      </c>
      <c r="W37" s="58">
        <f t="shared" si="10"/>
        <v>1</v>
      </c>
      <c r="X37" s="58">
        <f t="shared" si="11"/>
        <v>1</v>
      </c>
      <c r="Y37" s="114" t="s">
        <v>178</v>
      </c>
      <c r="AA37" s="140"/>
      <c r="AC37" s="113"/>
      <c r="AD37" s="114"/>
      <c r="AE37" s="93"/>
    </row>
    <row r="38" ht="15.45" spans="1:31">
      <c r="A38" s="91"/>
      <c r="B38" s="114"/>
      <c r="C38" s="27">
        <v>1</v>
      </c>
      <c r="D38" s="27"/>
      <c r="E38" s="27"/>
      <c r="F38" s="18"/>
      <c r="G38" s="19"/>
      <c r="H38" s="20"/>
      <c r="J38" s="136">
        <v>1</v>
      </c>
      <c r="K38" s="5">
        <v>1</v>
      </c>
      <c r="M38" s="106">
        <v>10</v>
      </c>
      <c r="N38" s="100">
        <v>10</v>
      </c>
      <c r="O38" s="107">
        <v>10</v>
      </c>
      <c r="P38" s="47">
        <f t="shared" si="12"/>
        <v>1</v>
      </c>
      <c r="Q38" s="47">
        <f t="shared" si="13"/>
        <v>1</v>
      </c>
      <c r="R38" s="100" t="s">
        <v>177</v>
      </c>
      <c r="T38" s="113">
        <v>5</v>
      </c>
      <c r="U38" s="114">
        <v>5</v>
      </c>
      <c r="V38" s="93">
        <v>5</v>
      </c>
      <c r="W38" s="58">
        <f t="shared" si="10"/>
        <v>1</v>
      </c>
      <c r="X38" s="58">
        <f t="shared" si="11"/>
        <v>1</v>
      </c>
      <c r="Y38" s="114" t="s">
        <v>178</v>
      </c>
      <c r="AA38" s="140"/>
      <c r="AC38" s="113"/>
      <c r="AD38" s="114"/>
      <c r="AE38" s="93"/>
    </row>
    <row r="39" ht="15.45" spans="1:31">
      <c r="A39" s="91">
        <v>29</v>
      </c>
      <c r="B39" s="77">
        <v>2</v>
      </c>
      <c r="C39" s="27">
        <v>1</v>
      </c>
      <c r="D39" s="27"/>
      <c r="E39" s="27"/>
      <c r="F39" s="18"/>
      <c r="G39" s="19"/>
      <c r="H39" s="20"/>
      <c r="J39" s="136">
        <v>1</v>
      </c>
      <c r="K39" s="5">
        <v>1</v>
      </c>
      <c r="M39" s="106">
        <v>18</v>
      </c>
      <c r="N39" s="100">
        <v>18</v>
      </c>
      <c r="O39" s="107">
        <v>18</v>
      </c>
      <c r="P39" s="47">
        <f t="shared" si="12"/>
        <v>1</v>
      </c>
      <c r="Q39" s="47">
        <f t="shared" si="13"/>
        <v>1</v>
      </c>
      <c r="R39" s="100" t="s">
        <v>177</v>
      </c>
      <c r="T39" s="113">
        <v>9</v>
      </c>
      <c r="U39" s="114">
        <v>9</v>
      </c>
      <c r="V39" s="93">
        <v>9</v>
      </c>
      <c r="W39" s="58">
        <f t="shared" ref="W39:W48" si="14">T39/V39</f>
        <v>1</v>
      </c>
      <c r="X39" s="58">
        <f t="shared" ref="X39:X48" si="15">T39/U39</f>
        <v>1</v>
      </c>
      <c r="Y39" s="114" t="s">
        <v>178</v>
      </c>
      <c r="AA39" s="140"/>
      <c r="AC39" s="113"/>
      <c r="AD39" s="114"/>
      <c r="AE39" s="93"/>
    </row>
    <row r="40" ht="15.45" spans="1:31">
      <c r="A40" s="91"/>
      <c r="B40" s="114"/>
      <c r="C40" s="27">
        <v>1</v>
      </c>
      <c r="D40" s="27"/>
      <c r="E40" s="27"/>
      <c r="F40" s="18"/>
      <c r="G40" s="19"/>
      <c r="H40" s="20">
        <v>1</v>
      </c>
      <c r="J40" s="136">
        <v>1</v>
      </c>
      <c r="K40" s="5">
        <v>1</v>
      </c>
      <c r="M40" s="106">
        <v>25</v>
      </c>
      <c r="N40" s="100">
        <v>35</v>
      </c>
      <c r="O40" s="107">
        <v>30</v>
      </c>
      <c r="P40" s="47">
        <f t="shared" si="12"/>
        <v>0.833333333333333</v>
      </c>
      <c r="Q40" s="47">
        <f t="shared" si="13"/>
        <v>0.714285714285714</v>
      </c>
      <c r="R40" s="100" t="s">
        <v>177</v>
      </c>
      <c r="T40" s="113">
        <v>5</v>
      </c>
      <c r="U40" s="114">
        <v>5</v>
      </c>
      <c r="V40" s="93">
        <v>5</v>
      </c>
      <c r="W40" s="58">
        <f t="shared" si="14"/>
        <v>1</v>
      </c>
      <c r="X40" s="58">
        <f t="shared" si="15"/>
        <v>1</v>
      </c>
      <c r="Y40" s="114" t="s">
        <v>178</v>
      </c>
      <c r="AA40" s="140"/>
      <c r="AC40" s="113"/>
      <c r="AD40" s="114"/>
      <c r="AE40" s="93"/>
    </row>
    <row r="41" ht="15.45" spans="1:31">
      <c r="A41" s="91">
        <v>30</v>
      </c>
      <c r="B41" s="77">
        <v>1</v>
      </c>
      <c r="C41" s="27">
        <v>1</v>
      </c>
      <c r="D41" s="27"/>
      <c r="E41" s="27"/>
      <c r="F41" s="18"/>
      <c r="G41" s="19"/>
      <c r="H41" s="20">
        <v>1</v>
      </c>
      <c r="J41" s="136">
        <v>1</v>
      </c>
      <c r="K41" s="5">
        <v>1</v>
      </c>
      <c r="M41" s="106">
        <v>18</v>
      </c>
      <c r="N41" s="100">
        <v>8</v>
      </c>
      <c r="O41" s="107">
        <v>18</v>
      </c>
      <c r="P41" s="47">
        <f t="shared" si="12"/>
        <v>1</v>
      </c>
      <c r="Q41" s="47">
        <f t="shared" si="13"/>
        <v>2.25</v>
      </c>
      <c r="R41" s="100" t="s">
        <v>177</v>
      </c>
      <c r="T41" s="113">
        <v>9</v>
      </c>
      <c r="U41" s="114">
        <v>9</v>
      </c>
      <c r="V41" s="93">
        <v>9</v>
      </c>
      <c r="W41" s="58">
        <f t="shared" si="14"/>
        <v>1</v>
      </c>
      <c r="X41" s="58">
        <f t="shared" si="15"/>
        <v>1</v>
      </c>
      <c r="Y41" s="114" t="s">
        <v>178</v>
      </c>
      <c r="AA41" s="140"/>
      <c r="AC41" s="113"/>
      <c r="AD41" s="114"/>
      <c r="AE41" s="93"/>
    </row>
    <row r="42" ht="15.45" spans="1:31">
      <c r="A42" s="91">
        <v>31</v>
      </c>
      <c r="B42" s="77">
        <v>2</v>
      </c>
      <c r="C42" s="27">
        <v>1</v>
      </c>
      <c r="D42" s="27"/>
      <c r="E42" s="27"/>
      <c r="F42" s="18"/>
      <c r="G42" s="19"/>
      <c r="H42" s="20"/>
      <c r="J42" s="136">
        <v>1</v>
      </c>
      <c r="K42" s="5">
        <v>1</v>
      </c>
      <c r="M42" s="106">
        <v>14</v>
      </c>
      <c r="N42" s="100">
        <v>14</v>
      </c>
      <c r="O42" s="107">
        <v>14</v>
      </c>
      <c r="P42" s="47">
        <f t="shared" si="12"/>
        <v>1</v>
      </c>
      <c r="Q42" s="47">
        <f t="shared" si="13"/>
        <v>1</v>
      </c>
      <c r="R42" s="100" t="s">
        <v>177</v>
      </c>
      <c r="T42" s="113">
        <v>7</v>
      </c>
      <c r="U42" s="114">
        <v>7</v>
      </c>
      <c r="V42" s="93">
        <v>7</v>
      </c>
      <c r="W42" s="58">
        <f t="shared" si="14"/>
        <v>1</v>
      </c>
      <c r="X42" s="58">
        <f t="shared" si="15"/>
        <v>1</v>
      </c>
      <c r="Y42" s="114" t="s">
        <v>178</v>
      </c>
      <c r="AA42" s="140"/>
      <c r="AC42" s="113"/>
      <c r="AD42" s="114"/>
      <c r="AE42" s="93"/>
    </row>
    <row r="43" ht="15.45" spans="1:31">
      <c r="A43" s="91"/>
      <c r="B43" s="114"/>
      <c r="C43" s="21"/>
      <c r="D43" s="21"/>
      <c r="E43" s="21">
        <v>1</v>
      </c>
      <c r="F43" s="18"/>
      <c r="G43" s="19">
        <v>1</v>
      </c>
      <c r="H43" s="20">
        <v>1</v>
      </c>
      <c r="J43" s="136">
        <v>1</v>
      </c>
      <c r="K43" s="5">
        <v>1</v>
      </c>
      <c r="M43" s="106">
        <v>18</v>
      </c>
      <c r="N43" s="100">
        <v>21</v>
      </c>
      <c r="O43" s="107">
        <v>22</v>
      </c>
      <c r="P43" s="47">
        <f t="shared" ref="P43:P59" si="16">M43/O43</f>
        <v>0.818181818181818</v>
      </c>
      <c r="Q43" s="47">
        <f t="shared" ref="Q43:Q59" si="17">M43/N43</f>
        <v>0.857142857142857</v>
      </c>
      <c r="R43" s="100" t="s">
        <v>177</v>
      </c>
      <c r="T43" s="113">
        <v>5</v>
      </c>
      <c r="U43" s="114">
        <v>7</v>
      </c>
      <c r="V43" s="93">
        <v>7</v>
      </c>
      <c r="W43" s="58">
        <f t="shared" si="14"/>
        <v>0.714285714285714</v>
      </c>
      <c r="X43" s="58">
        <f t="shared" si="15"/>
        <v>0.714285714285714</v>
      </c>
      <c r="Y43" s="114" t="s">
        <v>180</v>
      </c>
      <c r="AA43" s="140"/>
      <c r="AC43" s="113"/>
      <c r="AD43" s="114"/>
      <c r="AE43" s="93"/>
    </row>
    <row r="44" ht="15.45" spans="1:31">
      <c r="A44" s="91">
        <v>32</v>
      </c>
      <c r="B44" s="77">
        <v>1</v>
      </c>
      <c r="C44" s="21"/>
      <c r="D44" s="21"/>
      <c r="E44" s="21">
        <v>1</v>
      </c>
      <c r="F44" s="18"/>
      <c r="G44" s="19"/>
      <c r="H44" s="20">
        <v>1</v>
      </c>
      <c r="J44" s="136">
        <v>1</v>
      </c>
      <c r="K44" s="5">
        <v>1</v>
      </c>
      <c r="M44" s="106">
        <v>6</v>
      </c>
      <c r="N44" s="100">
        <v>18</v>
      </c>
      <c r="O44" s="107">
        <v>19</v>
      </c>
      <c r="P44" s="47">
        <f t="shared" si="16"/>
        <v>0.315789473684211</v>
      </c>
      <c r="Q44" s="47">
        <f t="shared" si="17"/>
        <v>0.333333333333333</v>
      </c>
      <c r="R44" s="100" t="s">
        <v>177</v>
      </c>
      <c r="T44" s="113">
        <v>1</v>
      </c>
      <c r="U44" s="114">
        <v>6</v>
      </c>
      <c r="V44" s="93">
        <v>9</v>
      </c>
      <c r="W44" s="58">
        <f t="shared" si="14"/>
        <v>0.111111111111111</v>
      </c>
      <c r="X44" s="58">
        <f t="shared" si="15"/>
        <v>0.166666666666667</v>
      </c>
      <c r="Y44" s="114" t="s">
        <v>178</v>
      </c>
      <c r="AA44" s="140"/>
      <c r="AC44" s="113"/>
      <c r="AD44" s="114"/>
      <c r="AE44" s="93"/>
    </row>
    <row r="45" ht="15.45" spans="1:31">
      <c r="A45" s="91">
        <v>33</v>
      </c>
      <c r="B45" s="77">
        <v>1</v>
      </c>
      <c r="C45" s="21"/>
      <c r="D45" s="21"/>
      <c r="E45" s="21">
        <v>1</v>
      </c>
      <c r="F45" s="18"/>
      <c r="G45" s="19"/>
      <c r="H45" s="20"/>
      <c r="J45" s="136">
        <v>1</v>
      </c>
      <c r="K45" s="5">
        <v>1</v>
      </c>
      <c r="M45" s="106">
        <v>8</v>
      </c>
      <c r="N45" s="100">
        <v>24</v>
      </c>
      <c r="O45" s="107">
        <v>17</v>
      </c>
      <c r="P45" s="47">
        <f t="shared" si="16"/>
        <v>0.470588235294118</v>
      </c>
      <c r="Q45" s="47">
        <f t="shared" si="17"/>
        <v>0.333333333333333</v>
      </c>
      <c r="R45" s="100" t="s">
        <v>177</v>
      </c>
      <c r="T45" s="113">
        <v>3</v>
      </c>
      <c r="U45" s="114">
        <v>8</v>
      </c>
      <c r="V45" s="93">
        <v>8</v>
      </c>
      <c r="W45" s="58">
        <f t="shared" si="14"/>
        <v>0.375</v>
      </c>
      <c r="X45" s="58">
        <f t="shared" si="15"/>
        <v>0.375</v>
      </c>
      <c r="Y45" s="114" t="s">
        <v>178</v>
      </c>
      <c r="AA45" s="143" t="s">
        <v>188</v>
      </c>
      <c r="AC45" s="113"/>
      <c r="AD45" s="114"/>
      <c r="AE45" s="93"/>
    </row>
    <row r="46" ht="15.45" spans="1:31">
      <c r="A46" s="91">
        <v>34</v>
      </c>
      <c r="B46" s="77">
        <v>2</v>
      </c>
      <c r="C46" s="23"/>
      <c r="D46" s="23">
        <v>1</v>
      </c>
      <c r="E46" s="28"/>
      <c r="F46" s="18"/>
      <c r="G46" s="19"/>
      <c r="H46" s="20"/>
      <c r="J46" s="136">
        <v>1</v>
      </c>
      <c r="K46" s="5">
        <v>1</v>
      </c>
      <c r="M46" s="106">
        <v>16</v>
      </c>
      <c r="N46" s="100">
        <v>16</v>
      </c>
      <c r="O46" s="107">
        <v>16</v>
      </c>
      <c r="P46" s="47">
        <f t="shared" si="16"/>
        <v>1</v>
      </c>
      <c r="Q46" s="47">
        <f t="shared" si="17"/>
        <v>1</v>
      </c>
      <c r="R46" s="100" t="s">
        <v>177</v>
      </c>
      <c r="T46" s="113">
        <v>8</v>
      </c>
      <c r="U46" s="114">
        <v>8</v>
      </c>
      <c r="V46" s="93">
        <v>8</v>
      </c>
      <c r="W46" s="58">
        <f t="shared" si="14"/>
        <v>1</v>
      </c>
      <c r="X46" s="58">
        <f t="shared" si="15"/>
        <v>1</v>
      </c>
      <c r="Y46" s="114" t="s">
        <v>178</v>
      </c>
      <c r="AA46" s="140"/>
      <c r="AC46" s="113"/>
      <c r="AD46" s="114"/>
      <c r="AE46" s="93"/>
    </row>
    <row r="47" ht="15.45" spans="1:31">
      <c r="A47" s="91"/>
      <c r="B47" s="114"/>
      <c r="C47" s="23"/>
      <c r="D47" s="23">
        <v>1</v>
      </c>
      <c r="E47" s="28"/>
      <c r="F47" s="18"/>
      <c r="G47" s="19"/>
      <c r="H47" s="20"/>
      <c r="J47" s="136">
        <v>1</v>
      </c>
      <c r="K47" s="5">
        <v>1</v>
      </c>
      <c r="M47" s="106">
        <v>34</v>
      </c>
      <c r="N47" s="100">
        <v>60</v>
      </c>
      <c r="O47" s="107">
        <v>55</v>
      </c>
      <c r="P47" s="47">
        <f t="shared" si="16"/>
        <v>0.618181818181818</v>
      </c>
      <c r="Q47" s="47">
        <f t="shared" si="17"/>
        <v>0.566666666666667</v>
      </c>
      <c r="R47" s="100" t="s">
        <v>177</v>
      </c>
      <c r="T47" s="113">
        <v>4</v>
      </c>
      <c r="U47" s="114">
        <v>4</v>
      </c>
      <c r="V47" s="93">
        <v>5</v>
      </c>
      <c r="W47" s="58">
        <f t="shared" si="14"/>
        <v>0.8</v>
      </c>
      <c r="X47" s="58">
        <f t="shared" si="15"/>
        <v>1</v>
      </c>
      <c r="Y47" s="114" t="s">
        <v>178</v>
      </c>
      <c r="AA47" s="140"/>
      <c r="AC47" s="113"/>
      <c r="AD47" s="114"/>
      <c r="AE47" s="93"/>
    </row>
    <row r="48" ht="15.45" spans="1:31">
      <c r="A48" s="91">
        <v>35</v>
      </c>
      <c r="B48" s="77">
        <v>1</v>
      </c>
      <c r="C48" s="27">
        <v>1</v>
      </c>
      <c r="D48" s="27"/>
      <c r="E48" s="27"/>
      <c r="F48" s="18"/>
      <c r="G48" s="19"/>
      <c r="H48" s="20"/>
      <c r="J48" s="136">
        <v>1</v>
      </c>
      <c r="K48" s="5">
        <v>1</v>
      </c>
      <c r="M48" s="106">
        <v>32</v>
      </c>
      <c r="N48" s="100">
        <v>32</v>
      </c>
      <c r="O48" s="107">
        <v>32</v>
      </c>
      <c r="P48" s="47">
        <f t="shared" si="16"/>
        <v>1</v>
      </c>
      <c r="Q48" s="47">
        <f t="shared" si="17"/>
        <v>1</v>
      </c>
      <c r="R48" s="100" t="s">
        <v>177</v>
      </c>
      <c r="T48" s="113">
        <v>4</v>
      </c>
      <c r="U48" s="114">
        <v>4</v>
      </c>
      <c r="V48" s="93">
        <v>4</v>
      </c>
      <c r="W48" s="58">
        <f t="shared" si="14"/>
        <v>1</v>
      </c>
      <c r="X48" s="58">
        <f t="shared" si="15"/>
        <v>1</v>
      </c>
      <c r="Y48" s="114" t="s">
        <v>178</v>
      </c>
      <c r="AA48" s="140"/>
      <c r="AC48" s="113"/>
      <c r="AD48" s="114"/>
      <c r="AE48" s="93"/>
    </row>
    <row r="49" ht="15.45" spans="1:31">
      <c r="A49" s="91">
        <v>36</v>
      </c>
      <c r="B49" s="77">
        <v>3</v>
      </c>
      <c r="C49" s="23"/>
      <c r="D49" s="23">
        <v>1</v>
      </c>
      <c r="E49" s="23"/>
      <c r="F49" s="18">
        <v>1</v>
      </c>
      <c r="G49" s="19"/>
      <c r="H49" s="20"/>
      <c r="J49" s="136">
        <v>1</v>
      </c>
      <c r="K49" s="5">
        <v>1</v>
      </c>
      <c r="M49" s="106">
        <v>9</v>
      </c>
      <c r="N49" s="100">
        <v>28</v>
      </c>
      <c r="O49" s="107">
        <v>17</v>
      </c>
      <c r="P49" s="47">
        <f t="shared" si="16"/>
        <v>0.529411764705882</v>
      </c>
      <c r="Q49" s="47">
        <f t="shared" si="17"/>
        <v>0.321428571428571</v>
      </c>
      <c r="R49" s="100" t="s">
        <v>177</v>
      </c>
      <c r="T49" s="113">
        <v>4</v>
      </c>
      <c r="U49" s="114">
        <v>7</v>
      </c>
      <c r="V49" s="93">
        <v>8</v>
      </c>
      <c r="W49" s="58">
        <f t="shared" ref="W49:W65" si="18">T49/V49</f>
        <v>0.5</v>
      </c>
      <c r="X49" s="58">
        <f t="shared" ref="X49:X65" si="19">T49/U49</f>
        <v>0.571428571428571</v>
      </c>
      <c r="Y49" s="114" t="s">
        <v>178</v>
      </c>
      <c r="AA49" s="140"/>
      <c r="AC49" s="113"/>
      <c r="AD49" s="114"/>
      <c r="AE49" s="93"/>
    </row>
    <row r="50" ht="15.45" spans="1:31">
      <c r="A50" s="91"/>
      <c r="B50" s="77"/>
      <c r="C50" s="23"/>
      <c r="D50" s="23">
        <v>1</v>
      </c>
      <c r="E50" s="23"/>
      <c r="F50" s="3"/>
      <c r="G50" s="19"/>
      <c r="H50" s="20"/>
      <c r="J50" s="136">
        <v>1</v>
      </c>
      <c r="K50" s="5">
        <v>1</v>
      </c>
      <c r="M50" s="106">
        <v>4</v>
      </c>
      <c r="N50" s="100">
        <v>12</v>
      </c>
      <c r="O50" s="107">
        <v>8</v>
      </c>
      <c r="P50" s="47">
        <f t="shared" si="16"/>
        <v>0.5</v>
      </c>
      <c r="Q50" s="47">
        <f t="shared" si="17"/>
        <v>0.333333333333333</v>
      </c>
      <c r="R50" s="100" t="s">
        <v>177</v>
      </c>
      <c r="T50" s="113">
        <v>4</v>
      </c>
      <c r="U50" s="114">
        <v>4</v>
      </c>
      <c r="V50" s="93">
        <v>4</v>
      </c>
      <c r="W50" s="58">
        <f t="shared" si="18"/>
        <v>1</v>
      </c>
      <c r="X50" s="58">
        <f t="shared" si="19"/>
        <v>1</v>
      </c>
      <c r="Y50" s="114" t="s">
        <v>178</v>
      </c>
      <c r="AA50" s="140"/>
      <c r="AC50" s="113"/>
      <c r="AD50" s="114"/>
      <c r="AE50" s="93"/>
    </row>
    <row r="51" ht="15.45" spans="1:31">
      <c r="A51" s="91"/>
      <c r="B51" s="114"/>
      <c r="C51" s="23"/>
      <c r="D51" s="23">
        <v>1</v>
      </c>
      <c r="E51" s="23"/>
      <c r="F51" s="18"/>
      <c r="G51" s="19"/>
      <c r="H51" s="20">
        <v>1</v>
      </c>
      <c r="J51" s="136">
        <v>1</v>
      </c>
      <c r="K51" s="5">
        <v>1</v>
      </c>
      <c r="M51" s="106">
        <v>13</v>
      </c>
      <c r="N51" s="100">
        <v>24</v>
      </c>
      <c r="O51" s="107">
        <v>16</v>
      </c>
      <c r="P51" s="47">
        <f t="shared" si="16"/>
        <v>0.8125</v>
      </c>
      <c r="Q51" s="47">
        <f t="shared" si="17"/>
        <v>0.541666666666667</v>
      </c>
      <c r="R51" s="100" t="s">
        <v>177</v>
      </c>
      <c r="T51" s="113">
        <v>4</v>
      </c>
      <c r="U51" s="114">
        <v>4</v>
      </c>
      <c r="V51" s="93">
        <v>4</v>
      </c>
      <c r="W51" s="58">
        <f t="shared" si="18"/>
        <v>1</v>
      </c>
      <c r="X51" s="58">
        <f t="shared" si="19"/>
        <v>1</v>
      </c>
      <c r="Y51" s="114" t="s">
        <v>178</v>
      </c>
      <c r="AA51" s="140"/>
      <c r="AC51" s="113"/>
      <c r="AD51" s="114"/>
      <c r="AE51" s="93"/>
    </row>
    <row r="52" ht="15.45" spans="1:31">
      <c r="A52" s="91">
        <v>37</v>
      </c>
      <c r="B52" s="77">
        <v>2</v>
      </c>
      <c r="C52" s="23"/>
      <c r="D52" s="23">
        <v>1</v>
      </c>
      <c r="E52" s="28"/>
      <c r="F52" s="18"/>
      <c r="G52" s="19"/>
      <c r="H52" s="20"/>
      <c r="J52" s="136">
        <v>0</v>
      </c>
      <c r="K52" s="5">
        <v>1</v>
      </c>
      <c r="M52" s="106">
        <v>8</v>
      </c>
      <c r="N52" s="100">
        <v>20</v>
      </c>
      <c r="O52" s="107">
        <v>54</v>
      </c>
      <c r="P52" s="47">
        <f t="shared" si="16"/>
        <v>0.148148148148148</v>
      </c>
      <c r="Q52" s="47">
        <f t="shared" si="17"/>
        <v>0.4</v>
      </c>
      <c r="R52" s="100" t="s">
        <v>189</v>
      </c>
      <c r="T52" s="113">
        <v>0</v>
      </c>
      <c r="U52" s="114">
        <v>4</v>
      </c>
      <c r="V52" s="93">
        <v>6</v>
      </c>
      <c r="W52" s="58">
        <f t="shared" si="18"/>
        <v>0</v>
      </c>
      <c r="X52" s="58">
        <f t="shared" si="19"/>
        <v>0</v>
      </c>
      <c r="Y52" s="114" t="s">
        <v>178</v>
      </c>
      <c r="AA52" s="140"/>
      <c r="AC52" s="113"/>
      <c r="AD52" s="114"/>
      <c r="AE52" s="93"/>
    </row>
    <row r="53" ht="15.45" spans="1:31">
      <c r="A53" s="91"/>
      <c r="B53" s="114"/>
      <c r="C53" s="23"/>
      <c r="D53" s="23">
        <v>1</v>
      </c>
      <c r="E53" s="28"/>
      <c r="F53" s="3"/>
      <c r="G53" s="3"/>
      <c r="H53" s="3">
        <v>1</v>
      </c>
      <c r="J53" s="136">
        <v>0</v>
      </c>
      <c r="K53" s="5">
        <v>1</v>
      </c>
      <c r="M53" s="106">
        <v>10</v>
      </c>
      <c r="N53" s="100">
        <v>10</v>
      </c>
      <c r="O53" s="107">
        <v>14</v>
      </c>
      <c r="P53" s="47">
        <f t="shared" si="16"/>
        <v>0.714285714285714</v>
      </c>
      <c r="Q53" s="47">
        <f t="shared" si="17"/>
        <v>1</v>
      </c>
      <c r="R53" s="100" t="s">
        <v>189</v>
      </c>
      <c r="T53" s="113">
        <v>5</v>
      </c>
      <c r="U53" s="114">
        <v>5</v>
      </c>
      <c r="V53" s="93">
        <v>7</v>
      </c>
      <c r="W53" s="58">
        <f t="shared" si="18"/>
        <v>0.714285714285714</v>
      </c>
      <c r="X53" s="58">
        <f t="shared" si="19"/>
        <v>1</v>
      </c>
      <c r="Y53" s="114" t="s">
        <v>178</v>
      </c>
      <c r="AA53" s="140"/>
      <c r="AC53" s="113"/>
      <c r="AD53" s="114"/>
      <c r="AE53" s="93"/>
    </row>
    <row r="54" ht="15.45" spans="1:31">
      <c r="A54" s="91">
        <v>38</v>
      </c>
      <c r="B54" s="77">
        <v>1</v>
      </c>
      <c r="C54" s="23"/>
      <c r="D54" s="23">
        <v>1</v>
      </c>
      <c r="E54" s="23"/>
      <c r="F54" s="18"/>
      <c r="G54" s="19"/>
      <c r="H54" s="20"/>
      <c r="J54" s="136">
        <v>1</v>
      </c>
      <c r="K54" s="5">
        <v>1</v>
      </c>
      <c r="M54" s="106">
        <v>10</v>
      </c>
      <c r="N54" s="100">
        <v>10</v>
      </c>
      <c r="O54" s="107">
        <v>14</v>
      </c>
      <c r="P54" s="47">
        <f t="shared" si="16"/>
        <v>0.714285714285714</v>
      </c>
      <c r="Q54" s="47">
        <f t="shared" si="17"/>
        <v>1</v>
      </c>
      <c r="R54" s="100" t="s">
        <v>189</v>
      </c>
      <c r="T54" s="113">
        <v>5</v>
      </c>
      <c r="U54" s="114">
        <v>5</v>
      </c>
      <c r="V54" s="93">
        <v>7</v>
      </c>
      <c r="W54" s="58">
        <f t="shared" si="18"/>
        <v>0.714285714285714</v>
      </c>
      <c r="X54" s="58">
        <f t="shared" si="19"/>
        <v>1</v>
      </c>
      <c r="Y54" s="114" t="s">
        <v>178</v>
      </c>
      <c r="AA54" s="140"/>
      <c r="AC54" s="113"/>
      <c r="AD54" s="114"/>
      <c r="AE54" s="93"/>
    </row>
    <row r="55" ht="15.45" spans="1:31">
      <c r="A55" s="91">
        <v>39</v>
      </c>
      <c r="B55" s="77">
        <v>2</v>
      </c>
      <c r="C55" s="23"/>
      <c r="D55" s="23">
        <v>1</v>
      </c>
      <c r="E55" s="23"/>
      <c r="F55" s="18"/>
      <c r="G55" s="19"/>
      <c r="H55" s="20">
        <v>1</v>
      </c>
      <c r="J55" s="136">
        <v>0</v>
      </c>
      <c r="K55" s="5">
        <v>1</v>
      </c>
      <c r="M55" s="106">
        <v>5</v>
      </c>
      <c r="N55" s="100">
        <v>18</v>
      </c>
      <c r="O55" s="107">
        <v>14</v>
      </c>
      <c r="P55" s="47">
        <f t="shared" si="16"/>
        <v>0.357142857142857</v>
      </c>
      <c r="Q55" s="47">
        <f t="shared" si="17"/>
        <v>0.277777777777778</v>
      </c>
      <c r="R55" s="100" t="s">
        <v>189</v>
      </c>
      <c r="T55" s="113">
        <v>4</v>
      </c>
      <c r="U55" s="114">
        <v>6</v>
      </c>
      <c r="V55" s="93">
        <v>7</v>
      </c>
      <c r="W55" s="58">
        <f t="shared" si="18"/>
        <v>0.571428571428571</v>
      </c>
      <c r="X55" s="58">
        <f t="shared" si="19"/>
        <v>0.666666666666667</v>
      </c>
      <c r="Y55" s="114" t="s">
        <v>178</v>
      </c>
      <c r="AA55" s="140"/>
      <c r="AC55" s="113"/>
      <c r="AD55" s="114"/>
      <c r="AE55" s="93"/>
    </row>
    <row r="56" ht="15.45" spans="1:31">
      <c r="A56" s="91"/>
      <c r="B56" s="114"/>
      <c r="C56" s="23"/>
      <c r="D56" s="23">
        <v>1</v>
      </c>
      <c r="E56" s="23"/>
      <c r="F56" s="18"/>
      <c r="G56" s="19"/>
      <c r="H56" s="20"/>
      <c r="J56" s="136">
        <v>1</v>
      </c>
      <c r="K56" s="5">
        <v>1</v>
      </c>
      <c r="M56" s="106">
        <v>40</v>
      </c>
      <c r="N56" s="100">
        <v>40</v>
      </c>
      <c r="O56" s="107">
        <v>40</v>
      </c>
      <c r="P56" s="47">
        <f t="shared" si="16"/>
        <v>1</v>
      </c>
      <c r="Q56" s="47">
        <f t="shared" si="17"/>
        <v>1</v>
      </c>
      <c r="R56" s="100" t="s">
        <v>189</v>
      </c>
      <c r="T56" s="113">
        <v>4</v>
      </c>
      <c r="U56" s="114">
        <v>4</v>
      </c>
      <c r="V56" s="93">
        <v>4</v>
      </c>
      <c r="W56" s="58">
        <f t="shared" si="18"/>
        <v>1</v>
      </c>
      <c r="X56" s="58">
        <f t="shared" si="19"/>
        <v>1</v>
      </c>
      <c r="Y56" s="114" t="s">
        <v>178</v>
      </c>
      <c r="AA56" s="140"/>
      <c r="AC56" s="113"/>
      <c r="AD56" s="114"/>
      <c r="AE56" s="93"/>
    </row>
    <row r="57" ht="15.45" spans="1:31">
      <c r="A57" s="91">
        <v>40</v>
      </c>
      <c r="B57" s="77">
        <v>1</v>
      </c>
      <c r="C57" s="21"/>
      <c r="D57" s="21"/>
      <c r="E57" s="21">
        <v>1</v>
      </c>
      <c r="F57" s="18"/>
      <c r="G57" s="19">
        <v>1</v>
      </c>
      <c r="H57" s="20"/>
      <c r="J57" s="136">
        <v>1</v>
      </c>
      <c r="K57" s="5">
        <v>1</v>
      </c>
      <c r="M57" s="106">
        <v>11</v>
      </c>
      <c r="N57" s="100">
        <v>15</v>
      </c>
      <c r="O57" s="107">
        <v>11</v>
      </c>
      <c r="P57" s="47">
        <f t="shared" si="16"/>
        <v>1</v>
      </c>
      <c r="Q57" s="47">
        <f t="shared" si="17"/>
        <v>0.733333333333333</v>
      </c>
      <c r="R57" s="100" t="s">
        <v>189</v>
      </c>
      <c r="T57" s="113">
        <v>5</v>
      </c>
      <c r="U57" s="114">
        <v>5</v>
      </c>
      <c r="V57" s="93">
        <v>5</v>
      </c>
      <c r="W57" s="58">
        <f t="shared" si="18"/>
        <v>1</v>
      </c>
      <c r="X57" s="58">
        <f t="shared" si="19"/>
        <v>1</v>
      </c>
      <c r="Y57" s="114" t="s">
        <v>178</v>
      </c>
      <c r="AA57" s="140"/>
      <c r="AC57" s="113"/>
      <c r="AD57" s="114"/>
      <c r="AE57" s="93"/>
    </row>
    <row r="58" ht="15.45" spans="1:31">
      <c r="A58" s="91">
        <v>41</v>
      </c>
      <c r="B58" s="77">
        <v>1</v>
      </c>
      <c r="C58" s="21"/>
      <c r="D58" s="21"/>
      <c r="E58" s="21">
        <v>1</v>
      </c>
      <c r="F58" s="36"/>
      <c r="G58" s="19">
        <v>1</v>
      </c>
      <c r="H58" s="37"/>
      <c r="J58" s="136">
        <v>1</v>
      </c>
      <c r="K58" s="5">
        <v>1</v>
      </c>
      <c r="M58" s="106">
        <v>11</v>
      </c>
      <c r="N58" s="100">
        <v>15</v>
      </c>
      <c r="O58" s="107">
        <v>11</v>
      </c>
      <c r="P58" s="47">
        <f t="shared" si="16"/>
        <v>1</v>
      </c>
      <c r="Q58" s="47">
        <f t="shared" si="17"/>
        <v>0.733333333333333</v>
      </c>
      <c r="R58" s="100" t="s">
        <v>189</v>
      </c>
      <c r="T58" s="113">
        <v>5</v>
      </c>
      <c r="U58" s="114">
        <v>5</v>
      </c>
      <c r="V58" s="93">
        <v>5</v>
      </c>
      <c r="W58" s="58">
        <f t="shared" si="18"/>
        <v>1</v>
      </c>
      <c r="X58" s="58">
        <f t="shared" si="19"/>
        <v>1</v>
      </c>
      <c r="Y58" s="114" t="s">
        <v>190</v>
      </c>
      <c r="AA58" s="140"/>
      <c r="AC58" s="113"/>
      <c r="AD58" s="114"/>
      <c r="AE58" s="93"/>
    </row>
    <row r="59" ht="15.45" spans="1:31">
      <c r="A59" s="91">
        <v>42</v>
      </c>
      <c r="B59" s="77">
        <v>2</v>
      </c>
      <c r="C59" s="34">
        <v>1</v>
      </c>
      <c r="D59" s="34"/>
      <c r="E59" s="34"/>
      <c r="F59" s="18"/>
      <c r="G59" s="19"/>
      <c r="H59" s="20"/>
      <c r="J59" s="136">
        <v>1</v>
      </c>
      <c r="K59" s="5">
        <v>1</v>
      </c>
      <c r="M59" s="106">
        <v>27</v>
      </c>
      <c r="N59" s="100">
        <v>27</v>
      </c>
      <c r="O59" s="107">
        <v>27</v>
      </c>
      <c r="P59" s="47">
        <f t="shared" si="16"/>
        <v>1</v>
      </c>
      <c r="Q59" s="47">
        <f t="shared" si="17"/>
        <v>1</v>
      </c>
      <c r="R59" s="100" t="s">
        <v>189</v>
      </c>
      <c r="T59" s="113">
        <v>9</v>
      </c>
      <c r="U59" s="114">
        <v>9</v>
      </c>
      <c r="V59" s="93">
        <v>9</v>
      </c>
      <c r="W59" s="58">
        <f t="shared" si="18"/>
        <v>1</v>
      </c>
      <c r="X59" s="58">
        <f t="shared" si="19"/>
        <v>1</v>
      </c>
      <c r="Y59" s="114" t="s">
        <v>190</v>
      </c>
      <c r="AA59" s="140"/>
      <c r="AC59" s="113"/>
      <c r="AD59" s="114"/>
      <c r="AE59" s="93"/>
    </row>
    <row r="60" ht="15.45" spans="1:31">
      <c r="A60" s="91"/>
      <c r="B60" s="114"/>
      <c r="C60" s="27">
        <v>1</v>
      </c>
      <c r="D60" s="27"/>
      <c r="E60" s="27"/>
      <c r="F60" s="18"/>
      <c r="G60" s="19"/>
      <c r="H60" s="20"/>
      <c r="J60" s="136">
        <v>1</v>
      </c>
      <c r="K60" s="5">
        <v>1</v>
      </c>
      <c r="M60" s="106">
        <v>20</v>
      </c>
      <c r="N60" s="100">
        <v>20</v>
      </c>
      <c r="O60" s="107">
        <v>20</v>
      </c>
      <c r="P60" s="47">
        <f t="shared" ref="P60:P87" si="20">M60/O60</f>
        <v>1</v>
      </c>
      <c r="Q60" s="47">
        <f t="shared" ref="Q60:Q87" si="21">M60/N60</f>
        <v>1</v>
      </c>
      <c r="R60" s="100" t="s">
        <v>189</v>
      </c>
      <c r="T60" s="113">
        <v>4</v>
      </c>
      <c r="U60" s="114">
        <v>4</v>
      </c>
      <c r="V60" s="93">
        <v>4</v>
      </c>
      <c r="W60" s="58">
        <f t="shared" si="18"/>
        <v>1</v>
      </c>
      <c r="X60" s="58">
        <f t="shared" si="19"/>
        <v>1</v>
      </c>
      <c r="Y60" s="114" t="s">
        <v>190</v>
      </c>
      <c r="AA60" s="140"/>
      <c r="AC60" s="113"/>
      <c r="AD60" s="114"/>
      <c r="AE60" s="93"/>
    </row>
    <row r="61" ht="15.45" spans="1:31">
      <c r="A61" s="91">
        <v>43</v>
      </c>
      <c r="B61" s="77">
        <v>1</v>
      </c>
      <c r="C61" s="23"/>
      <c r="D61" s="23">
        <v>1</v>
      </c>
      <c r="E61" s="23"/>
      <c r="F61" s="18"/>
      <c r="G61" s="19"/>
      <c r="H61" s="20"/>
      <c r="J61" s="136">
        <v>1</v>
      </c>
      <c r="K61" s="5">
        <v>1</v>
      </c>
      <c r="M61" s="106">
        <v>16</v>
      </c>
      <c r="N61" s="100">
        <v>16</v>
      </c>
      <c r="O61" s="107">
        <v>16</v>
      </c>
      <c r="P61" s="47">
        <f t="shared" si="20"/>
        <v>1</v>
      </c>
      <c r="Q61" s="47">
        <f t="shared" si="21"/>
        <v>1</v>
      </c>
      <c r="R61" s="100" t="s">
        <v>189</v>
      </c>
      <c r="T61" s="113">
        <v>8</v>
      </c>
      <c r="U61" s="114">
        <v>8</v>
      </c>
      <c r="V61" s="93">
        <v>8</v>
      </c>
      <c r="W61" s="58">
        <f t="shared" si="18"/>
        <v>1</v>
      </c>
      <c r="X61" s="58">
        <f t="shared" si="19"/>
        <v>1</v>
      </c>
      <c r="Y61" s="114" t="s">
        <v>190</v>
      </c>
      <c r="AA61" s="140"/>
      <c r="AC61" s="113"/>
      <c r="AD61" s="114"/>
      <c r="AE61" s="93"/>
    </row>
    <row r="62" ht="15.45" spans="1:31">
      <c r="A62" s="91">
        <v>44</v>
      </c>
      <c r="B62" s="77">
        <v>1</v>
      </c>
      <c r="C62" s="21"/>
      <c r="D62" s="21"/>
      <c r="E62" s="21">
        <v>1</v>
      </c>
      <c r="F62" s="18"/>
      <c r="G62" s="19">
        <v>1</v>
      </c>
      <c r="H62" s="20"/>
      <c r="J62" s="136">
        <v>1</v>
      </c>
      <c r="K62" s="5">
        <v>1</v>
      </c>
      <c r="M62" s="106">
        <v>9</v>
      </c>
      <c r="N62" s="100">
        <v>27</v>
      </c>
      <c r="O62" s="107">
        <v>19</v>
      </c>
      <c r="P62" s="47">
        <f t="shared" si="20"/>
        <v>0.473684210526316</v>
      </c>
      <c r="Q62" s="47">
        <f t="shared" si="21"/>
        <v>0.333333333333333</v>
      </c>
      <c r="R62" s="100" t="s">
        <v>189</v>
      </c>
      <c r="T62" s="113">
        <v>6</v>
      </c>
      <c r="U62" s="114">
        <v>9</v>
      </c>
      <c r="V62" s="93">
        <v>9</v>
      </c>
      <c r="W62" s="58">
        <f t="shared" si="18"/>
        <v>0.666666666666667</v>
      </c>
      <c r="X62" s="58">
        <f t="shared" si="19"/>
        <v>0.666666666666667</v>
      </c>
      <c r="Y62" s="114" t="s">
        <v>190</v>
      </c>
      <c r="AA62" s="140"/>
      <c r="AC62" s="113"/>
      <c r="AD62" s="114"/>
      <c r="AE62" s="93"/>
    </row>
    <row r="63" ht="15.45" spans="1:31">
      <c r="A63" s="91">
        <v>45</v>
      </c>
      <c r="B63" s="77">
        <v>1</v>
      </c>
      <c r="C63" s="21"/>
      <c r="D63" s="21"/>
      <c r="E63" s="21">
        <v>1</v>
      </c>
      <c r="F63" s="18"/>
      <c r="G63" s="19">
        <v>1</v>
      </c>
      <c r="H63" s="20"/>
      <c r="J63" s="136">
        <v>1</v>
      </c>
      <c r="K63" s="5">
        <v>1</v>
      </c>
      <c r="M63" s="106">
        <v>13</v>
      </c>
      <c r="N63" s="100">
        <v>18</v>
      </c>
      <c r="O63" s="107">
        <v>13</v>
      </c>
      <c r="P63" s="47">
        <f t="shared" si="20"/>
        <v>1</v>
      </c>
      <c r="Q63" s="47">
        <f t="shared" si="21"/>
        <v>0.722222222222222</v>
      </c>
      <c r="R63" s="100" t="s">
        <v>189</v>
      </c>
      <c r="T63" s="113">
        <v>6</v>
      </c>
      <c r="U63" s="114">
        <v>6</v>
      </c>
      <c r="V63" s="93">
        <v>6</v>
      </c>
      <c r="W63" s="58">
        <f t="shared" si="18"/>
        <v>1</v>
      </c>
      <c r="X63" s="58">
        <f t="shared" si="19"/>
        <v>1</v>
      </c>
      <c r="Y63" s="114" t="s">
        <v>178</v>
      </c>
      <c r="AA63" s="140"/>
      <c r="AC63" s="113"/>
      <c r="AD63" s="114"/>
      <c r="AE63" s="93"/>
    </row>
    <row r="64" ht="15.45" spans="1:31">
      <c r="A64" s="91">
        <v>46</v>
      </c>
      <c r="B64" s="77">
        <v>1</v>
      </c>
      <c r="C64" s="38">
        <v>0</v>
      </c>
      <c r="D64" s="38"/>
      <c r="E64" s="38"/>
      <c r="F64" s="18"/>
      <c r="G64" s="19"/>
      <c r="H64" s="20"/>
      <c r="J64" s="136">
        <v>1</v>
      </c>
      <c r="K64" s="5">
        <v>1</v>
      </c>
      <c r="M64" s="106">
        <v>16</v>
      </c>
      <c r="N64" s="100">
        <v>16</v>
      </c>
      <c r="O64" s="107">
        <v>16</v>
      </c>
      <c r="P64" s="47">
        <f t="shared" si="20"/>
        <v>1</v>
      </c>
      <c r="Q64" s="47">
        <f t="shared" si="21"/>
        <v>1</v>
      </c>
      <c r="R64" s="100" t="s">
        <v>189</v>
      </c>
      <c r="T64" s="113">
        <v>4</v>
      </c>
      <c r="U64" s="114">
        <v>4</v>
      </c>
      <c r="V64" s="93">
        <v>4</v>
      </c>
      <c r="W64" s="58">
        <f t="shared" si="18"/>
        <v>1</v>
      </c>
      <c r="X64" s="58">
        <f t="shared" si="19"/>
        <v>1</v>
      </c>
      <c r="Y64" s="114" t="s">
        <v>178</v>
      </c>
      <c r="AA64" s="140"/>
      <c r="AC64" s="113"/>
      <c r="AD64" s="114"/>
      <c r="AE64" s="93"/>
    </row>
    <row r="65" ht="15.45" spans="1:31">
      <c r="A65" s="91">
        <v>47</v>
      </c>
      <c r="B65" s="77">
        <v>1</v>
      </c>
      <c r="C65" s="27">
        <v>1</v>
      </c>
      <c r="D65" s="27"/>
      <c r="E65" s="27"/>
      <c r="F65" s="18"/>
      <c r="G65" s="19"/>
      <c r="H65" s="20"/>
      <c r="J65" s="136">
        <v>1</v>
      </c>
      <c r="K65" s="5">
        <v>1</v>
      </c>
      <c r="M65" s="106">
        <v>30</v>
      </c>
      <c r="N65" s="100">
        <v>30</v>
      </c>
      <c r="O65" s="107">
        <v>30</v>
      </c>
      <c r="P65" s="47">
        <f t="shared" si="20"/>
        <v>1</v>
      </c>
      <c r="Q65" s="47">
        <f t="shared" si="21"/>
        <v>1</v>
      </c>
      <c r="R65" s="100" t="s">
        <v>189</v>
      </c>
      <c r="T65" s="113">
        <v>6</v>
      </c>
      <c r="U65" s="114">
        <v>6</v>
      </c>
      <c r="V65" s="93">
        <v>6</v>
      </c>
      <c r="W65" s="58">
        <f t="shared" si="18"/>
        <v>1</v>
      </c>
      <c r="X65" s="58">
        <f t="shared" si="19"/>
        <v>1</v>
      </c>
      <c r="Y65" s="114" t="s">
        <v>178</v>
      </c>
      <c r="AA65" s="140"/>
      <c r="AC65" s="113"/>
      <c r="AD65" s="114"/>
      <c r="AE65" s="93"/>
    </row>
    <row r="66" ht="15.45" spans="1:31">
      <c r="A66" s="91">
        <v>48</v>
      </c>
      <c r="B66" s="77">
        <v>2</v>
      </c>
      <c r="C66" s="21"/>
      <c r="D66" s="21"/>
      <c r="E66" s="21">
        <v>1</v>
      </c>
      <c r="F66" s="18"/>
      <c r="G66" s="19">
        <v>1</v>
      </c>
      <c r="H66" s="20">
        <v>1</v>
      </c>
      <c r="J66" s="136">
        <v>1</v>
      </c>
      <c r="K66" s="5">
        <v>1</v>
      </c>
      <c r="M66" s="106">
        <v>9</v>
      </c>
      <c r="N66" s="100">
        <v>35</v>
      </c>
      <c r="O66" s="107">
        <v>19</v>
      </c>
      <c r="P66" s="47">
        <f t="shared" si="20"/>
        <v>0.473684210526316</v>
      </c>
      <c r="Q66" s="47">
        <f t="shared" si="21"/>
        <v>0.257142857142857</v>
      </c>
      <c r="R66" s="100" t="s">
        <v>189</v>
      </c>
      <c r="T66" s="113">
        <v>5</v>
      </c>
      <c r="U66" s="114">
        <v>7</v>
      </c>
      <c r="V66" s="93">
        <v>9</v>
      </c>
      <c r="W66" s="58">
        <f t="shared" ref="W66:W86" si="22">T66/V66</f>
        <v>0.555555555555556</v>
      </c>
      <c r="X66" s="58">
        <f t="shared" ref="X66:X86" si="23">T66/U66</f>
        <v>0.714285714285714</v>
      </c>
      <c r="Y66" s="114" t="s">
        <v>178</v>
      </c>
      <c r="AA66" s="140"/>
      <c r="AC66" s="113"/>
      <c r="AD66" s="114"/>
      <c r="AE66" s="93"/>
    </row>
    <row r="67" ht="15.45" spans="1:31">
      <c r="A67" s="91"/>
      <c r="B67" s="114"/>
      <c r="C67" s="21"/>
      <c r="D67" s="21"/>
      <c r="E67" s="21">
        <v>1</v>
      </c>
      <c r="F67" s="18"/>
      <c r="G67" s="19">
        <v>1</v>
      </c>
      <c r="H67" s="20"/>
      <c r="J67" s="136">
        <v>1</v>
      </c>
      <c r="K67" s="5">
        <v>1</v>
      </c>
      <c r="M67" s="106">
        <v>6</v>
      </c>
      <c r="N67" s="100">
        <v>18</v>
      </c>
      <c r="O67" s="107">
        <v>19</v>
      </c>
      <c r="P67" s="47">
        <f t="shared" si="20"/>
        <v>0.315789473684211</v>
      </c>
      <c r="Q67" s="47">
        <f t="shared" si="21"/>
        <v>0.333333333333333</v>
      </c>
      <c r="R67" s="100" t="s">
        <v>189</v>
      </c>
      <c r="T67" s="113">
        <v>4</v>
      </c>
      <c r="U67" s="114">
        <v>6</v>
      </c>
      <c r="V67" s="93">
        <v>9</v>
      </c>
      <c r="W67" s="58">
        <f t="shared" si="22"/>
        <v>0.444444444444444</v>
      </c>
      <c r="X67" s="58">
        <f t="shared" si="23"/>
        <v>0.666666666666667</v>
      </c>
      <c r="Y67" s="114" t="s">
        <v>178</v>
      </c>
      <c r="AA67" s="140"/>
      <c r="AC67" s="113"/>
      <c r="AD67" s="114"/>
      <c r="AE67" s="93"/>
    </row>
    <row r="68" ht="15.45" spans="1:31">
      <c r="A68" s="91">
        <v>49</v>
      </c>
      <c r="B68" s="77">
        <v>1</v>
      </c>
      <c r="C68" s="23"/>
      <c r="D68" s="23">
        <v>1</v>
      </c>
      <c r="E68" s="23"/>
      <c r="F68" s="18"/>
      <c r="G68" s="19"/>
      <c r="H68" s="20"/>
      <c r="J68" s="136">
        <v>1</v>
      </c>
      <c r="K68" s="5">
        <v>1</v>
      </c>
      <c r="M68" s="106">
        <v>14</v>
      </c>
      <c r="N68" s="100">
        <v>14</v>
      </c>
      <c r="O68" s="107">
        <v>14</v>
      </c>
      <c r="P68" s="47">
        <f t="shared" si="20"/>
        <v>1</v>
      </c>
      <c r="Q68" s="47">
        <f t="shared" si="21"/>
        <v>1</v>
      </c>
      <c r="R68" s="100" t="s">
        <v>189</v>
      </c>
      <c r="T68" s="113">
        <v>7</v>
      </c>
      <c r="U68" s="114">
        <v>7</v>
      </c>
      <c r="V68" s="93">
        <v>7</v>
      </c>
      <c r="W68" s="58">
        <f t="shared" si="22"/>
        <v>1</v>
      </c>
      <c r="X68" s="58">
        <f t="shared" si="23"/>
        <v>1</v>
      </c>
      <c r="Y68" s="114" t="s">
        <v>178</v>
      </c>
      <c r="AA68" s="140"/>
      <c r="AC68" s="113"/>
      <c r="AD68" s="114"/>
      <c r="AE68" s="93"/>
    </row>
    <row r="69" ht="15.45" spans="1:31">
      <c r="A69" s="91">
        <v>50</v>
      </c>
      <c r="B69" s="77">
        <v>2</v>
      </c>
      <c r="C69" s="34">
        <v>1</v>
      </c>
      <c r="D69" s="34"/>
      <c r="E69" s="34"/>
      <c r="F69" s="18"/>
      <c r="G69" s="19"/>
      <c r="H69" s="20">
        <v>1</v>
      </c>
      <c r="J69" s="136">
        <v>1</v>
      </c>
      <c r="K69" s="5">
        <v>1</v>
      </c>
      <c r="M69" s="106">
        <v>15</v>
      </c>
      <c r="N69" s="100">
        <v>30</v>
      </c>
      <c r="O69" s="107">
        <v>20</v>
      </c>
      <c r="P69" s="47">
        <f t="shared" si="20"/>
        <v>0.75</v>
      </c>
      <c r="Q69" s="47">
        <f t="shared" si="21"/>
        <v>0.5</v>
      </c>
      <c r="R69" s="100" t="s">
        <v>189</v>
      </c>
      <c r="T69" s="113">
        <v>5</v>
      </c>
      <c r="U69" s="114">
        <v>5</v>
      </c>
      <c r="V69" s="93">
        <v>5</v>
      </c>
      <c r="W69" s="58">
        <f t="shared" si="22"/>
        <v>1</v>
      </c>
      <c r="X69" s="58">
        <f t="shared" si="23"/>
        <v>1</v>
      </c>
      <c r="Y69" s="114" t="s">
        <v>178</v>
      </c>
      <c r="AA69" s="140"/>
      <c r="AC69" s="113"/>
      <c r="AD69" s="114"/>
      <c r="AE69" s="93"/>
    </row>
    <row r="70" ht="15.45" spans="1:31">
      <c r="A70" s="91"/>
      <c r="B70" s="77"/>
      <c r="C70" s="27">
        <v>1</v>
      </c>
      <c r="D70" s="27"/>
      <c r="E70" s="27"/>
      <c r="F70" s="18">
        <v>1</v>
      </c>
      <c r="G70" s="19"/>
      <c r="H70" s="20"/>
      <c r="J70" s="136">
        <v>1</v>
      </c>
      <c r="K70" s="5">
        <v>1</v>
      </c>
      <c r="M70" s="106">
        <v>22</v>
      </c>
      <c r="N70" s="100">
        <v>27</v>
      </c>
      <c r="O70" s="107">
        <v>22</v>
      </c>
      <c r="P70" s="47">
        <f t="shared" si="20"/>
        <v>1</v>
      </c>
      <c r="Q70" s="47">
        <f t="shared" si="21"/>
        <v>0.814814814814815</v>
      </c>
      <c r="R70" s="100" t="s">
        <v>189</v>
      </c>
      <c r="T70" s="113">
        <v>3</v>
      </c>
      <c r="U70" s="114">
        <v>3</v>
      </c>
      <c r="V70" s="93">
        <v>3</v>
      </c>
      <c r="W70" s="58">
        <f t="shared" si="22"/>
        <v>1</v>
      </c>
      <c r="X70" s="58">
        <f t="shared" si="23"/>
        <v>1</v>
      </c>
      <c r="Y70" s="114" t="s">
        <v>178</v>
      </c>
      <c r="AA70" s="140"/>
      <c r="AC70" s="121"/>
      <c r="AD70" s="122"/>
      <c r="AE70" s="117"/>
    </row>
    <row r="71" ht="15.4" spans="1:25">
      <c r="A71" s="77">
        <v>51</v>
      </c>
      <c r="B71" s="77">
        <v>1</v>
      </c>
      <c r="C71" s="27">
        <v>1</v>
      </c>
      <c r="D71" s="27"/>
      <c r="E71" s="27"/>
      <c r="F71" s="18">
        <v>1</v>
      </c>
      <c r="G71" s="19">
        <v>1</v>
      </c>
      <c r="H71" s="20"/>
      <c r="I71" s="118"/>
      <c r="J71" s="113">
        <v>1</v>
      </c>
      <c r="K71" s="93">
        <v>1</v>
      </c>
      <c r="L71" s="118"/>
      <c r="M71" s="113">
        <v>11</v>
      </c>
      <c r="N71" s="114">
        <v>21</v>
      </c>
      <c r="O71" s="93">
        <v>51</v>
      </c>
      <c r="P71" s="47">
        <f t="shared" si="20"/>
        <v>0.215686274509804</v>
      </c>
      <c r="Q71" s="47">
        <f t="shared" si="21"/>
        <v>0.523809523809524</v>
      </c>
      <c r="R71" s="114" t="s">
        <v>189</v>
      </c>
      <c r="S71" s="118"/>
      <c r="T71" s="113">
        <v>2</v>
      </c>
      <c r="U71" s="114">
        <v>3</v>
      </c>
      <c r="V71" s="93">
        <v>10</v>
      </c>
      <c r="W71" s="58">
        <f t="shared" si="22"/>
        <v>0.2</v>
      </c>
      <c r="X71" s="58">
        <f t="shared" si="23"/>
        <v>0.666666666666667</v>
      </c>
      <c r="Y71" s="114" t="s">
        <v>178</v>
      </c>
    </row>
    <row r="72" ht="15.4" spans="1:25">
      <c r="A72" s="77">
        <v>52</v>
      </c>
      <c r="B72" s="114">
        <v>1</v>
      </c>
      <c r="C72" s="27">
        <v>1</v>
      </c>
      <c r="D72" s="27"/>
      <c r="E72" s="27"/>
      <c r="F72" s="18"/>
      <c r="G72" s="19"/>
      <c r="H72" s="20"/>
      <c r="I72" s="118"/>
      <c r="J72" s="113">
        <v>1</v>
      </c>
      <c r="K72" s="93">
        <v>0</v>
      </c>
      <c r="L72" s="118"/>
      <c r="M72" s="113">
        <v>8</v>
      </c>
      <c r="N72" s="114">
        <v>56</v>
      </c>
      <c r="O72" s="93">
        <v>12</v>
      </c>
      <c r="P72" s="47">
        <f t="shared" si="20"/>
        <v>0.666666666666667</v>
      </c>
      <c r="Q72" s="47">
        <f t="shared" si="21"/>
        <v>0.142857142857143</v>
      </c>
      <c r="R72" s="114" t="s">
        <v>181</v>
      </c>
      <c r="S72" s="118"/>
      <c r="T72" s="113">
        <v>4</v>
      </c>
      <c r="U72" s="114">
        <v>7</v>
      </c>
      <c r="V72" s="93">
        <v>6</v>
      </c>
      <c r="W72" s="58">
        <f t="shared" si="22"/>
        <v>0.666666666666667</v>
      </c>
      <c r="X72" s="58">
        <f t="shared" si="23"/>
        <v>0.571428571428571</v>
      </c>
      <c r="Y72" s="114" t="s">
        <v>178</v>
      </c>
    </row>
    <row r="73" ht="15.4" spans="1:25">
      <c r="A73" s="77">
        <v>53</v>
      </c>
      <c r="B73" s="114">
        <v>4</v>
      </c>
      <c r="C73" s="27">
        <v>1</v>
      </c>
      <c r="D73" s="27"/>
      <c r="E73" s="62"/>
      <c r="F73" s="18"/>
      <c r="G73" s="19">
        <v>1</v>
      </c>
      <c r="H73" s="20"/>
      <c r="I73" s="118"/>
      <c r="J73" s="113">
        <v>1</v>
      </c>
      <c r="K73" s="93">
        <v>1</v>
      </c>
      <c r="L73" s="118"/>
      <c r="M73" s="113">
        <v>9</v>
      </c>
      <c r="N73" s="114">
        <v>24</v>
      </c>
      <c r="O73" s="93">
        <v>19</v>
      </c>
      <c r="P73" s="47">
        <f t="shared" si="20"/>
        <v>0.473684210526316</v>
      </c>
      <c r="Q73" s="47">
        <f t="shared" si="21"/>
        <v>0.375</v>
      </c>
      <c r="R73" s="114" t="s">
        <v>189</v>
      </c>
      <c r="S73" s="118"/>
      <c r="T73" s="113">
        <v>3</v>
      </c>
      <c r="U73" s="114">
        <v>8</v>
      </c>
      <c r="V73" s="93">
        <v>9</v>
      </c>
      <c r="W73" s="58">
        <f t="shared" si="22"/>
        <v>0.333333333333333</v>
      </c>
      <c r="X73" s="58">
        <f t="shared" si="23"/>
        <v>0.375</v>
      </c>
      <c r="Y73" s="114" t="s">
        <v>178</v>
      </c>
    </row>
    <row r="74" ht="15.4" spans="1:25">
      <c r="A74" s="77"/>
      <c r="B74" s="114"/>
      <c r="C74" s="27">
        <v>1</v>
      </c>
      <c r="D74" s="27"/>
      <c r="E74" s="62"/>
      <c r="F74" s="18">
        <v>1</v>
      </c>
      <c r="G74" s="19">
        <v>1</v>
      </c>
      <c r="H74" s="20">
        <v>1</v>
      </c>
      <c r="I74" s="118"/>
      <c r="J74" s="113">
        <v>1</v>
      </c>
      <c r="K74" s="93">
        <v>1</v>
      </c>
      <c r="L74" s="118"/>
      <c r="M74" s="113">
        <v>2</v>
      </c>
      <c r="N74" s="114">
        <v>30</v>
      </c>
      <c r="O74" s="93">
        <v>34</v>
      </c>
      <c r="P74" s="47">
        <f t="shared" si="20"/>
        <v>0.0588235294117647</v>
      </c>
      <c r="Q74" s="47">
        <f t="shared" si="21"/>
        <v>0.0666666666666667</v>
      </c>
      <c r="R74" s="114" t="s">
        <v>189</v>
      </c>
      <c r="S74" s="118"/>
      <c r="T74" s="113">
        <v>1</v>
      </c>
      <c r="U74" s="114">
        <v>5</v>
      </c>
      <c r="V74" s="93">
        <v>11</v>
      </c>
      <c r="W74" s="58">
        <f t="shared" si="22"/>
        <v>0.0909090909090909</v>
      </c>
      <c r="X74" s="58">
        <f t="shared" si="23"/>
        <v>0.2</v>
      </c>
      <c r="Y74" s="114" t="s">
        <v>178</v>
      </c>
    </row>
    <row r="75" ht="15.4" spans="1:25">
      <c r="A75" s="77"/>
      <c r="B75" s="114"/>
      <c r="C75" s="27">
        <v>1</v>
      </c>
      <c r="D75" s="27"/>
      <c r="E75" s="62"/>
      <c r="F75" s="18">
        <v>1</v>
      </c>
      <c r="G75" s="19">
        <v>1</v>
      </c>
      <c r="H75" s="20"/>
      <c r="I75" s="118"/>
      <c r="J75" s="113">
        <v>1</v>
      </c>
      <c r="K75" s="93">
        <v>1</v>
      </c>
      <c r="L75" s="118"/>
      <c r="M75" s="113">
        <v>0</v>
      </c>
      <c r="N75" s="114">
        <v>9</v>
      </c>
      <c r="O75" s="93">
        <v>20</v>
      </c>
      <c r="P75" s="47">
        <f t="shared" si="20"/>
        <v>0</v>
      </c>
      <c r="Q75" s="47">
        <f t="shared" si="21"/>
        <v>0</v>
      </c>
      <c r="R75" s="114" t="s">
        <v>189</v>
      </c>
      <c r="S75" s="118"/>
      <c r="T75" s="113">
        <v>0</v>
      </c>
      <c r="U75" s="114">
        <v>1</v>
      </c>
      <c r="V75" s="93">
        <v>9</v>
      </c>
      <c r="W75" s="58">
        <f t="shared" si="22"/>
        <v>0</v>
      </c>
      <c r="X75" s="58">
        <f t="shared" si="23"/>
        <v>0</v>
      </c>
      <c r="Y75" s="114" t="s">
        <v>178</v>
      </c>
    </row>
    <row r="76" ht="15.4" spans="1:25">
      <c r="A76" s="77"/>
      <c r="B76" s="114"/>
      <c r="C76" s="17">
        <v>1</v>
      </c>
      <c r="D76" s="17"/>
      <c r="E76" s="63"/>
      <c r="F76" s="18"/>
      <c r="G76" s="19"/>
      <c r="H76" s="20"/>
      <c r="I76" s="118"/>
      <c r="J76" s="113">
        <v>1</v>
      </c>
      <c r="K76" s="93">
        <v>1</v>
      </c>
      <c r="L76" s="118"/>
      <c r="M76" s="113">
        <v>8</v>
      </c>
      <c r="N76" s="114">
        <v>8</v>
      </c>
      <c r="O76" s="93">
        <v>8</v>
      </c>
      <c r="P76" s="47">
        <f t="shared" si="20"/>
        <v>1</v>
      </c>
      <c r="Q76" s="47">
        <f t="shared" si="21"/>
        <v>1</v>
      </c>
      <c r="R76" s="114" t="s">
        <v>177</v>
      </c>
      <c r="S76" s="118"/>
      <c r="T76" s="113">
        <v>4</v>
      </c>
      <c r="U76" s="114">
        <v>4</v>
      </c>
      <c r="V76" s="93">
        <v>4</v>
      </c>
      <c r="W76" s="58">
        <f t="shared" si="22"/>
        <v>1</v>
      </c>
      <c r="X76" s="58">
        <f t="shared" si="23"/>
        <v>1</v>
      </c>
      <c r="Y76" s="114" t="s">
        <v>178</v>
      </c>
    </row>
    <row r="77" ht="15.4" spans="1:25">
      <c r="A77" s="77">
        <v>54</v>
      </c>
      <c r="B77" s="114">
        <v>1</v>
      </c>
      <c r="C77" s="23"/>
      <c r="D77" s="23">
        <v>1</v>
      </c>
      <c r="E77" s="23"/>
      <c r="F77" s="18"/>
      <c r="G77" s="19"/>
      <c r="H77" s="20"/>
      <c r="I77" s="118"/>
      <c r="J77" s="113">
        <v>1</v>
      </c>
      <c r="K77" s="93">
        <v>1</v>
      </c>
      <c r="L77" s="118"/>
      <c r="M77" s="113">
        <v>18</v>
      </c>
      <c r="N77" s="114">
        <v>18</v>
      </c>
      <c r="O77" s="93">
        <v>18</v>
      </c>
      <c r="P77" s="47">
        <f t="shared" si="20"/>
        <v>1</v>
      </c>
      <c r="Q77" s="47">
        <f t="shared" si="21"/>
        <v>1</v>
      </c>
      <c r="R77" s="114" t="s">
        <v>177</v>
      </c>
      <c r="S77" s="118"/>
      <c r="T77" s="113">
        <v>9</v>
      </c>
      <c r="U77" s="114">
        <v>9</v>
      </c>
      <c r="V77" s="93">
        <v>9</v>
      </c>
      <c r="W77" s="58">
        <f t="shared" si="22"/>
        <v>1</v>
      </c>
      <c r="X77" s="58">
        <f t="shared" si="23"/>
        <v>1</v>
      </c>
      <c r="Y77" s="114" t="s">
        <v>178</v>
      </c>
    </row>
    <row r="78" ht="15.4" spans="1:25">
      <c r="A78" s="77">
        <v>55</v>
      </c>
      <c r="B78" s="114">
        <v>1</v>
      </c>
      <c r="C78" s="23"/>
      <c r="D78" s="23">
        <v>1</v>
      </c>
      <c r="E78" s="23"/>
      <c r="F78" s="18"/>
      <c r="G78" s="19"/>
      <c r="H78" s="20"/>
      <c r="I78" s="118"/>
      <c r="J78" s="113">
        <v>1</v>
      </c>
      <c r="K78" s="93">
        <v>1</v>
      </c>
      <c r="L78" s="118"/>
      <c r="M78" s="113">
        <v>15</v>
      </c>
      <c r="N78" s="114">
        <v>15</v>
      </c>
      <c r="O78" s="93">
        <v>15</v>
      </c>
      <c r="P78" s="47">
        <f t="shared" si="20"/>
        <v>1</v>
      </c>
      <c r="Q78" s="47">
        <f t="shared" si="21"/>
        <v>1</v>
      </c>
      <c r="R78" s="114" t="s">
        <v>177</v>
      </c>
      <c r="S78" s="118"/>
      <c r="T78" s="113">
        <v>7</v>
      </c>
      <c r="U78" s="114">
        <v>7</v>
      </c>
      <c r="V78" s="93">
        <v>7</v>
      </c>
      <c r="W78" s="58">
        <f t="shared" si="22"/>
        <v>1</v>
      </c>
      <c r="X78" s="58">
        <f t="shared" si="23"/>
        <v>1</v>
      </c>
      <c r="Y78" s="114" t="s">
        <v>178</v>
      </c>
    </row>
    <row r="79" ht="15.4" spans="1:25">
      <c r="A79" s="77">
        <v>56</v>
      </c>
      <c r="B79" s="114">
        <v>1</v>
      </c>
      <c r="C79" s="27">
        <v>1</v>
      </c>
      <c r="D79" s="27"/>
      <c r="E79" s="27"/>
      <c r="F79" s="18"/>
      <c r="G79" s="19">
        <v>1</v>
      </c>
      <c r="H79" s="20"/>
      <c r="I79" s="118"/>
      <c r="J79" s="113">
        <v>1</v>
      </c>
      <c r="K79" s="93">
        <v>1</v>
      </c>
      <c r="L79" s="118"/>
      <c r="M79" s="113">
        <v>14</v>
      </c>
      <c r="N79" s="114">
        <v>14</v>
      </c>
      <c r="O79" s="93">
        <v>14</v>
      </c>
      <c r="P79" s="47">
        <f t="shared" si="20"/>
        <v>1</v>
      </c>
      <c r="Q79" s="47">
        <f t="shared" si="21"/>
        <v>1</v>
      </c>
      <c r="R79" s="114" t="s">
        <v>177</v>
      </c>
      <c r="S79" s="118"/>
      <c r="T79" s="113">
        <v>7</v>
      </c>
      <c r="U79" s="114">
        <v>7</v>
      </c>
      <c r="V79" s="93">
        <v>7</v>
      </c>
      <c r="W79" s="58">
        <f t="shared" si="22"/>
        <v>1</v>
      </c>
      <c r="X79" s="58">
        <f t="shared" si="23"/>
        <v>1</v>
      </c>
      <c r="Y79" s="114" t="s">
        <v>178</v>
      </c>
    </row>
    <row r="80" ht="15.4" spans="1:25">
      <c r="A80" s="77">
        <v>57</v>
      </c>
      <c r="B80" s="114">
        <v>1</v>
      </c>
      <c r="C80" s="27">
        <v>1</v>
      </c>
      <c r="D80" s="27"/>
      <c r="E80" s="27"/>
      <c r="F80" s="18"/>
      <c r="G80" s="19"/>
      <c r="H80" s="20"/>
      <c r="I80" s="118"/>
      <c r="J80" s="113">
        <v>1</v>
      </c>
      <c r="K80" s="93">
        <v>1</v>
      </c>
      <c r="L80" s="118"/>
      <c r="M80" s="113">
        <v>30</v>
      </c>
      <c r="N80" s="114">
        <v>30</v>
      </c>
      <c r="O80" s="93">
        <v>30</v>
      </c>
      <c r="P80" s="47">
        <f t="shared" si="20"/>
        <v>1</v>
      </c>
      <c r="Q80" s="47">
        <f t="shared" si="21"/>
        <v>1</v>
      </c>
      <c r="R80" s="114" t="s">
        <v>177</v>
      </c>
      <c r="S80" s="118"/>
      <c r="T80" s="113">
        <v>5</v>
      </c>
      <c r="U80" s="114">
        <v>5</v>
      </c>
      <c r="V80" s="93">
        <v>5</v>
      </c>
      <c r="W80" s="58">
        <f t="shared" si="22"/>
        <v>1</v>
      </c>
      <c r="X80" s="58">
        <f t="shared" si="23"/>
        <v>1</v>
      </c>
      <c r="Y80" s="114" t="s">
        <v>178</v>
      </c>
    </row>
    <row r="81" ht="15.4" spans="1:25">
      <c r="A81" s="77">
        <v>58</v>
      </c>
      <c r="B81" s="114">
        <v>2</v>
      </c>
      <c r="C81" s="27">
        <v>1</v>
      </c>
      <c r="D81" s="27"/>
      <c r="E81" s="27"/>
      <c r="F81" s="18"/>
      <c r="G81" s="19"/>
      <c r="H81" s="20"/>
      <c r="I81" s="118"/>
      <c r="J81" s="113">
        <v>1</v>
      </c>
      <c r="K81" s="93">
        <v>1</v>
      </c>
      <c r="L81" s="118"/>
      <c r="M81" s="113">
        <v>9</v>
      </c>
      <c r="N81" s="114">
        <v>27</v>
      </c>
      <c r="O81" s="93">
        <v>19</v>
      </c>
      <c r="P81" s="47">
        <f t="shared" si="20"/>
        <v>0.473684210526316</v>
      </c>
      <c r="Q81" s="47">
        <f t="shared" si="21"/>
        <v>0.333333333333333</v>
      </c>
      <c r="R81" s="114" t="s">
        <v>177</v>
      </c>
      <c r="S81" s="118"/>
      <c r="T81" s="113">
        <v>1</v>
      </c>
      <c r="U81" s="114">
        <v>9</v>
      </c>
      <c r="V81" s="93">
        <v>9</v>
      </c>
      <c r="W81" s="58">
        <f t="shared" si="22"/>
        <v>0.111111111111111</v>
      </c>
      <c r="X81" s="58">
        <f t="shared" si="23"/>
        <v>0.111111111111111</v>
      </c>
      <c r="Y81" s="114" t="s">
        <v>178</v>
      </c>
    </row>
    <row r="82" ht="15.4" spans="1:25">
      <c r="A82" s="77"/>
      <c r="B82" s="114"/>
      <c r="C82" s="27">
        <v>1</v>
      </c>
      <c r="D82" s="27"/>
      <c r="E82" s="27"/>
      <c r="F82" s="18"/>
      <c r="G82" s="19">
        <v>1</v>
      </c>
      <c r="H82" s="20"/>
      <c r="I82" s="118"/>
      <c r="J82" s="113">
        <v>1</v>
      </c>
      <c r="K82" s="93">
        <v>1</v>
      </c>
      <c r="L82" s="118"/>
      <c r="M82" s="113">
        <v>12</v>
      </c>
      <c r="N82" s="114">
        <v>12</v>
      </c>
      <c r="O82" s="93">
        <v>12</v>
      </c>
      <c r="P82" s="47">
        <f t="shared" si="20"/>
        <v>1</v>
      </c>
      <c r="Q82" s="47">
        <f t="shared" si="21"/>
        <v>1</v>
      </c>
      <c r="R82" s="114" t="s">
        <v>177</v>
      </c>
      <c r="S82" s="118"/>
      <c r="T82" s="113">
        <v>4</v>
      </c>
      <c r="U82" s="114">
        <v>4</v>
      </c>
      <c r="V82" s="93">
        <v>4</v>
      </c>
      <c r="W82" s="58">
        <f t="shared" si="22"/>
        <v>1</v>
      </c>
      <c r="X82" s="58">
        <f t="shared" si="23"/>
        <v>1</v>
      </c>
      <c r="Y82" s="114" t="s">
        <v>178</v>
      </c>
    </row>
    <row r="83" ht="15.4" spans="1:25">
      <c r="A83" s="77">
        <v>59</v>
      </c>
      <c r="B83" s="114">
        <v>4</v>
      </c>
      <c r="C83" s="27">
        <v>1</v>
      </c>
      <c r="D83" s="27"/>
      <c r="E83" s="27"/>
      <c r="F83" s="18"/>
      <c r="G83" s="19"/>
      <c r="H83" s="20"/>
      <c r="I83" s="118"/>
      <c r="J83" s="113">
        <v>0</v>
      </c>
      <c r="K83" s="93">
        <v>1</v>
      </c>
      <c r="L83" s="118"/>
      <c r="M83" s="113">
        <v>10</v>
      </c>
      <c r="N83" s="114">
        <v>10</v>
      </c>
      <c r="O83" s="93">
        <v>14</v>
      </c>
      <c r="P83" s="47">
        <f t="shared" si="20"/>
        <v>0.714285714285714</v>
      </c>
      <c r="Q83" s="47">
        <f t="shared" si="21"/>
        <v>1</v>
      </c>
      <c r="R83" s="114" t="s">
        <v>177</v>
      </c>
      <c r="S83" s="118"/>
      <c r="T83" s="113">
        <v>5</v>
      </c>
      <c r="U83" s="114">
        <v>5</v>
      </c>
      <c r="V83" s="93">
        <v>7</v>
      </c>
      <c r="W83" s="58">
        <f t="shared" si="22"/>
        <v>0.714285714285714</v>
      </c>
      <c r="X83" s="58">
        <f t="shared" si="23"/>
        <v>1</v>
      </c>
      <c r="Y83" s="114" t="s">
        <v>178</v>
      </c>
    </row>
    <row r="84" ht="15.4" spans="1:25">
      <c r="A84" s="77"/>
      <c r="B84" s="114"/>
      <c r="C84" s="23"/>
      <c r="D84" s="23">
        <v>1</v>
      </c>
      <c r="E84" s="28"/>
      <c r="F84" s="18"/>
      <c r="G84" s="19"/>
      <c r="H84" s="20"/>
      <c r="I84" s="118"/>
      <c r="J84" s="113">
        <v>1</v>
      </c>
      <c r="K84" s="93">
        <v>1</v>
      </c>
      <c r="L84" s="118"/>
      <c r="M84" s="113">
        <v>30</v>
      </c>
      <c r="N84" s="114">
        <v>30</v>
      </c>
      <c r="O84" s="93">
        <v>30</v>
      </c>
      <c r="P84" s="47">
        <f t="shared" si="20"/>
        <v>1</v>
      </c>
      <c r="Q84" s="47">
        <f t="shared" si="21"/>
        <v>1</v>
      </c>
      <c r="R84" s="114" t="s">
        <v>177</v>
      </c>
      <c r="S84" s="118"/>
      <c r="T84" s="113">
        <v>3</v>
      </c>
      <c r="U84" s="114">
        <v>3</v>
      </c>
      <c r="V84" s="93">
        <v>3</v>
      </c>
      <c r="W84" s="58">
        <f t="shared" si="22"/>
        <v>1</v>
      </c>
      <c r="X84" s="58">
        <f t="shared" si="23"/>
        <v>1</v>
      </c>
      <c r="Y84" s="114" t="s">
        <v>178</v>
      </c>
    </row>
    <row r="85" ht="15.4" spans="1:25">
      <c r="A85" s="77"/>
      <c r="B85" s="114"/>
      <c r="C85" s="23"/>
      <c r="D85" s="23">
        <v>1</v>
      </c>
      <c r="E85" s="28"/>
      <c r="F85" s="18"/>
      <c r="G85" s="19"/>
      <c r="H85" s="20"/>
      <c r="I85" s="118"/>
      <c r="J85" s="113">
        <v>1</v>
      </c>
      <c r="K85" s="93">
        <v>1</v>
      </c>
      <c r="L85" s="118"/>
      <c r="M85" s="113">
        <v>24</v>
      </c>
      <c r="N85" s="114">
        <v>24</v>
      </c>
      <c r="O85" s="93">
        <v>24</v>
      </c>
      <c r="P85" s="47">
        <f t="shared" si="20"/>
        <v>1</v>
      </c>
      <c r="Q85" s="47">
        <f t="shared" si="21"/>
        <v>1</v>
      </c>
      <c r="R85" s="114" t="s">
        <v>177</v>
      </c>
      <c r="S85" s="118"/>
      <c r="T85" s="113">
        <v>4</v>
      </c>
      <c r="U85" s="114">
        <v>4</v>
      </c>
      <c r="V85" s="93">
        <v>4</v>
      </c>
      <c r="W85" s="58">
        <f t="shared" si="22"/>
        <v>1</v>
      </c>
      <c r="X85" s="58">
        <f t="shared" si="23"/>
        <v>1</v>
      </c>
      <c r="Y85" s="114" t="s">
        <v>178</v>
      </c>
    </row>
    <row r="86" ht="15.4" spans="1:25">
      <c r="A86" s="77"/>
      <c r="B86" s="114"/>
      <c r="C86" s="23"/>
      <c r="D86" s="23">
        <v>1</v>
      </c>
      <c r="E86" s="28"/>
      <c r="F86" s="18"/>
      <c r="G86" s="19"/>
      <c r="H86" s="20"/>
      <c r="I86" s="118"/>
      <c r="J86" s="113">
        <v>1</v>
      </c>
      <c r="K86" s="93">
        <v>0</v>
      </c>
      <c r="L86" s="118"/>
      <c r="M86" s="113">
        <v>20</v>
      </c>
      <c r="N86" s="114">
        <v>20</v>
      </c>
      <c r="O86" s="93">
        <v>24</v>
      </c>
      <c r="P86" s="47">
        <f t="shared" si="20"/>
        <v>0.833333333333333</v>
      </c>
      <c r="Q86" s="47">
        <f t="shared" si="21"/>
        <v>1</v>
      </c>
      <c r="R86" s="114" t="s">
        <v>177</v>
      </c>
      <c r="S86" s="118"/>
      <c r="T86" s="113">
        <v>4</v>
      </c>
      <c r="U86" s="114">
        <v>4</v>
      </c>
      <c r="V86" s="93">
        <v>4</v>
      </c>
      <c r="W86" s="58">
        <f t="shared" si="22"/>
        <v>1</v>
      </c>
      <c r="X86" s="58">
        <f t="shared" si="23"/>
        <v>1</v>
      </c>
      <c r="Y86" s="114" t="s">
        <v>178</v>
      </c>
    </row>
    <row r="87" ht="15.4" spans="1:25">
      <c r="A87" s="116">
        <v>60</v>
      </c>
      <c r="B87" s="122">
        <v>1</v>
      </c>
      <c r="C87" s="27">
        <v>1</v>
      </c>
      <c r="D87" s="27"/>
      <c r="E87" s="27"/>
      <c r="F87" s="66"/>
      <c r="G87" s="67"/>
      <c r="H87" s="68"/>
      <c r="I87" s="118"/>
      <c r="J87" s="121">
        <v>1</v>
      </c>
      <c r="K87" s="117">
        <v>1</v>
      </c>
      <c r="L87" s="118"/>
      <c r="M87" s="121">
        <v>15</v>
      </c>
      <c r="N87" s="122">
        <v>15</v>
      </c>
      <c r="O87" s="117">
        <v>15</v>
      </c>
      <c r="P87" s="47">
        <f t="shared" si="20"/>
        <v>1</v>
      </c>
      <c r="Q87" s="47">
        <f t="shared" si="21"/>
        <v>1</v>
      </c>
      <c r="R87" s="114" t="s">
        <v>177</v>
      </c>
      <c r="S87" s="118"/>
      <c r="T87" s="121">
        <v>5</v>
      </c>
      <c r="U87" s="122">
        <v>5</v>
      </c>
      <c r="V87" s="117">
        <v>5</v>
      </c>
      <c r="W87" s="58">
        <f t="shared" ref="W87" si="24">T87/V87</f>
        <v>1</v>
      </c>
      <c r="X87" s="58">
        <f t="shared" ref="X87" si="25">T87/U87</f>
        <v>1</v>
      </c>
      <c r="Y87" s="114" t="s">
        <v>178</v>
      </c>
    </row>
    <row r="88" ht="15.4" spans="2:24">
      <c r="B88" s="2">
        <f>SUM(B3:B87)</f>
        <v>84</v>
      </c>
      <c r="C88" s="2">
        <f t="shared" ref="C88:H88" si="26">SUM(C3:C87)</f>
        <v>42</v>
      </c>
      <c r="D88" s="2">
        <f t="shared" si="26"/>
        <v>24</v>
      </c>
      <c r="E88" s="2">
        <f t="shared" si="26"/>
        <v>17</v>
      </c>
      <c r="F88" s="2">
        <f t="shared" si="26"/>
        <v>13</v>
      </c>
      <c r="G88" s="2">
        <f t="shared" si="26"/>
        <v>19</v>
      </c>
      <c r="H88" s="2">
        <f t="shared" si="26"/>
        <v>23</v>
      </c>
      <c r="I88" s="73" t="s">
        <v>157</v>
      </c>
      <c r="J88" s="123">
        <f>SUM(J3,J5,J7,J12,J13,J19,J20,J21,J24,J25:J30,J32,J35:J42,J48,J59:J60,J65,J69:J76,J79:J83,J87)</f>
        <v>39</v>
      </c>
      <c r="K88" s="123">
        <f>SUM(K3,K5,K7,K12,K13,K19,K20,K21,K24,K25:K30,K32,K35:K42,K48,K59:K60,K65,K69:K76,K79:K83,K87)</f>
        <v>36</v>
      </c>
      <c r="O88" s="73" t="s">
        <v>157</v>
      </c>
      <c r="P88" s="74">
        <f>SUM(P3,P5,P7,P12,P13,P19,P20,P21,P24,P25:P30,P32,P35:P42,P48,P59:P60,P65,P69:P76,P79:P83,P87)/42</f>
        <v>0.745664021443593</v>
      </c>
      <c r="Q88" s="74">
        <f>SUM(Q3,Q5,Q7,Q12,Q13,Q19,Q20,Q21,Q24,Q25:Q30,Q32,Q35:Q42,Q48,Q59:Q60,Q65,Q69:Q76,Q79:Q83,Q87)/42</f>
        <v>0.722922456019445</v>
      </c>
      <c r="R88" s="85"/>
      <c r="S88" s="85"/>
      <c r="T88" s="85"/>
      <c r="U88" s="85"/>
      <c r="V88" s="85"/>
      <c r="W88" s="74">
        <f>SUM(W3,W5,W7,W12,W13,W19,W20,W21,W24,W25:W30,W32,W35:W42,W48,W59:W60,W65,W69:W76,W79:W83,W87)/42</f>
        <v>0.805270390984677</v>
      </c>
      <c r="X88" s="74">
        <f>SUM(X3,X5,X7,X12,X13,X19,X20,X21,X24,X25:X30,X32,X35:X42,X48,X59:X60,X65,X69:X76,X79:X83,X87)/42</f>
        <v>0.82531179138322</v>
      </c>
    </row>
    <row r="89" ht="15.4" spans="9:24">
      <c r="I89" s="23" t="s">
        <v>158</v>
      </c>
      <c r="J89" s="125">
        <f>SUM(J8:J10,J14:J15,J22:J23,J46:J47,J49:J56,J61,J68,J77:J78,J84:J86)</f>
        <v>19</v>
      </c>
      <c r="K89" s="125">
        <f>SUM(K8:K10,K14:K15,K22:K23,K46:K47,K49:K56,K61,K68,K77:K78,K84:K86)</f>
        <v>19</v>
      </c>
      <c r="O89" s="23" t="s">
        <v>158</v>
      </c>
      <c r="P89" s="76">
        <f>SUM(P8:P10,P14:P15,P22:P23,P46:P47,P49:P56,P61,P68,P77:P78,P84:P86)/24</f>
        <v>0.725963445142367</v>
      </c>
      <c r="Q89" s="76">
        <f>SUM(Q8:Q10,Q14:Q15,Q22:Q23,Q46:Q47,Q49:Q56,Q61,Q68,Q77:Q78,Q84:Q86)/24</f>
        <v>0.697600022565994</v>
      </c>
      <c r="R89" s="85"/>
      <c r="S89" s="85"/>
      <c r="T89" s="85"/>
      <c r="U89" s="85"/>
      <c r="V89" s="85"/>
      <c r="W89" s="76">
        <f t="shared" ref="W89:X89" si="27">SUM(W8:W10,W14:W15,W22:W23,W46:W47,W49:W56,W61,W68,W77:W78,W84:W86)/24</f>
        <v>0.731944444444444</v>
      </c>
      <c r="X89" s="76">
        <f t="shared" si="27"/>
        <v>0.791170634920635</v>
      </c>
    </row>
    <row r="90" ht="15.4" spans="9:24">
      <c r="I90" s="78" t="s">
        <v>160</v>
      </c>
      <c r="J90" s="126">
        <f>SUM(J4,J6,J11,J16:J18,J33:J34,J43:J45,J57:J58,J62:J63,J66:J67)</f>
        <v>15</v>
      </c>
      <c r="K90" s="126">
        <f>SUM(K4,K6,K11,K16:K18,K33:K34,K43:K45,K57:K58,K62:K63,K66:K67)</f>
        <v>14</v>
      </c>
      <c r="O90" s="78" t="s">
        <v>160</v>
      </c>
      <c r="P90" s="79">
        <f>SUM(P4,P6,P11,P16:P18,P33:P34,P43:P45,P57:P58,P62:P63,P66:P67)/17</f>
        <v>0.632971360048336</v>
      </c>
      <c r="Q90" s="79">
        <f>SUM(Q4,Q6,Q11,Q16:Q18,Q33:Q34,Q43:Q45,Q57:Q58,Q62:Q63,Q66:Q67)/17</f>
        <v>0.495788936489629</v>
      </c>
      <c r="R90" s="85"/>
      <c r="S90" s="85"/>
      <c r="T90" s="85"/>
      <c r="U90" s="85"/>
      <c r="V90" s="85"/>
      <c r="W90" s="79">
        <f t="shared" ref="W90:X90" si="28">SUM(W4,W6,W11,W16:W18,W33:W34,W43:W45,W57:W58,W62:W63,W66:W67)/17</f>
        <v>0.619631185807656</v>
      </c>
      <c r="X90" s="79">
        <f t="shared" si="28"/>
        <v>0.656512605042017</v>
      </c>
    </row>
    <row r="91" ht="15.4" spans="9:24">
      <c r="I91" s="77"/>
      <c r="J91" s="127"/>
      <c r="K91" s="127"/>
      <c r="O91" s="77"/>
      <c r="P91" s="80"/>
      <c r="Q91" s="80"/>
      <c r="R91" s="80"/>
      <c r="S91" s="80"/>
      <c r="T91" s="80"/>
      <c r="U91" s="80"/>
      <c r="V91" s="80"/>
      <c r="W91" s="80"/>
      <c r="X91" s="80"/>
    </row>
    <row r="92" ht="15.4" spans="9:24">
      <c r="I92" s="81" t="s">
        <v>161</v>
      </c>
      <c r="J92" s="127">
        <f>SUM(J13,J14,J17,J28,J29,J33,J34,J35,J49,J70,J71,J74,J75)</f>
        <v>12</v>
      </c>
      <c r="K92" s="127">
        <f>SUM(K13,K14,K17,K28,K29,K33,K34,K35,K49,K70,K71,K74,K75)</f>
        <v>9</v>
      </c>
      <c r="O92" s="81" t="s">
        <v>161</v>
      </c>
      <c r="P92" s="80">
        <f>SUM(P13,P14,P17,P28,P29,P33,P34,P35,P49,P70,P71,P74,P75)/13</f>
        <v>0.424608498683955</v>
      </c>
      <c r="Q92" s="80">
        <f>SUM(Q13,Q14,Q17,Q28,Q29,Q33,Q34,Q35,Q49,Q70,Q71,Q74,Q75)/13</f>
        <v>0.355797212047212</v>
      </c>
      <c r="R92" s="80"/>
      <c r="S92" s="80"/>
      <c r="T92" s="80"/>
      <c r="U92" s="80"/>
      <c r="V92" s="80"/>
      <c r="W92" s="80">
        <f t="shared" ref="W92:X92" si="29">SUM(W13,W14,W17,W28,W29,W33,W34,W35,W49,W70,W71,W74,W75)/13</f>
        <v>0.571911421911422</v>
      </c>
      <c r="X92" s="80">
        <f t="shared" si="29"/>
        <v>0.638095238095238</v>
      </c>
    </row>
    <row r="93" ht="15.4" spans="9:24">
      <c r="I93" s="81" t="s">
        <v>162</v>
      </c>
      <c r="J93" s="127">
        <f>SUM(J4,J6,J12,J13,J18,J33,J43,J57,J58,J62,J63,J66,J67,J71,J73,J74,J75,J79,J82)</f>
        <v>18</v>
      </c>
      <c r="K93" s="127">
        <f>SUM(K4,K6,K12,K13,K18,K33,K43,K57,K58,K62,K63,K66,K67,K71,K73,K74,K75,K79,K82)</f>
        <v>18</v>
      </c>
      <c r="O93" s="81" t="s">
        <v>162</v>
      </c>
      <c r="P93" s="80">
        <f>SUM(P4,P6,P12,P13,P18,P33,P43,P57,P58,P62,P63,P66,P67,P71,P73,P74,P75,P79,P82)/19</f>
        <v>0.619632770612132</v>
      </c>
      <c r="Q93" s="80">
        <f>SUM(Q4,Q6,Q12,Q13,Q18,Q33,Q43,Q57,Q58,Q62,Q63,Q66,Q67,Q71,Q73,Q74,Q75,Q79,Q82)/19</f>
        <v>0.543859956263207</v>
      </c>
      <c r="R93" s="80"/>
      <c r="S93" s="80"/>
      <c r="T93" s="80"/>
      <c r="U93" s="80"/>
      <c r="V93" s="80"/>
      <c r="W93" s="80">
        <f t="shared" ref="W93:X93" si="30">SUM(W4,W6,W12,W13,W18,W33,W43,W57,W58,W62,W63,W66,W67,W71,W73,W74,W75,W79,W82)/19</f>
        <v>0.652586010480747</v>
      </c>
      <c r="X93" s="80">
        <f t="shared" si="30"/>
        <v>0.73703007518797</v>
      </c>
    </row>
    <row r="94" ht="15.4" spans="9:24">
      <c r="I94" s="81" t="s">
        <v>163</v>
      </c>
      <c r="J94" s="127">
        <f>SUM(J6,J9:J10,J15:J17,J22:J23,J25:J27,J30,J36,J40:J41,J43:J44,J51,J53,J55,J66,J69,J74)</f>
        <v>18</v>
      </c>
      <c r="K94" s="127">
        <f>SUM(K6,K9:K10,K15:K17,K22:K23,K25:K27,K30,K36,K40:K41,K43:K44,K51,K53,K55,K66,K69,K74)</f>
        <v>18</v>
      </c>
      <c r="O94" s="81" t="s">
        <v>163</v>
      </c>
      <c r="P94" s="80">
        <f>SUM(P6,P9:P10,P15:P17,P22:P23,P25:P27,P30,P36,P40:P41,P43:P44,P51,P53,P55,P66,P69,P74)/23</f>
        <v>0.581746500347591</v>
      </c>
      <c r="Q94" s="80">
        <f>SUM(Q6,Q9:Q10,Q15:Q17,Q22:Q23,Q25:Q27,Q30,Q36,Q40:Q41,Q43:Q44,Q51,Q53,Q55,Q66,Q69,Q74)/23</f>
        <v>0.550204644532616</v>
      </c>
      <c r="R94" s="80"/>
      <c r="S94" s="80"/>
      <c r="T94" s="80"/>
      <c r="U94" s="80"/>
      <c r="V94" s="80"/>
      <c r="W94" s="80">
        <f t="shared" ref="W94:X94" si="31">SUM(W6,W9:W10,W15:W17,W22:W23,W25:W27,W30,W36,W40:W41,W43:W44,W51,W53,W55,W66,W69,W74)/23</f>
        <v>0.584387351778656</v>
      </c>
      <c r="X94" s="80">
        <f t="shared" si="31"/>
        <v>0.64399585921325</v>
      </c>
    </row>
    <row r="95" spans="10:11">
      <c r="J95" s="144"/>
      <c r="K95" s="144"/>
    </row>
    <row r="96" ht="15.4" spans="16:25">
      <c r="P96" s="80">
        <f t="shared" ref="P96:Q96" si="32">AVERAGE(P3:P87)</f>
        <v>0.720256246486541</v>
      </c>
      <c r="Q96" s="80">
        <f t="shared" si="32"/>
        <v>0.673018519222908</v>
      </c>
      <c r="R96" s="86">
        <f>2*P96*Q96/(P96+Q96)</f>
        <v>0.695836606535526</v>
      </c>
      <c r="W96" s="80">
        <f t="shared" ref="W96:X96" si="33">AVERAGE(W3:W87)</f>
        <v>0.740255920550038</v>
      </c>
      <c r="X96" s="80">
        <f t="shared" si="33"/>
        <v>0.774257703081232</v>
      </c>
      <c r="Y96" s="86">
        <f>2*W96*X96/(W96+X96)</f>
        <v>0.756875131123808</v>
      </c>
    </row>
    <row r="97" ht="15.45" spans="15:18">
      <c r="O97" s="82" t="s">
        <v>168</v>
      </c>
      <c r="P97" s="80">
        <f>(P96+W96)/2</f>
        <v>0.730256083518289</v>
      </c>
      <c r="Q97" s="80">
        <f t="shared" ref="Q97:R97" si="34">(Q96+X96)/2</f>
        <v>0.72363811115207</v>
      </c>
      <c r="R97" s="80">
        <f t="shared" si="34"/>
        <v>0.726355868829667</v>
      </c>
    </row>
  </sheetData>
  <mergeCells count="42">
    <mergeCell ref="C1:E1"/>
    <mergeCell ref="F1:H1"/>
    <mergeCell ref="J1:K1"/>
    <mergeCell ref="M1:O1"/>
    <mergeCell ref="T1:V1"/>
    <mergeCell ref="AC1:AE1"/>
    <mergeCell ref="A1:A2"/>
    <mergeCell ref="A8:A10"/>
    <mergeCell ref="A14:A15"/>
    <mergeCell ref="A16:A17"/>
    <mergeCell ref="A22:A23"/>
    <mergeCell ref="A24:A25"/>
    <mergeCell ref="A35:A36"/>
    <mergeCell ref="A37:A38"/>
    <mergeCell ref="A39:A40"/>
    <mergeCell ref="A42:A43"/>
    <mergeCell ref="A46:A47"/>
    <mergeCell ref="A49:A51"/>
    <mergeCell ref="A52:A53"/>
    <mergeCell ref="A55:A56"/>
    <mergeCell ref="A59:A60"/>
    <mergeCell ref="A66:A67"/>
    <mergeCell ref="A69:A70"/>
    <mergeCell ref="A73:A76"/>
    <mergeCell ref="A81:A82"/>
    <mergeCell ref="A83:A86"/>
    <mergeCell ref="B1:B2"/>
    <mergeCell ref="AC8:AC10"/>
    <mergeCell ref="AC14:AC15"/>
    <mergeCell ref="AC16:AC17"/>
    <mergeCell ref="AC22:AC23"/>
    <mergeCell ref="AC24:AC25"/>
    <mergeCell ref="AD8:AD10"/>
    <mergeCell ref="AD14:AD15"/>
    <mergeCell ref="AD16:AD17"/>
    <mergeCell ref="AD22:AD23"/>
    <mergeCell ref="AD24:AD25"/>
    <mergeCell ref="AE8:AE10"/>
    <mergeCell ref="AE14:AE15"/>
    <mergeCell ref="AE16:AE17"/>
    <mergeCell ref="AE22:AE23"/>
    <mergeCell ref="AE24:AE2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2"/>
  <sheetViews>
    <sheetView zoomScale="80" zoomScaleNormal="80" workbookViewId="0">
      <selection activeCell="I6" sqref="A1:K90"/>
    </sheetView>
  </sheetViews>
  <sheetFormatPr defaultColWidth="9" defaultRowHeight="15.4"/>
  <cols>
    <col min="3" max="5" width="9" style="2"/>
    <col min="6" max="8" width="9" style="3"/>
    <col min="10" max="10" width="16.5" style="90" customWidth="1"/>
    <col min="11" max="11" width="13.375" style="90" customWidth="1"/>
    <col min="14" max="14" width="11.375" customWidth="1"/>
    <col min="15" max="17" width="12.5" customWidth="1"/>
    <col min="18" max="18" width="16.875" customWidth="1"/>
  </cols>
  <sheetData>
    <row r="1" spans="1:25">
      <c r="A1" s="4" t="s">
        <v>134</v>
      </c>
      <c r="B1" s="5" t="s">
        <v>135</v>
      </c>
      <c r="C1" s="6" t="s">
        <v>136</v>
      </c>
      <c r="D1" s="7"/>
      <c r="E1" s="8"/>
      <c r="F1" s="9" t="s">
        <v>137</v>
      </c>
      <c r="G1" s="9"/>
      <c r="H1" s="9"/>
      <c r="I1" s="96"/>
      <c r="J1" s="97" t="s">
        <v>138</v>
      </c>
      <c r="K1" s="98"/>
      <c r="M1" s="99" t="s">
        <v>139</v>
      </c>
      <c r="N1" s="100"/>
      <c r="O1" s="100"/>
      <c r="P1" s="100"/>
      <c r="Q1" s="100"/>
      <c r="T1" s="112" t="s">
        <v>140</v>
      </c>
      <c r="U1" s="2"/>
      <c r="V1" s="2"/>
      <c r="W1" s="2"/>
      <c r="X1" s="2"/>
      <c r="Y1" s="114"/>
    </row>
    <row r="2" s="88" customFormat="1" ht="77.15" spans="1:27">
      <c r="A2" s="10"/>
      <c r="B2" s="11"/>
      <c r="C2" s="12" t="s">
        <v>141</v>
      </c>
      <c r="D2" s="12" t="s">
        <v>142</v>
      </c>
      <c r="E2" s="12" t="s">
        <v>143</v>
      </c>
      <c r="F2" s="12" t="s">
        <v>144</v>
      </c>
      <c r="G2" s="12" t="s">
        <v>145</v>
      </c>
      <c r="H2" s="13" t="s">
        <v>146</v>
      </c>
      <c r="I2" s="101"/>
      <c r="J2" s="102" t="s">
        <v>170</v>
      </c>
      <c r="K2" s="103" t="s">
        <v>148</v>
      </c>
      <c r="M2" s="91" t="s">
        <v>149</v>
      </c>
      <c r="N2" s="77" t="s">
        <v>150</v>
      </c>
      <c r="O2" s="92" t="s">
        <v>151</v>
      </c>
      <c r="P2" s="47" t="s">
        <v>152</v>
      </c>
      <c r="Q2" s="47" t="s">
        <v>153</v>
      </c>
      <c r="R2" s="77" t="s">
        <v>171</v>
      </c>
      <c r="T2" s="91" t="s">
        <v>154</v>
      </c>
      <c r="U2" s="77" t="s">
        <v>155</v>
      </c>
      <c r="V2" s="92" t="s">
        <v>156</v>
      </c>
      <c r="W2" s="55" t="s">
        <v>152</v>
      </c>
      <c r="X2" s="55" t="s">
        <v>153</v>
      </c>
      <c r="Y2" s="115" t="s">
        <v>172</v>
      </c>
      <c r="AA2" s="77" t="s">
        <v>191</v>
      </c>
    </row>
    <row r="3" ht="15.45" spans="1:25">
      <c r="A3" s="91">
        <v>1</v>
      </c>
      <c r="B3" s="92">
        <v>1</v>
      </c>
      <c r="C3" s="16">
        <v>1</v>
      </c>
      <c r="D3" s="17"/>
      <c r="E3" s="17"/>
      <c r="F3" s="18"/>
      <c r="G3" s="19"/>
      <c r="H3" s="20"/>
      <c r="I3" s="96"/>
      <c r="J3" s="104">
        <v>1</v>
      </c>
      <c r="K3" s="105">
        <v>1</v>
      </c>
      <c r="M3" s="106">
        <v>0</v>
      </c>
      <c r="N3" s="100">
        <v>2</v>
      </c>
      <c r="O3" s="107">
        <v>70</v>
      </c>
      <c r="P3" s="47">
        <f t="shared" ref="P3" si="0">M3/O3</f>
        <v>0</v>
      </c>
      <c r="Q3" s="47">
        <f t="shared" ref="Q3" si="1">M3/N3</f>
        <v>0</v>
      </c>
      <c r="R3" s="100" t="s">
        <v>189</v>
      </c>
      <c r="T3" s="113">
        <v>1</v>
      </c>
      <c r="U3" s="114">
        <v>1</v>
      </c>
      <c r="V3" s="93">
        <v>7</v>
      </c>
      <c r="W3" s="58">
        <f>T3/V3</f>
        <v>0.142857142857143</v>
      </c>
      <c r="X3" s="58">
        <f>T3/U3</f>
        <v>1</v>
      </c>
      <c r="Y3" s="114" t="s">
        <v>178</v>
      </c>
    </row>
    <row r="4" ht="15.45" spans="1:25">
      <c r="A4" s="91">
        <v>2</v>
      </c>
      <c r="B4" s="92">
        <v>1</v>
      </c>
      <c r="C4" s="21"/>
      <c r="D4" s="21"/>
      <c r="E4" s="21">
        <v>1</v>
      </c>
      <c r="F4" s="18"/>
      <c r="G4" s="19">
        <v>1</v>
      </c>
      <c r="H4" s="20"/>
      <c r="I4" s="96"/>
      <c r="J4" s="104">
        <v>0</v>
      </c>
      <c r="K4" s="105">
        <v>1</v>
      </c>
      <c r="M4" s="106">
        <v>0</v>
      </c>
      <c r="N4" s="100">
        <v>3</v>
      </c>
      <c r="O4" s="107">
        <v>11</v>
      </c>
      <c r="P4" s="47">
        <f t="shared" ref="P4:P15" si="2">M4/O4</f>
        <v>0</v>
      </c>
      <c r="Q4" s="47">
        <f t="shared" ref="Q4:Q15" si="3">M4/N4</f>
        <v>0</v>
      </c>
      <c r="R4" s="100" t="s">
        <v>189</v>
      </c>
      <c r="T4" s="113">
        <v>0</v>
      </c>
      <c r="U4" s="114">
        <v>1</v>
      </c>
      <c r="V4" s="93">
        <v>5</v>
      </c>
      <c r="W4" s="58">
        <f t="shared" ref="W4:W19" si="4">T4/V4</f>
        <v>0</v>
      </c>
      <c r="X4" s="58">
        <f t="shared" ref="X4:X19" si="5">T4/U4</f>
        <v>0</v>
      </c>
      <c r="Y4" s="114" t="s">
        <v>180</v>
      </c>
    </row>
    <row r="5" ht="15.45" spans="1:25">
      <c r="A5" s="91">
        <v>3</v>
      </c>
      <c r="B5" s="92">
        <v>1</v>
      </c>
      <c r="C5" s="16">
        <v>1</v>
      </c>
      <c r="D5" s="17"/>
      <c r="E5" s="17"/>
      <c r="F5" s="18"/>
      <c r="G5" s="19"/>
      <c r="H5" s="20"/>
      <c r="I5" s="96"/>
      <c r="J5" s="104">
        <v>1</v>
      </c>
      <c r="K5" s="105">
        <v>1</v>
      </c>
      <c r="M5" s="106">
        <v>0</v>
      </c>
      <c r="N5" s="100">
        <v>2</v>
      </c>
      <c r="O5" s="107">
        <v>14</v>
      </c>
      <c r="P5" s="47">
        <f t="shared" si="2"/>
        <v>0</v>
      </c>
      <c r="Q5" s="47">
        <f t="shared" si="3"/>
        <v>0</v>
      </c>
      <c r="R5" s="100" t="s">
        <v>189</v>
      </c>
      <c r="T5" s="113">
        <v>0</v>
      </c>
      <c r="U5" s="114">
        <v>1</v>
      </c>
      <c r="V5" s="93">
        <v>7</v>
      </c>
      <c r="W5" s="58">
        <f t="shared" si="4"/>
        <v>0</v>
      </c>
      <c r="X5" s="58">
        <f t="shared" si="5"/>
        <v>0</v>
      </c>
      <c r="Y5" s="114" t="s">
        <v>178</v>
      </c>
    </row>
    <row r="6" ht="15.45" spans="1:25">
      <c r="A6" s="91">
        <v>4</v>
      </c>
      <c r="B6" s="92">
        <v>1</v>
      </c>
      <c r="C6" s="21"/>
      <c r="D6" s="21"/>
      <c r="E6" s="21">
        <v>1</v>
      </c>
      <c r="F6" s="18"/>
      <c r="G6" s="19">
        <v>1</v>
      </c>
      <c r="H6" s="20">
        <v>1</v>
      </c>
      <c r="I6" s="96"/>
      <c r="J6" s="104">
        <v>0</v>
      </c>
      <c r="K6" s="105">
        <v>1</v>
      </c>
      <c r="M6" s="106">
        <v>1</v>
      </c>
      <c r="N6" s="100">
        <v>1</v>
      </c>
      <c r="O6" s="107">
        <v>48</v>
      </c>
      <c r="P6" s="47">
        <f t="shared" si="2"/>
        <v>0.0208333333333333</v>
      </c>
      <c r="Q6" s="47">
        <f t="shared" si="3"/>
        <v>1</v>
      </c>
      <c r="R6" s="100" t="s">
        <v>189</v>
      </c>
      <c r="T6" s="113">
        <v>0</v>
      </c>
      <c r="U6" s="114">
        <v>1</v>
      </c>
      <c r="V6" s="93">
        <v>5</v>
      </c>
      <c r="W6" s="58">
        <f t="shared" si="4"/>
        <v>0</v>
      </c>
      <c r="X6" s="58">
        <f t="shared" si="5"/>
        <v>0</v>
      </c>
      <c r="Y6" s="114" t="s">
        <v>178</v>
      </c>
    </row>
    <row r="7" ht="15.45" spans="1:25">
      <c r="A7" s="91">
        <v>5</v>
      </c>
      <c r="B7" s="92">
        <v>1</v>
      </c>
      <c r="C7" s="16">
        <v>1</v>
      </c>
      <c r="D7" s="17"/>
      <c r="E7" s="17"/>
      <c r="F7" s="18"/>
      <c r="G7" s="19"/>
      <c r="H7" s="20"/>
      <c r="I7" s="96"/>
      <c r="J7" s="104">
        <v>1</v>
      </c>
      <c r="K7" s="105">
        <v>1</v>
      </c>
      <c r="M7" s="106">
        <v>4</v>
      </c>
      <c r="N7" s="100">
        <v>12</v>
      </c>
      <c r="O7" s="107">
        <v>45</v>
      </c>
      <c r="P7" s="47">
        <f t="shared" si="2"/>
        <v>0.0888888888888889</v>
      </c>
      <c r="Q7" s="47">
        <f t="shared" si="3"/>
        <v>0.333333333333333</v>
      </c>
      <c r="R7" s="100" t="s">
        <v>189</v>
      </c>
      <c r="T7" s="113">
        <v>1</v>
      </c>
      <c r="U7" s="114">
        <v>5</v>
      </c>
      <c r="V7" s="93">
        <v>9</v>
      </c>
      <c r="W7" s="58">
        <f t="shared" si="4"/>
        <v>0.111111111111111</v>
      </c>
      <c r="X7" s="58">
        <f t="shared" si="5"/>
        <v>0.2</v>
      </c>
      <c r="Y7" s="114" t="s">
        <v>178</v>
      </c>
    </row>
    <row r="8" ht="15.45" spans="1:25">
      <c r="A8" s="91">
        <v>6</v>
      </c>
      <c r="B8" s="92">
        <v>3</v>
      </c>
      <c r="C8" s="22"/>
      <c r="D8" s="23">
        <v>1</v>
      </c>
      <c r="E8" s="23"/>
      <c r="F8" s="18"/>
      <c r="G8" s="19"/>
      <c r="H8" s="20"/>
      <c r="I8" s="96"/>
      <c r="J8" s="104">
        <v>0</v>
      </c>
      <c r="K8" s="105">
        <v>1</v>
      </c>
      <c r="M8" s="106">
        <v>7</v>
      </c>
      <c r="N8" s="100">
        <v>8</v>
      </c>
      <c r="O8" s="107">
        <v>8</v>
      </c>
      <c r="P8" s="47">
        <f t="shared" si="2"/>
        <v>0.875</v>
      </c>
      <c r="Q8" s="47">
        <f t="shared" si="3"/>
        <v>0.875</v>
      </c>
      <c r="R8" s="100" t="s">
        <v>189</v>
      </c>
      <c r="T8" s="113">
        <v>4</v>
      </c>
      <c r="U8" s="114">
        <v>4</v>
      </c>
      <c r="V8" s="93">
        <v>4</v>
      </c>
      <c r="W8" s="58">
        <f t="shared" si="4"/>
        <v>1</v>
      </c>
      <c r="X8" s="58">
        <f t="shared" si="5"/>
        <v>1</v>
      </c>
      <c r="Y8" s="114" t="s">
        <v>178</v>
      </c>
    </row>
    <row r="9" ht="15.45" spans="1:25">
      <c r="A9" s="91"/>
      <c r="B9" s="92"/>
      <c r="C9" s="22"/>
      <c r="D9" s="24">
        <v>1</v>
      </c>
      <c r="E9" s="23"/>
      <c r="F9" s="18"/>
      <c r="G9" s="19"/>
      <c r="H9" s="20">
        <v>1</v>
      </c>
      <c r="I9" s="96"/>
      <c r="J9" s="104">
        <v>0</v>
      </c>
      <c r="K9" s="105">
        <v>1</v>
      </c>
      <c r="M9" s="106">
        <v>35</v>
      </c>
      <c r="N9" s="100">
        <v>40</v>
      </c>
      <c r="O9" s="107">
        <v>40</v>
      </c>
      <c r="P9" s="47">
        <f t="shared" si="2"/>
        <v>0.875</v>
      </c>
      <c r="Q9" s="47">
        <f t="shared" si="3"/>
        <v>0.875</v>
      </c>
      <c r="R9" s="100" t="s">
        <v>189</v>
      </c>
      <c r="T9" s="113">
        <v>4</v>
      </c>
      <c r="U9" s="114">
        <v>4</v>
      </c>
      <c r="V9" s="93">
        <v>4</v>
      </c>
      <c r="W9" s="58">
        <f t="shared" si="4"/>
        <v>1</v>
      </c>
      <c r="X9" s="58">
        <f t="shared" si="5"/>
        <v>1</v>
      </c>
      <c r="Y9" s="114" t="s">
        <v>178</v>
      </c>
    </row>
    <row r="10" ht="15.45" spans="1:25">
      <c r="A10" s="91"/>
      <c r="B10" s="92"/>
      <c r="C10" s="22"/>
      <c r="D10" s="25">
        <v>1</v>
      </c>
      <c r="E10" s="26"/>
      <c r="F10" s="18"/>
      <c r="G10" s="19"/>
      <c r="H10" s="20">
        <v>1</v>
      </c>
      <c r="I10" s="96"/>
      <c r="J10" s="104">
        <v>1</v>
      </c>
      <c r="K10" s="105">
        <v>1</v>
      </c>
      <c r="M10" s="106">
        <v>12</v>
      </c>
      <c r="N10" s="100">
        <v>12</v>
      </c>
      <c r="O10" s="107">
        <v>12</v>
      </c>
      <c r="P10" s="47">
        <f t="shared" si="2"/>
        <v>1</v>
      </c>
      <c r="Q10" s="47">
        <f t="shared" si="3"/>
        <v>1</v>
      </c>
      <c r="R10" s="100" t="s">
        <v>189</v>
      </c>
      <c r="T10" s="113">
        <v>4</v>
      </c>
      <c r="U10" s="114">
        <v>4</v>
      </c>
      <c r="V10" s="93">
        <v>4</v>
      </c>
      <c r="W10" s="58">
        <f t="shared" si="4"/>
        <v>1</v>
      </c>
      <c r="X10" s="58">
        <f t="shared" si="5"/>
        <v>1</v>
      </c>
      <c r="Y10" s="114" t="s">
        <v>178</v>
      </c>
    </row>
    <row r="11" ht="15.45" spans="1:25">
      <c r="A11" s="91">
        <v>7</v>
      </c>
      <c r="B11" s="92">
        <v>1</v>
      </c>
      <c r="C11" s="21"/>
      <c r="D11" s="21"/>
      <c r="E11" s="21">
        <v>1</v>
      </c>
      <c r="F11" s="18"/>
      <c r="G11" s="19"/>
      <c r="H11" s="20"/>
      <c r="I11" s="96"/>
      <c r="J11" s="104">
        <v>1</v>
      </c>
      <c r="K11" s="105">
        <v>1</v>
      </c>
      <c r="M11" s="106">
        <v>10</v>
      </c>
      <c r="N11" s="100">
        <v>10</v>
      </c>
      <c r="O11" s="107">
        <v>10</v>
      </c>
      <c r="P11" s="47">
        <f t="shared" si="2"/>
        <v>1</v>
      </c>
      <c r="Q11" s="47">
        <f t="shared" si="3"/>
        <v>1</v>
      </c>
      <c r="R11" s="100" t="s">
        <v>189</v>
      </c>
      <c r="T11" s="113">
        <v>5</v>
      </c>
      <c r="U11" s="114">
        <v>5</v>
      </c>
      <c r="V11" s="93">
        <v>5</v>
      </c>
      <c r="W11" s="58">
        <f t="shared" si="4"/>
        <v>1</v>
      </c>
      <c r="X11" s="58">
        <f t="shared" si="5"/>
        <v>1</v>
      </c>
      <c r="Y11" s="114" t="s">
        <v>178</v>
      </c>
    </row>
    <row r="12" ht="15.45" spans="1:25">
      <c r="A12" s="91">
        <v>8</v>
      </c>
      <c r="B12" s="92">
        <v>1</v>
      </c>
      <c r="C12" s="16">
        <v>1</v>
      </c>
      <c r="D12" s="17"/>
      <c r="E12" s="17"/>
      <c r="F12" s="18"/>
      <c r="G12" s="19">
        <v>1</v>
      </c>
      <c r="H12" s="20"/>
      <c r="I12" s="96"/>
      <c r="J12" s="104">
        <v>0</v>
      </c>
      <c r="K12" s="105">
        <v>1</v>
      </c>
      <c r="M12" s="106">
        <v>0</v>
      </c>
      <c r="N12" s="100">
        <v>1</v>
      </c>
      <c r="O12" s="107">
        <v>9</v>
      </c>
      <c r="P12" s="47">
        <f t="shared" si="2"/>
        <v>0</v>
      </c>
      <c r="Q12" s="47">
        <f t="shared" si="3"/>
        <v>0</v>
      </c>
      <c r="R12" s="100" t="s">
        <v>189</v>
      </c>
      <c r="T12" s="113">
        <v>0</v>
      </c>
      <c r="U12" s="114">
        <v>1</v>
      </c>
      <c r="V12" s="93">
        <v>3</v>
      </c>
      <c r="W12" s="58">
        <f t="shared" si="4"/>
        <v>0</v>
      </c>
      <c r="X12" s="58">
        <f t="shared" si="5"/>
        <v>0</v>
      </c>
      <c r="Y12" s="114" t="s">
        <v>178</v>
      </c>
    </row>
    <row r="13" ht="15.45" spans="1:25">
      <c r="A13" s="91">
        <v>9</v>
      </c>
      <c r="B13" s="92">
        <v>1</v>
      </c>
      <c r="C13" s="27">
        <v>1</v>
      </c>
      <c r="D13" s="27"/>
      <c r="E13" s="27"/>
      <c r="F13" s="18">
        <v>1</v>
      </c>
      <c r="G13" s="19">
        <v>1</v>
      </c>
      <c r="H13" s="20"/>
      <c r="I13" s="96"/>
      <c r="J13" s="104">
        <v>0</v>
      </c>
      <c r="K13" s="105">
        <v>1</v>
      </c>
      <c r="M13" s="106">
        <v>32</v>
      </c>
      <c r="N13" s="100">
        <v>56</v>
      </c>
      <c r="O13" s="107">
        <v>113</v>
      </c>
      <c r="P13" s="47">
        <f t="shared" si="2"/>
        <v>0.283185840707965</v>
      </c>
      <c r="Q13" s="47">
        <f t="shared" si="3"/>
        <v>0.571428571428571</v>
      </c>
      <c r="R13" s="100" t="s">
        <v>189</v>
      </c>
      <c r="T13" s="113">
        <v>8</v>
      </c>
      <c r="U13" s="114">
        <v>8</v>
      </c>
      <c r="V13" s="93">
        <v>11</v>
      </c>
      <c r="W13" s="58">
        <f t="shared" si="4"/>
        <v>0.727272727272727</v>
      </c>
      <c r="X13" s="58">
        <f t="shared" si="5"/>
        <v>1</v>
      </c>
      <c r="Y13" s="114" t="s">
        <v>178</v>
      </c>
    </row>
    <row r="14" ht="15.45" spans="1:27">
      <c r="A14" s="91">
        <v>10</v>
      </c>
      <c r="B14" s="92">
        <v>2</v>
      </c>
      <c r="C14" s="23"/>
      <c r="D14" s="23">
        <v>1</v>
      </c>
      <c r="E14" s="28"/>
      <c r="F14" s="18">
        <v>1</v>
      </c>
      <c r="G14" s="19"/>
      <c r="H14" s="20"/>
      <c r="I14" s="96"/>
      <c r="J14" s="104">
        <v>0</v>
      </c>
      <c r="K14" s="105">
        <v>1</v>
      </c>
      <c r="M14" s="106">
        <v>15</v>
      </c>
      <c r="N14" s="100">
        <v>16</v>
      </c>
      <c r="O14" s="107">
        <v>16</v>
      </c>
      <c r="P14" s="47">
        <f t="shared" si="2"/>
        <v>0.9375</v>
      </c>
      <c r="Q14" s="47">
        <f t="shared" si="3"/>
        <v>0.9375</v>
      </c>
      <c r="R14" s="100" t="s">
        <v>189</v>
      </c>
      <c r="T14" s="113">
        <v>8</v>
      </c>
      <c r="U14" s="114">
        <v>8</v>
      </c>
      <c r="V14" s="93">
        <v>8</v>
      </c>
      <c r="W14" s="58">
        <f t="shared" si="4"/>
        <v>1</v>
      </c>
      <c r="X14" s="58">
        <f t="shared" si="5"/>
        <v>1</v>
      </c>
      <c r="Y14" s="114" t="s">
        <v>178</v>
      </c>
      <c r="AA14" s="88" t="s">
        <v>192</v>
      </c>
    </row>
    <row r="15" ht="15.45" spans="1:27">
      <c r="A15" s="91"/>
      <c r="B15" s="93"/>
      <c r="C15" s="23"/>
      <c r="D15" s="23">
        <v>1</v>
      </c>
      <c r="E15" s="28"/>
      <c r="F15" s="18"/>
      <c r="G15" s="19"/>
      <c r="H15" s="20">
        <v>1</v>
      </c>
      <c r="I15" s="96"/>
      <c r="J15" s="104">
        <v>0</v>
      </c>
      <c r="K15" s="105">
        <v>1</v>
      </c>
      <c r="M15" s="106">
        <v>7</v>
      </c>
      <c r="N15" s="100">
        <v>14</v>
      </c>
      <c r="O15" s="107">
        <v>14</v>
      </c>
      <c r="P15" s="47">
        <f t="shared" si="2"/>
        <v>0.5</v>
      </c>
      <c r="Q15" s="47">
        <f t="shared" si="3"/>
        <v>0.5</v>
      </c>
      <c r="R15" s="100" t="s">
        <v>189</v>
      </c>
      <c r="T15" s="113">
        <v>7</v>
      </c>
      <c r="U15" s="114">
        <v>7</v>
      </c>
      <c r="V15" s="93">
        <v>7</v>
      </c>
      <c r="W15" s="58">
        <f t="shared" si="4"/>
        <v>1</v>
      </c>
      <c r="X15" s="58">
        <f t="shared" si="5"/>
        <v>1</v>
      </c>
      <c r="Y15" s="114" t="s">
        <v>178</v>
      </c>
      <c r="AA15" s="88" t="s">
        <v>192</v>
      </c>
    </row>
    <row r="16" spans="1:25">
      <c r="A16" s="91">
        <v>11</v>
      </c>
      <c r="B16" s="92">
        <v>2</v>
      </c>
      <c r="C16" s="21"/>
      <c r="D16" s="21"/>
      <c r="E16" s="21">
        <v>1</v>
      </c>
      <c r="F16" s="18"/>
      <c r="G16" s="19"/>
      <c r="H16" s="20">
        <v>1</v>
      </c>
      <c r="I16" s="96"/>
      <c r="J16" s="104"/>
      <c r="K16" s="105"/>
      <c r="M16" s="106">
        <v>0</v>
      </c>
      <c r="N16" s="100"/>
      <c r="O16" s="107">
        <v>72</v>
      </c>
      <c r="P16" s="47">
        <f t="shared" ref="P16:P50" si="6">M16/O16</f>
        <v>0</v>
      </c>
      <c r="Q16" s="47" t="e">
        <f t="shared" ref="Q16:Q50" si="7">M16/N16</f>
        <v>#DIV/0!</v>
      </c>
      <c r="R16" s="100"/>
      <c r="T16" s="113"/>
      <c r="U16" s="114"/>
      <c r="V16" s="93">
        <v>7</v>
      </c>
      <c r="W16" s="58">
        <f t="shared" si="4"/>
        <v>0</v>
      </c>
      <c r="X16" s="58" t="e">
        <f t="shared" si="5"/>
        <v>#DIV/0!</v>
      </c>
      <c r="Y16" s="114" t="s">
        <v>178</v>
      </c>
    </row>
    <row r="17" spans="1:25">
      <c r="A17" s="91"/>
      <c r="B17" s="93"/>
      <c r="C17" s="21"/>
      <c r="D17" s="21"/>
      <c r="E17" s="21">
        <v>1</v>
      </c>
      <c r="F17" s="18">
        <v>1</v>
      </c>
      <c r="G17" s="19"/>
      <c r="H17" s="20">
        <v>1</v>
      </c>
      <c r="I17" s="96"/>
      <c r="J17" s="104"/>
      <c r="K17" s="105"/>
      <c r="M17" s="106"/>
      <c r="N17" s="100"/>
      <c r="O17" s="107">
        <v>12</v>
      </c>
      <c r="P17" s="47">
        <f t="shared" si="6"/>
        <v>0</v>
      </c>
      <c r="Q17" s="47" t="e">
        <f t="shared" si="7"/>
        <v>#DIV/0!</v>
      </c>
      <c r="R17" s="100"/>
      <c r="T17" s="113"/>
      <c r="U17" s="114"/>
      <c r="V17" s="93">
        <v>4</v>
      </c>
      <c r="W17" s="58">
        <f t="shared" si="4"/>
        <v>0</v>
      </c>
      <c r="X17" s="58" t="e">
        <f t="shared" si="5"/>
        <v>#DIV/0!</v>
      </c>
      <c r="Y17" s="114" t="s">
        <v>178</v>
      </c>
    </row>
    <row r="18" spans="1:25">
      <c r="A18" s="91">
        <v>12</v>
      </c>
      <c r="B18" s="92">
        <v>1</v>
      </c>
      <c r="C18" s="21"/>
      <c r="D18" s="21"/>
      <c r="E18" s="21">
        <v>1</v>
      </c>
      <c r="F18" s="18"/>
      <c r="G18" s="19">
        <v>1</v>
      </c>
      <c r="H18" s="20"/>
      <c r="I18" s="96"/>
      <c r="J18" s="104"/>
      <c r="K18" s="105"/>
      <c r="M18" s="106"/>
      <c r="N18" s="100"/>
      <c r="O18" s="107">
        <v>13</v>
      </c>
      <c r="P18" s="47">
        <f t="shared" si="6"/>
        <v>0</v>
      </c>
      <c r="Q18" s="47" t="e">
        <f t="shared" si="7"/>
        <v>#DIV/0!</v>
      </c>
      <c r="R18" s="100"/>
      <c r="T18" s="113"/>
      <c r="U18" s="114"/>
      <c r="V18" s="93">
        <v>6</v>
      </c>
      <c r="W18" s="58">
        <f t="shared" si="4"/>
        <v>0</v>
      </c>
      <c r="X18" s="58" t="e">
        <f t="shared" si="5"/>
        <v>#DIV/0!</v>
      </c>
      <c r="Y18" s="114" t="s">
        <v>178</v>
      </c>
    </row>
    <row r="19" spans="1:25">
      <c r="A19" s="91">
        <v>13</v>
      </c>
      <c r="B19" s="92">
        <v>1</v>
      </c>
      <c r="C19" s="27">
        <v>1</v>
      </c>
      <c r="D19" s="27"/>
      <c r="E19" s="27"/>
      <c r="F19" s="18"/>
      <c r="G19" s="19"/>
      <c r="H19" s="20"/>
      <c r="I19" s="96"/>
      <c r="J19" s="104"/>
      <c r="K19" s="105"/>
      <c r="M19" s="106"/>
      <c r="N19" s="100"/>
      <c r="O19" s="107">
        <v>18</v>
      </c>
      <c r="P19" s="47">
        <f t="shared" si="6"/>
        <v>0</v>
      </c>
      <c r="Q19" s="47" t="e">
        <f t="shared" si="7"/>
        <v>#DIV/0!</v>
      </c>
      <c r="R19" s="100"/>
      <c r="T19" s="113"/>
      <c r="U19" s="114"/>
      <c r="V19" s="93">
        <v>9</v>
      </c>
      <c r="W19" s="58">
        <f t="shared" si="4"/>
        <v>0</v>
      </c>
      <c r="X19" s="58" t="e">
        <f t="shared" si="5"/>
        <v>#DIV/0!</v>
      </c>
      <c r="Y19" s="114" t="s">
        <v>178</v>
      </c>
    </row>
    <row r="20" spans="1:25">
      <c r="A20" s="91">
        <v>14</v>
      </c>
      <c r="B20" s="92">
        <v>1</v>
      </c>
      <c r="C20" s="27">
        <v>1</v>
      </c>
      <c r="D20" s="27"/>
      <c r="E20" s="27"/>
      <c r="F20" s="18"/>
      <c r="G20" s="19"/>
      <c r="H20" s="20"/>
      <c r="I20" s="96"/>
      <c r="J20" s="104"/>
      <c r="K20" s="105"/>
      <c r="M20" s="106"/>
      <c r="N20" s="100"/>
      <c r="O20" s="107">
        <v>12</v>
      </c>
      <c r="P20" s="47">
        <f t="shared" si="6"/>
        <v>0</v>
      </c>
      <c r="Q20" s="47" t="e">
        <f t="shared" si="7"/>
        <v>#DIV/0!</v>
      </c>
      <c r="R20" s="100"/>
      <c r="T20" s="113"/>
      <c r="U20" s="114"/>
      <c r="V20" s="93">
        <v>2</v>
      </c>
      <c r="W20" s="58">
        <f t="shared" ref="W20:W33" si="8">T20/V20</f>
        <v>0</v>
      </c>
      <c r="X20" s="58" t="e">
        <f t="shared" ref="X20:X33" si="9">T20/U20</f>
        <v>#DIV/0!</v>
      </c>
      <c r="Y20" s="114" t="s">
        <v>178</v>
      </c>
    </row>
    <row r="21" spans="1:25">
      <c r="A21" s="91">
        <v>15</v>
      </c>
      <c r="B21" s="92">
        <v>1</v>
      </c>
      <c r="C21" s="27">
        <v>1</v>
      </c>
      <c r="D21" s="27"/>
      <c r="E21" s="27"/>
      <c r="F21" s="18"/>
      <c r="G21" s="19"/>
      <c r="H21" s="20"/>
      <c r="I21" s="96"/>
      <c r="J21" s="104"/>
      <c r="K21" s="105"/>
      <c r="M21" s="106"/>
      <c r="N21" s="100"/>
      <c r="O21" s="107">
        <v>10</v>
      </c>
      <c r="P21" s="47">
        <f t="shared" si="6"/>
        <v>0</v>
      </c>
      <c r="Q21" s="47" t="e">
        <f t="shared" si="7"/>
        <v>#DIV/0!</v>
      </c>
      <c r="R21" s="100"/>
      <c r="T21" s="113"/>
      <c r="U21" s="114"/>
      <c r="V21" s="93">
        <v>5</v>
      </c>
      <c r="W21" s="58">
        <f t="shared" si="8"/>
        <v>0</v>
      </c>
      <c r="X21" s="58" t="e">
        <f t="shared" si="9"/>
        <v>#DIV/0!</v>
      </c>
      <c r="Y21" s="114" t="s">
        <v>178</v>
      </c>
    </row>
    <row r="22" spans="1:25">
      <c r="A22" s="91">
        <v>16</v>
      </c>
      <c r="B22" s="92">
        <v>2</v>
      </c>
      <c r="C22" s="23"/>
      <c r="D22" s="23">
        <v>1</v>
      </c>
      <c r="E22" s="28"/>
      <c r="F22" s="18"/>
      <c r="G22" s="19"/>
      <c r="H22" s="20">
        <v>1</v>
      </c>
      <c r="I22" s="96"/>
      <c r="J22" s="104"/>
      <c r="K22" s="105"/>
      <c r="M22" s="106"/>
      <c r="N22" s="100"/>
      <c r="O22" s="107">
        <v>10</v>
      </c>
      <c r="P22" s="47">
        <f t="shared" si="6"/>
        <v>0</v>
      </c>
      <c r="Q22" s="47" t="e">
        <f t="shared" si="7"/>
        <v>#DIV/0!</v>
      </c>
      <c r="R22" s="100"/>
      <c r="T22" s="113"/>
      <c r="U22" s="114"/>
      <c r="V22" s="93">
        <v>5</v>
      </c>
      <c r="W22" s="58">
        <f t="shared" si="8"/>
        <v>0</v>
      </c>
      <c r="X22" s="58" t="e">
        <f t="shared" si="9"/>
        <v>#DIV/0!</v>
      </c>
      <c r="Y22" s="114" t="s">
        <v>178</v>
      </c>
    </row>
    <row r="23" spans="1:25">
      <c r="A23" s="91"/>
      <c r="B23" s="93"/>
      <c r="C23" s="23"/>
      <c r="D23" s="23">
        <v>1</v>
      </c>
      <c r="E23" s="28"/>
      <c r="F23" s="18"/>
      <c r="G23" s="19"/>
      <c r="H23" s="20">
        <v>1</v>
      </c>
      <c r="I23" s="96"/>
      <c r="J23" s="104"/>
      <c r="K23" s="105"/>
      <c r="M23" s="106"/>
      <c r="N23" s="100"/>
      <c r="O23" s="107">
        <v>12</v>
      </c>
      <c r="P23" s="47">
        <f t="shared" si="6"/>
        <v>0</v>
      </c>
      <c r="Q23" s="47" t="e">
        <f t="shared" si="7"/>
        <v>#DIV/0!</v>
      </c>
      <c r="R23" s="100"/>
      <c r="T23" s="113"/>
      <c r="U23" s="114"/>
      <c r="V23" s="93">
        <v>6</v>
      </c>
      <c r="W23" s="58">
        <f t="shared" si="8"/>
        <v>0</v>
      </c>
      <c r="X23" s="58" t="e">
        <f t="shared" si="9"/>
        <v>#DIV/0!</v>
      </c>
      <c r="Y23" s="114" t="s">
        <v>178</v>
      </c>
    </row>
    <row r="24" spans="1:25">
      <c r="A24" s="91">
        <v>17</v>
      </c>
      <c r="B24" s="92">
        <v>2</v>
      </c>
      <c r="C24" s="27">
        <v>1</v>
      </c>
      <c r="D24" s="27"/>
      <c r="E24" s="27"/>
      <c r="F24" s="18"/>
      <c r="G24" s="19"/>
      <c r="H24" s="20"/>
      <c r="I24" s="96"/>
      <c r="J24" s="104"/>
      <c r="K24" s="105"/>
      <c r="M24" s="106"/>
      <c r="N24" s="100"/>
      <c r="O24" s="107">
        <v>18</v>
      </c>
      <c r="P24" s="47">
        <f t="shared" si="6"/>
        <v>0</v>
      </c>
      <c r="Q24" s="47" t="e">
        <f t="shared" si="7"/>
        <v>#DIV/0!</v>
      </c>
      <c r="R24" s="100"/>
      <c r="T24" s="113"/>
      <c r="U24" s="114"/>
      <c r="V24" s="93">
        <v>9</v>
      </c>
      <c r="W24" s="58">
        <f t="shared" si="8"/>
        <v>0</v>
      </c>
      <c r="X24" s="58" t="e">
        <f t="shared" si="9"/>
        <v>#DIV/0!</v>
      </c>
      <c r="Y24" s="114" t="s">
        <v>178</v>
      </c>
    </row>
    <row r="25" spans="1:25">
      <c r="A25" s="91"/>
      <c r="B25" s="93"/>
      <c r="C25" s="27">
        <v>1</v>
      </c>
      <c r="D25" s="27"/>
      <c r="E25" s="27"/>
      <c r="F25" s="18"/>
      <c r="G25" s="19"/>
      <c r="H25" s="20">
        <v>1</v>
      </c>
      <c r="I25" s="96"/>
      <c r="J25" s="104"/>
      <c r="K25" s="105"/>
      <c r="M25" s="106"/>
      <c r="N25" s="100"/>
      <c r="O25" s="107">
        <v>14</v>
      </c>
      <c r="P25" s="47">
        <f t="shared" si="6"/>
        <v>0</v>
      </c>
      <c r="Q25" s="47" t="e">
        <f t="shared" si="7"/>
        <v>#DIV/0!</v>
      </c>
      <c r="R25" s="100"/>
      <c r="T25" s="113"/>
      <c r="U25" s="114"/>
      <c r="V25" s="93">
        <v>7</v>
      </c>
      <c r="W25" s="58">
        <f t="shared" si="8"/>
        <v>0</v>
      </c>
      <c r="X25" s="58" t="e">
        <f t="shared" si="9"/>
        <v>#DIV/0!</v>
      </c>
      <c r="Y25" s="114" t="s">
        <v>178</v>
      </c>
    </row>
    <row r="26" spans="1:25">
      <c r="A26" s="91">
        <v>18</v>
      </c>
      <c r="B26" s="92">
        <v>1</v>
      </c>
      <c r="C26" s="27">
        <v>1</v>
      </c>
      <c r="D26" s="27"/>
      <c r="E26" s="27"/>
      <c r="F26" s="18"/>
      <c r="G26" s="19"/>
      <c r="H26" s="20">
        <v>1</v>
      </c>
      <c r="I26" s="96"/>
      <c r="J26" s="104"/>
      <c r="K26" s="105"/>
      <c r="M26" s="106"/>
      <c r="N26" s="100"/>
      <c r="O26" s="107">
        <v>12</v>
      </c>
      <c r="P26" s="47">
        <f t="shared" si="6"/>
        <v>0</v>
      </c>
      <c r="Q26" s="47" t="e">
        <f t="shared" si="7"/>
        <v>#DIV/0!</v>
      </c>
      <c r="R26" s="100"/>
      <c r="T26" s="113"/>
      <c r="U26" s="114"/>
      <c r="V26" s="93">
        <v>6</v>
      </c>
      <c r="W26" s="58">
        <f t="shared" si="8"/>
        <v>0</v>
      </c>
      <c r="X26" s="58" t="e">
        <f t="shared" si="9"/>
        <v>#DIV/0!</v>
      </c>
      <c r="Y26" s="114" t="s">
        <v>178</v>
      </c>
    </row>
    <row r="27" spans="1:25">
      <c r="A27" s="91">
        <v>19</v>
      </c>
      <c r="B27" s="92">
        <v>1</v>
      </c>
      <c r="C27" s="27">
        <v>1</v>
      </c>
      <c r="D27" s="27"/>
      <c r="E27" s="27"/>
      <c r="F27" s="18"/>
      <c r="G27" s="19"/>
      <c r="H27" s="20">
        <v>1</v>
      </c>
      <c r="I27" s="96"/>
      <c r="J27" s="104"/>
      <c r="K27" s="105"/>
      <c r="M27" s="106"/>
      <c r="N27" s="100"/>
      <c r="O27" s="107">
        <v>16</v>
      </c>
      <c r="P27" s="47">
        <f t="shared" si="6"/>
        <v>0</v>
      </c>
      <c r="Q27" s="47" t="e">
        <f t="shared" si="7"/>
        <v>#DIV/0!</v>
      </c>
      <c r="R27" s="100"/>
      <c r="T27" s="113"/>
      <c r="U27" s="114"/>
      <c r="V27" s="93">
        <v>8</v>
      </c>
      <c r="W27" s="58">
        <f t="shared" si="8"/>
        <v>0</v>
      </c>
      <c r="X27" s="58" t="e">
        <f t="shared" si="9"/>
        <v>#DIV/0!</v>
      </c>
      <c r="Y27" s="114" t="s">
        <v>178</v>
      </c>
    </row>
    <row r="28" spans="1:25">
      <c r="A28" s="91">
        <v>20</v>
      </c>
      <c r="B28" s="92">
        <v>1</v>
      </c>
      <c r="C28" s="27">
        <v>1</v>
      </c>
      <c r="D28" s="27"/>
      <c r="E28" s="27"/>
      <c r="F28" s="18">
        <v>1</v>
      </c>
      <c r="G28" s="19"/>
      <c r="H28" s="20"/>
      <c r="I28" s="96"/>
      <c r="J28" s="104"/>
      <c r="K28" s="105"/>
      <c r="M28" s="106"/>
      <c r="N28" s="100"/>
      <c r="O28" s="107">
        <v>31</v>
      </c>
      <c r="P28" s="47">
        <f t="shared" si="6"/>
        <v>0</v>
      </c>
      <c r="Q28" s="47" t="e">
        <f t="shared" si="7"/>
        <v>#DIV/0!</v>
      </c>
      <c r="R28" s="100"/>
      <c r="T28" s="113"/>
      <c r="U28" s="114"/>
      <c r="V28" s="93">
        <v>6</v>
      </c>
      <c r="W28" s="58">
        <f t="shared" si="8"/>
        <v>0</v>
      </c>
      <c r="X28" s="58" t="e">
        <f t="shared" si="9"/>
        <v>#DIV/0!</v>
      </c>
      <c r="Y28" s="114" t="s">
        <v>178</v>
      </c>
    </row>
    <row r="29" spans="1:25">
      <c r="A29" s="91">
        <v>21</v>
      </c>
      <c r="B29" s="92">
        <v>1</v>
      </c>
      <c r="C29" s="27">
        <v>1</v>
      </c>
      <c r="D29" s="27"/>
      <c r="E29" s="27"/>
      <c r="F29" s="18">
        <v>1</v>
      </c>
      <c r="G29" s="19"/>
      <c r="H29" s="20"/>
      <c r="I29" s="96"/>
      <c r="J29" s="104"/>
      <c r="K29" s="105"/>
      <c r="M29" s="106"/>
      <c r="N29" s="100"/>
      <c r="O29" s="107">
        <v>12</v>
      </c>
      <c r="P29" s="47">
        <f t="shared" si="6"/>
        <v>0</v>
      </c>
      <c r="Q29" s="47" t="e">
        <f t="shared" si="7"/>
        <v>#DIV/0!</v>
      </c>
      <c r="R29" s="100"/>
      <c r="T29" s="113"/>
      <c r="U29" s="114"/>
      <c r="V29" s="93">
        <v>6</v>
      </c>
      <c r="W29" s="58">
        <f t="shared" si="8"/>
        <v>0</v>
      </c>
      <c r="X29" s="58" t="e">
        <f t="shared" si="9"/>
        <v>#DIV/0!</v>
      </c>
      <c r="Y29" s="114" t="s">
        <v>178</v>
      </c>
    </row>
    <row r="30" spans="1:25">
      <c r="A30" s="91">
        <v>22</v>
      </c>
      <c r="B30" s="92">
        <v>1</v>
      </c>
      <c r="C30" s="30">
        <v>1</v>
      </c>
      <c r="D30" s="30"/>
      <c r="E30" s="30"/>
      <c r="F30" s="18"/>
      <c r="G30" s="19"/>
      <c r="H30" s="20">
        <v>1</v>
      </c>
      <c r="I30" s="96"/>
      <c r="J30" s="104"/>
      <c r="K30" s="105"/>
      <c r="M30" s="106"/>
      <c r="N30" s="100"/>
      <c r="O30" s="107">
        <v>16</v>
      </c>
      <c r="P30" s="47">
        <f t="shared" si="6"/>
        <v>0</v>
      </c>
      <c r="Q30" s="47" t="e">
        <f t="shared" si="7"/>
        <v>#DIV/0!</v>
      </c>
      <c r="R30" s="100"/>
      <c r="T30" s="113"/>
      <c r="U30" s="114"/>
      <c r="V30" s="93">
        <v>8</v>
      </c>
      <c r="W30" s="58">
        <f t="shared" si="8"/>
        <v>0</v>
      </c>
      <c r="X30" s="58" t="e">
        <f t="shared" si="9"/>
        <v>#DIV/0!</v>
      </c>
      <c r="Y30" s="114" t="s">
        <v>178</v>
      </c>
    </row>
    <row r="31" spans="1:24">
      <c r="A31" s="94">
        <v>23</v>
      </c>
      <c r="B31" s="95">
        <v>0</v>
      </c>
      <c r="C31" s="33"/>
      <c r="D31" s="33"/>
      <c r="E31" s="33"/>
      <c r="F31" s="33"/>
      <c r="G31" s="33"/>
      <c r="H31" s="33"/>
      <c r="I31" s="96"/>
      <c r="J31" s="108"/>
      <c r="K31" s="109"/>
      <c r="M31" s="110"/>
      <c r="O31" s="111"/>
      <c r="P31" s="47" t="e">
        <f t="shared" si="6"/>
        <v>#DIV/0!</v>
      </c>
      <c r="Q31" s="47" t="e">
        <f t="shared" si="7"/>
        <v>#DIV/0!</v>
      </c>
      <c r="T31" s="110"/>
      <c r="V31" s="111"/>
      <c r="W31" s="58" t="e">
        <f t="shared" si="8"/>
        <v>#DIV/0!</v>
      </c>
      <c r="X31" s="58" t="e">
        <f t="shared" si="9"/>
        <v>#DIV/0!</v>
      </c>
    </row>
    <row r="32" spans="1:25">
      <c r="A32" s="91">
        <v>24</v>
      </c>
      <c r="B32" s="92">
        <v>1</v>
      </c>
      <c r="C32" s="34">
        <v>1</v>
      </c>
      <c r="D32" s="34"/>
      <c r="E32" s="34"/>
      <c r="F32" s="18"/>
      <c r="G32" s="19"/>
      <c r="H32" s="20"/>
      <c r="I32" s="96"/>
      <c r="J32" s="104"/>
      <c r="K32" s="105"/>
      <c r="M32" s="106"/>
      <c r="N32" s="100"/>
      <c r="O32" s="107">
        <v>16</v>
      </c>
      <c r="P32" s="47">
        <f t="shared" si="6"/>
        <v>0</v>
      </c>
      <c r="Q32" s="47" t="e">
        <f t="shared" si="7"/>
        <v>#DIV/0!</v>
      </c>
      <c r="R32" s="100"/>
      <c r="T32" s="113"/>
      <c r="U32" s="114"/>
      <c r="V32" s="93">
        <v>8</v>
      </c>
      <c r="W32" s="58">
        <f t="shared" si="8"/>
        <v>0</v>
      </c>
      <c r="X32" s="58" t="e">
        <f t="shared" si="9"/>
        <v>#DIV/0!</v>
      </c>
      <c r="Y32" s="114" t="s">
        <v>178</v>
      </c>
    </row>
    <row r="33" spans="1:25">
      <c r="A33" s="91">
        <v>25</v>
      </c>
      <c r="B33" s="92">
        <v>1</v>
      </c>
      <c r="C33" s="21"/>
      <c r="D33" s="21"/>
      <c r="E33" s="21">
        <v>1</v>
      </c>
      <c r="F33" s="18">
        <v>1</v>
      </c>
      <c r="G33" s="19">
        <v>1</v>
      </c>
      <c r="H33" s="20"/>
      <c r="I33" s="96"/>
      <c r="J33" s="104"/>
      <c r="K33" s="105"/>
      <c r="M33" s="106"/>
      <c r="N33" s="100"/>
      <c r="O33" s="107">
        <v>31</v>
      </c>
      <c r="P33" s="47">
        <f t="shared" si="6"/>
        <v>0</v>
      </c>
      <c r="Q33" s="47" t="e">
        <f t="shared" si="7"/>
        <v>#DIV/0!</v>
      </c>
      <c r="R33" s="100"/>
      <c r="T33" s="113"/>
      <c r="U33" s="114"/>
      <c r="V33" s="93">
        <v>6</v>
      </c>
      <c r="W33" s="58">
        <f t="shared" si="8"/>
        <v>0</v>
      </c>
      <c r="X33" s="58" t="e">
        <f t="shared" si="9"/>
        <v>#DIV/0!</v>
      </c>
      <c r="Y33" s="114" t="s">
        <v>178</v>
      </c>
    </row>
    <row r="34" spans="1:25">
      <c r="A34" s="91">
        <v>26</v>
      </c>
      <c r="B34" s="92">
        <v>1</v>
      </c>
      <c r="C34" s="21"/>
      <c r="D34" s="21"/>
      <c r="E34" s="21">
        <v>1</v>
      </c>
      <c r="F34" s="18">
        <v>1</v>
      </c>
      <c r="G34" s="19"/>
      <c r="H34" s="20"/>
      <c r="I34" s="96"/>
      <c r="J34" s="104"/>
      <c r="K34" s="105"/>
      <c r="M34" s="106"/>
      <c r="N34" s="100"/>
      <c r="O34" s="107">
        <v>25</v>
      </c>
      <c r="P34" s="47">
        <f t="shared" si="6"/>
        <v>0</v>
      </c>
      <c r="Q34" s="47" t="e">
        <f t="shared" si="7"/>
        <v>#DIV/0!</v>
      </c>
      <c r="R34" s="100"/>
      <c r="T34" s="113"/>
      <c r="U34" s="114"/>
      <c r="V34" s="93">
        <v>6</v>
      </c>
      <c r="W34" s="58">
        <f t="shared" ref="W34:W69" si="10">T34/V34</f>
        <v>0</v>
      </c>
      <c r="X34" s="58" t="e">
        <f t="shared" ref="X34:X69" si="11">T34/U34</f>
        <v>#DIV/0!</v>
      </c>
      <c r="Y34" s="114" t="s">
        <v>178</v>
      </c>
    </row>
    <row r="35" spans="1:25">
      <c r="A35" s="91">
        <v>27</v>
      </c>
      <c r="B35" s="92">
        <v>2</v>
      </c>
      <c r="C35" s="27">
        <v>1</v>
      </c>
      <c r="D35" s="27"/>
      <c r="E35" s="27"/>
      <c r="F35" s="18">
        <v>1</v>
      </c>
      <c r="G35" s="19"/>
      <c r="H35" s="20"/>
      <c r="I35" s="96"/>
      <c r="J35" s="104"/>
      <c r="K35" s="105"/>
      <c r="M35" s="106"/>
      <c r="N35" s="100"/>
      <c r="O35" s="107">
        <v>20</v>
      </c>
      <c r="P35" s="47">
        <f t="shared" si="6"/>
        <v>0</v>
      </c>
      <c r="Q35" s="47" t="e">
        <f t="shared" si="7"/>
        <v>#DIV/0!</v>
      </c>
      <c r="R35" s="100"/>
      <c r="T35" s="113"/>
      <c r="U35" s="114"/>
      <c r="V35" s="93">
        <v>5</v>
      </c>
      <c r="W35" s="58">
        <f t="shared" si="10"/>
        <v>0</v>
      </c>
      <c r="X35" s="58" t="e">
        <f t="shared" si="11"/>
        <v>#DIV/0!</v>
      </c>
      <c r="Y35" s="114" t="s">
        <v>178</v>
      </c>
    </row>
    <row r="36" spans="1:25">
      <c r="A36" s="91"/>
      <c r="B36" s="93"/>
      <c r="C36" s="27">
        <v>1</v>
      </c>
      <c r="D36" s="27"/>
      <c r="E36" s="27"/>
      <c r="F36" s="18"/>
      <c r="G36" s="19"/>
      <c r="H36" s="20">
        <v>1</v>
      </c>
      <c r="I36" s="96"/>
      <c r="J36" s="104"/>
      <c r="K36" s="105"/>
      <c r="M36" s="106"/>
      <c r="N36" s="100"/>
      <c r="O36" s="107">
        <v>20</v>
      </c>
      <c r="P36" s="47">
        <f t="shared" si="6"/>
        <v>0</v>
      </c>
      <c r="Q36" s="47" t="e">
        <f t="shared" si="7"/>
        <v>#DIV/0!</v>
      </c>
      <c r="R36" s="100"/>
      <c r="T36" s="113"/>
      <c r="U36" s="114"/>
      <c r="V36" s="93">
        <v>4</v>
      </c>
      <c r="W36" s="58">
        <f t="shared" si="10"/>
        <v>0</v>
      </c>
      <c r="X36" s="58" t="e">
        <f t="shared" si="11"/>
        <v>#DIV/0!</v>
      </c>
      <c r="Y36" s="114" t="s">
        <v>178</v>
      </c>
    </row>
    <row r="37" spans="1:25">
      <c r="A37" s="91">
        <v>28</v>
      </c>
      <c r="B37" s="92">
        <v>2</v>
      </c>
      <c r="C37" s="27">
        <v>1</v>
      </c>
      <c r="D37" s="27"/>
      <c r="E37" s="27"/>
      <c r="F37" s="18"/>
      <c r="G37" s="19"/>
      <c r="H37" s="20"/>
      <c r="I37" s="96"/>
      <c r="J37" s="104"/>
      <c r="K37" s="105"/>
      <c r="M37" s="106"/>
      <c r="N37" s="100"/>
      <c r="O37" s="107">
        <v>12</v>
      </c>
      <c r="P37" s="47">
        <f t="shared" si="6"/>
        <v>0</v>
      </c>
      <c r="Q37" s="47" t="e">
        <f t="shared" si="7"/>
        <v>#DIV/0!</v>
      </c>
      <c r="R37" s="100"/>
      <c r="T37" s="113"/>
      <c r="U37" s="114"/>
      <c r="V37" s="93">
        <v>6</v>
      </c>
      <c r="W37" s="58">
        <f t="shared" si="10"/>
        <v>0</v>
      </c>
      <c r="X37" s="58" t="e">
        <f t="shared" si="11"/>
        <v>#DIV/0!</v>
      </c>
      <c r="Y37" s="114" t="s">
        <v>178</v>
      </c>
    </row>
    <row r="38" spans="1:25">
      <c r="A38" s="91"/>
      <c r="B38" s="93"/>
      <c r="C38" s="27">
        <v>1</v>
      </c>
      <c r="D38" s="27"/>
      <c r="E38" s="27"/>
      <c r="F38" s="18"/>
      <c r="G38" s="19"/>
      <c r="H38" s="20"/>
      <c r="I38" s="96"/>
      <c r="J38" s="104"/>
      <c r="K38" s="105"/>
      <c r="M38" s="106"/>
      <c r="N38" s="100"/>
      <c r="O38" s="107">
        <v>10</v>
      </c>
      <c r="P38" s="47">
        <f t="shared" si="6"/>
        <v>0</v>
      </c>
      <c r="Q38" s="47" t="e">
        <f t="shared" si="7"/>
        <v>#DIV/0!</v>
      </c>
      <c r="R38" s="100"/>
      <c r="T38" s="113"/>
      <c r="U38" s="114"/>
      <c r="V38" s="93">
        <v>5</v>
      </c>
      <c r="W38" s="58">
        <f t="shared" si="10"/>
        <v>0</v>
      </c>
      <c r="X38" s="58" t="e">
        <f t="shared" si="11"/>
        <v>#DIV/0!</v>
      </c>
      <c r="Y38" s="114" t="s">
        <v>178</v>
      </c>
    </row>
    <row r="39" spans="1:25">
      <c r="A39" s="91">
        <v>29</v>
      </c>
      <c r="B39" s="92">
        <v>2</v>
      </c>
      <c r="C39" s="27">
        <v>1</v>
      </c>
      <c r="D39" s="27"/>
      <c r="E39" s="27"/>
      <c r="F39" s="18"/>
      <c r="G39" s="19"/>
      <c r="H39" s="20"/>
      <c r="I39" s="96"/>
      <c r="J39" s="104"/>
      <c r="K39" s="105"/>
      <c r="M39" s="106"/>
      <c r="N39" s="100"/>
      <c r="O39" s="107">
        <v>18</v>
      </c>
      <c r="P39" s="47">
        <f t="shared" si="6"/>
        <v>0</v>
      </c>
      <c r="Q39" s="47" t="e">
        <f t="shared" si="7"/>
        <v>#DIV/0!</v>
      </c>
      <c r="R39" s="100"/>
      <c r="T39" s="113"/>
      <c r="U39" s="114"/>
      <c r="V39" s="93">
        <v>9</v>
      </c>
      <c r="W39" s="58">
        <f t="shared" si="10"/>
        <v>0</v>
      </c>
      <c r="X39" s="58" t="e">
        <f t="shared" si="11"/>
        <v>#DIV/0!</v>
      </c>
      <c r="Y39" s="114" t="s">
        <v>178</v>
      </c>
    </row>
    <row r="40" spans="1:25">
      <c r="A40" s="91"/>
      <c r="B40" s="93"/>
      <c r="C40" s="27">
        <v>1</v>
      </c>
      <c r="D40" s="27"/>
      <c r="E40" s="27"/>
      <c r="F40" s="18"/>
      <c r="G40" s="19"/>
      <c r="H40" s="20">
        <v>1</v>
      </c>
      <c r="I40" s="96"/>
      <c r="J40" s="104"/>
      <c r="K40" s="105"/>
      <c r="M40" s="106"/>
      <c r="N40" s="100"/>
      <c r="O40" s="107">
        <v>30</v>
      </c>
      <c r="P40" s="47">
        <f t="shared" si="6"/>
        <v>0</v>
      </c>
      <c r="Q40" s="47" t="e">
        <f t="shared" si="7"/>
        <v>#DIV/0!</v>
      </c>
      <c r="R40" s="100"/>
      <c r="T40" s="113"/>
      <c r="U40" s="114"/>
      <c r="V40" s="93">
        <v>5</v>
      </c>
      <c r="W40" s="58">
        <f t="shared" si="10"/>
        <v>0</v>
      </c>
      <c r="X40" s="58" t="e">
        <f t="shared" si="11"/>
        <v>#DIV/0!</v>
      </c>
      <c r="Y40" s="114" t="s">
        <v>178</v>
      </c>
    </row>
    <row r="41" spans="1:25">
      <c r="A41" s="91">
        <v>30</v>
      </c>
      <c r="B41" s="92">
        <v>1</v>
      </c>
      <c r="C41" s="27">
        <v>1</v>
      </c>
      <c r="D41" s="27"/>
      <c r="E41" s="27"/>
      <c r="F41" s="18"/>
      <c r="G41" s="19"/>
      <c r="H41" s="20">
        <v>1</v>
      </c>
      <c r="I41" s="96"/>
      <c r="J41" s="104"/>
      <c r="K41" s="105"/>
      <c r="M41" s="106"/>
      <c r="N41" s="100"/>
      <c r="O41" s="107">
        <v>18</v>
      </c>
      <c r="P41" s="47">
        <f t="shared" si="6"/>
        <v>0</v>
      </c>
      <c r="Q41" s="47" t="e">
        <f t="shared" si="7"/>
        <v>#DIV/0!</v>
      </c>
      <c r="R41" s="100"/>
      <c r="T41" s="113"/>
      <c r="U41" s="114"/>
      <c r="V41" s="93">
        <v>9</v>
      </c>
      <c r="W41" s="58">
        <f t="shared" si="10"/>
        <v>0</v>
      </c>
      <c r="X41" s="58" t="e">
        <f t="shared" si="11"/>
        <v>#DIV/0!</v>
      </c>
      <c r="Y41" s="114" t="s">
        <v>178</v>
      </c>
    </row>
    <row r="42" spans="1:25">
      <c r="A42" s="91">
        <v>31</v>
      </c>
      <c r="B42" s="92">
        <v>2</v>
      </c>
      <c r="C42" s="27">
        <v>1</v>
      </c>
      <c r="D42" s="27"/>
      <c r="E42" s="27"/>
      <c r="F42" s="18"/>
      <c r="G42" s="19"/>
      <c r="H42" s="20"/>
      <c r="I42" s="96"/>
      <c r="J42" s="104"/>
      <c r="K42" s="105"/>
      <c r="M42" s="106"/>
      <c r="N42" s="100"/>
      <c r="O42" s="107">
        <v>14</v>
      </c>
      <c r="P42" s="47">
        <f t="shared" si="6"/>
        <v>0</v>
      </c>
      <c r="Q42" s="47" t="e">
        <f t="shared" si="7"/>
        <v>#DIV/0!</v>
      </c>
      <c r="R42" s="100"/>
      <c r="T42" s="113"/>
      <c r="U42" s="114"/>
      <c r="V42" s="93">
        <v>7</v>
      </c>
      <c r="W42" s="58">
        <f t="shared" si="10"/>
        <v>0</v>
      </c>
      <c r="X42" s="58" t="e">
        <f t="shared" si="11"/>
        <v>#DIV/0!</v>
      </c>
      <c r="Y42" s="114" t="s">
        <v>178</v>
      </c>
    </row>
    <row r="43" spans="1:25">
      <c r="A43" s="91"/>
      <c r="B43" s="93"/>
      <c r="C43" s="21"/>
      <c r="D43" s="21"/>
      <c r="E43" s="21">
        <v>1</v>
      </c>
      <c r="F43" s="18"/>
      <c r="G43" s="19">
        <v>1</v>
      </c>
      <c r="H43" s="20">
        <v>1</v>
      </c>
      <c r="I43" s="96"/>
      <c r="J43" s="104"/>
      <c r="K43" s="105"/>
      <c r="M43" s="106"/>
      <c r="N43" s="100"/>
      <c r="O43" s="107">
        <v>22</v>
      </c>
      <c r="P43" s="47">
        <f t="shared" si="6"/>
        <v>0</v>
      </c>
      <c r="Q43" s="47" t="e">
        <f t="shared" si="7"/>
        <v>#DIV/0!</v>
      </c>
      <c r="R43" s="100"/>
      <c r="T43" s="113"/>
      <c r="U43" s="114"/>
      <c r="V43" s="93">
        <v>7</v>
      </c>
      <c r="W43" s="58">
        <f t="shared" si="10"/>
        <v>0</v>
      </c>
      <c r="X43" s="58" t="e">
        <f t="shared" si="11"/>
        <v>#DIV/0!</v>
      </c>
      <c r="Y43" s="114" t="s">
        <v>180</v>
      </c>
    </row>
    <row r="44" spans="1:25">
      <c r="A44" s="91">
        <v>32</v>
      </c>
      <c r="B44" s="92">
        <v>1</v>
      </c>
      <c r="C44" s="21"/>
      <c r="D44" s="21"/>
      <c r="E44" s="21">
        <v>1</v>
      </c>
      <c r="F44" s="18"/>
      <c r="G44" s="19"/>
      <c r="H44" s="20">
        <v>1</v>
      </c>
      <c r="I44" s="96"/>
      <c r="J44" s="104"/>
      <c r="K44" s="105"/>
      <c r="M44" s="106"/>
      <c r="N44" s="100"/>
      <c r="O44" s="107">
        <v>19</v>
      </c>
      <c r="P44" s="47">
        <f t="shared" si="6"/>
        <v>0</v>
      </c>
      <c r="Q44" s="47" t="e">
        <f t="shared" si="7"/>
        <v>#DIV/0!</v>
      </c>
      <c r="R44" s="100"/>
      <c r="T44" s="113"/>
      <c r="U44" s="114"/>
      <c r="V44" s="93">
        <v>9</v>
      </c>
      <c r="W44" s="58">
        <f t="shared" si="10"/>
        <v>0</v>
      </c>
      <c r="X44" s="58" t="e">
        <f t="shared" si="11"/>
        <v>#DIV/0!</v>
      </c>
      <c r="Y44" s="114" t="s">
        <v>178</v>
      </c>
    </row>
    <row r="45" spans="1:25">
      <c r="A45" s="91">
        <v>33</v>
      </c>
      <c r="B45" s="92">
        <v>1</v>
      </c>
      <c r="C45" s="21"/>
      <c r="D45" s="21"/>
      <c r="E45" s="21">
        <v>1</v>
      </c>
      <c r="F45" s="18"/>
      <c r="G45" s="19"/>
      <c r="H45" s="20"/>
      <c r="I45" s="96"/>
      <c r="J45" s="104"/>
      <c r="K45" s="105"/>
      <c r="M45" s="106"/>
      <c r="N45" s="100"/>
      <c r="O45" s="107">
        <v>17</v>
      </c>
      <c r="P45" s="47">
        <f t="shared" si="6"/>
        <v>0</v>
      </c>
      <c r="Q45" s="47" t="e">
        <f t="shared" si="7"/>
        <v>#DIV/0!</v>
      </c>
      <c r="R45" s="100"/>
      <c r="T45" s="113"/>
      <c r="U45" s="114"/>
      <c r="V45" s="93">
        <v>8</v>
      </c>
      <c r="W45" s="58">
        <f t="shared" si="10"/>
        <v>0</v>
      </c>
      <c r="X45" s="58" t="e">
        <f t="shared" si="11"/>
        <v>#DIV/0!</v>
      </c>
      <c r="Y45" s="114" t="s">
        <v>178</v>
      </c>
    </row>
    <row r="46" spans="1:25">
      <c r="A46" s="91">
        <v>34</v>
      </c>
      <c r="B46" s="92">
        <v>2</v>
      </c>
      <c r="C46" s="23"/>
      <c r="D46" s="23">
        <v>1</v>
      </c>
      <c r="E46" s="28"/>
      <c r="F46" s="18"/>
      <c r="G46" s="19"/>
      <c r="H46" s="20"/>
      <c r="I46" s="96"/>
      <c r="J46" s="104"/>
      <c r="K46" s="105"/>
      <c r="M46" s="106"/>
      <c r="N46" s="100"/>
      <c r="O46" s="107">
        <v>16</v>
      </c>
      <c r="P46" s="47">
        <f t="shared" si="6"/>
        <v>0</v>
      </c>
      <c r="Q46" s="47" t="e">
        <f t="shared" si="7"/>
        <v>#DIV/0!</v>
      </c>
      <c r="R46" s="100"/>
      <c r="T46" s="113"/>
      <c r="U46" s="114"/>
      <c r="V46" s="93">
        <v>8</v>
      </c>
      <c r="W46" s="58">
        <f t="shared" si="10"/>
        <v>0</v>
      </c>
      <c r="X46" s="58" t="e">
        <f t="shared" si="11"/>
        <v>#DIV/0!</v>
      </c>
      <c r="Y46" s="114" t="s">
        <v>178</v>
      </c>
    </row>
    <row r="47" spans="1:25">
      <c r="A47" s="91"/>
      <c r="B47" s="93"/>
      <c r="C47" s="23"/>
      <c r="D47" s="23">
        <v>1</v>
      </c>
      <c r="E47" s="28"/>
      <c r="F47" s="18"/>
      <c r="G47" s="19"/>
      <c r="H47" s="20"/>
      <c r="I47" s="96"/>
      <c r="J47" s="104"/>
      <c r="K47" s="105"/>
      <c r="M47" s="106"/>
      <c r="N47" s="100"/>
      <c r="O47" s="107">
        <v>55</v>
      </c>
      <c r="P47" s="47">
        <f t="shared" si="6"/>
        <v>0</v>
      </c>
      <c r="Q47" s="47" t="e">
        <f t="shared" si="7"/>
        <v>#DIV/0!</v>
      </c>
      <c r="R47" s="100"/>
      <c r="T47" s="113"/>
      <c r="U47" s="114"/>
      <c r="V47" s="93">
        <v>5</v>
      </c>
      <c r="W47" s="58">
        <f t="shared" si="10"/>
        <v>0</v>
      </c>
      <c r="X47" s="58" t="e">
        <f t="shared" si="11"/>
        <v>#DIV/0!</v>
      </c>
      <c r="Y47" s="114" t="s">
        <v>178</v>
      </c>
    </row>
    <row r="48" spans="1:25">
      <c r="A48" s="91">
        <v>35</v>
      </c>
      <c r="B48" s="92">
        <v>1</v>
      </c>
      <c r="C48" s="27">
        <v>1</v>
      </c>
      <c r="D48" s="27"/>
      <c r="E48" s="27"/>
      <c r="F48" s="18"/>
      <c r="G48" s="19"/>
      <c r="H48" s="20"/>
      <c r="I48" s="96"/>
      <c r="J48" s="104"/>
      <c r="K48" s="105"/>
      <c r="M48" s="106"/>
      <c r="N48" s="100"/>
      <c r="O48" s="107">
        <v>32</v>
      </c>
      <c r="P48" s="47">
        <f t="shared" si="6"/>
        <v>0</v>
      </c>
      <c r="Q48" s="47" t="e">
        <f t="shared" si="7"/>
        <v>#DIV/0!</v>
      </c>
      <c r="R48" s="100"/>
      <c r="T48" s="113"/>
      <c r="U48" s="114"/>
      <c r="V48" s="93">
        <v>4</v>
      </c>
      <c r="W48" s="58">
        <f t="shared" si="10"/>
        <v>0</v>
      </c>
      <c r="X48" s="58" t="e">
        <f t="shared" si="11"/>
        <v>#DIV/0!</v>
      </c>
      <c r="Y48" s="114" t="s">
        <v>178</v>
      </c>
    </row>
    <row r="49" spans="1:25">
      <c r="A49" s="91">
        <v>36</v>
      </c>
      <c r="B49" s="92">
        <v>3</v>
      </c>
      <c r="C49" s="23"/>
      <c r="D49" s="23">
        <v>1</v>
      </c>
      <c r="E49" s="23"/>
      <c r="F49" s="18">
        <v>1</v>
      </c>
      <c r="G49" s="19"/>
      <c r="H49" s="20"/>
      <c r="I49" s="96"/>
      <c r="J49" s="104"/>
      <c r="K49" s="105"/>
      <c r="M49" s="106"/>
      <c r="N49" s="100"/>
      <c r="O49" s="107">
        <v>17</v>
      </c>
      <c r="P49" s="47">
        <f t="shared" si="6"/>
        <v>0</v>
      </c>
      <c r="Q49" s="47" t="e">
        <f t="shared" si="7"/>
        <v>#DIV/0!</v>
      </c>
      <c r="R49" s="100"/>
      <c r="T49" s="113"/>
      <c r="U49" s="114"/>
      <c r="V49" s="93">
        <v>8</v>
      </c>
      <c r="W49" s="58">
        <f t="shared" si="10"/>
        <v>0</v>
      </c>
      <c r="X49" s="58" t="e">
        <f t="shared" si="11"/>
        <v>#DIV/0!</v>
      </c>
      <c r="Y49" s="114" t="s">
        <v>178</v>
      </c>
    </row>
    <row r="50" spans="1:25">
      <c r="A50" s="91"/>
      <c r="B50" s="92"/>
      <c r="C50" s="23"/>
      <c r="D50" s="23">
        <v>1</v>
      </c>
      <c r="E50" s="23"/>
      <c r="G50" s="19"/>
      <c r="H50" s="20"/>
      <c r="I50" s="96"/>
      <c r="J50" s="104"/>
      <c r="K50" s="105"/>
      <c r="M50" s="106"/>
      <c r="N50" s="100"/>
      <c r="O50" s="107">
        <v>8</v>
      </c>
      <c r="P50" s="47">
        <f t="shared" si="6"/>
        <v>0</v>
      </c>
      <c r="Q50" s="47" t="e">
        <f t="shared" si="7"/>
        <v>#DIV/0!</v>
      </c>
      <c r="R50" s="100"/>
      <c r="T50" s="113"/>
      <c r="U50" s="114"/>
      <c r="V50" s="93">
        <v>4</v>
      </c>
      <c r="W50" s="58">
        <f t="shared" si="10"/>
        <v>0</v>
      </c>
      <c r="X50" s="58" t="e">
        <f t="shared" si="11"/>
        <v>#DIV/0!</v>
      </c>
      <c r="Y50" s="114" t="s">
        <v>178</v>
      </c>
    </row>
    <row r="51" spans="1:25">
      <c r="A51" s="91"/>
      <c r="B51" s="93"/>
      <c r="C51" s="23"/>
      <c r="D51" s="23">
        <v>1</v>
      </c>
      <c r="E51" s="23"/>
      <c r="F51" s="18"/>
      <c r="G51" s="19"/>
      <c r="H51" s="20">
        <v>1</v>
      </c>
      <c r="I51" s="96"/>
      <c r="J51" s="104"/>
      <c r="K51" s="105"/>
      <c r="M51" s="106"/>
      <c r="N51" s="100"/>
      <c r="O51" s="107">
        <v>16</v>
      </c>
      <c r="P51" s="47">
        <f t="shared" ref="P51:P87" si="12">M51/O51</f>
        <v>0</v>
      </c>
      <c r="Q51" s="47" t="e">
        <f t="shared" ref="Q51:Q87" si="13">M51/N51</f>
        <v>#DIV/0!</v>
      </c>
      <c r="R51" s="100"/>
      <c r="T51" s="113"/>
      <c r="U51" s="114"/>
      <c r="V51" s="93">
        <v>4</v>
      </c>
      <c r="W51" s="58">
        <f t="shared" si="10"/>
        <v>0</v>
      </c>
      <c r="X51" s="58" t="e">
        <f t="shared" si="11"/>
        <v>#DIV/0!</v>
      </c>
      <c r="Y51" s="114" t="s">
        <v>178</v>
      </c>
    </row>
    <row r="52" spans="1:25">
      <c r="A52" s="91">
        <v>37</v>
      </c>
      <c r="B52" s="92">
        <v>2</v>
      </c>
      <c r="C52" s="23"/>
      <c r="D52" s="23">
        <v>1</v>
      </c>
      <c r="E52" s="28"/>
      <c r="F52" s="18"/>
      <c r="G52" s="19"/>
      <c r="H52" s="20"/>
      <c r="I52" s="96"/>
      <c r="J52" s="104"/>
      <c r="K52" s="105"/>
      <c r="M52" s="106"/>
      <c r="N52" s="100"/>
      <c r="O52" s="107">
        <v>54</v>
      </c>
      <c r="P52" s="47">
        <f t="shared" si="12"/>
        <v>0</v>
      </c>
      <c r="Q52" s="47" t="e">
        <f t="shared" si="13"/>
        <v>#DIV/0!</v>
      </c>
      <c r="R52" s="100"/>
      <c r="T52" s="113"/>
      <c r="U52" s="114"/>
      <c r="V52" s="93">
        <v>6</v>
      </c>
      <c r="W52" s="58">
        <f t="shared" si="10"/>
        <v>0</v>
      </c>
      <c r="X52" s="58" t="e">
        <f t="shared" si="11"/>
        <v>#DIV/0!</v>
      </c>
      <c r="Y52" s="114" t="s">
        <v>178</v>
      </c>
    </row>
    <row r="53" spans="1:25">
      <c r="A53" s="91"/>
      <c r="B53" s="93"/>
      <c r="C53" s="23"/>
      <c r="D53" s="23">
        <v>1</v>
      </c>
      <c r="E53" s="28"/>
      <c r="H53" s="3">
        <v>1</v>
      </c>
      <c r="I53" s="96"/>
      <c r="J53" s="104"/>
      <c r="K53" s="105"/>
      <c r="M53" s="106"/>
      <c r="N53" s="100"/>
      <c r="O53" s="107">
        <v>14</v>
      </c>
      <c r="P53" s="47">
        <f t="shared" si="12"/>
        <v>0</v>
      </c>
      <c r="Q53" s="47" t="e">
        <f t="shared" si="13"/>
        <v>#DIV/0!</v>
      </c>
      <c r="R53" s="100"/>
      <c r="T53" s="113"/>
      <c r="U53" s="114"/>
      <c r="V53" s="93">
        <v>7</v>
      </c>
      <c r="W53" s="58">
        <f t="shared" si="10"/>
        <v>0</v>
      </c>
      <c r="X53" s="58" t="e">
        <f t="shared" si="11"/>
        <v>#DIV/0!</v>
      </c>
      <c r="Y53" s="114" t="s">
        <v>178</v>
      </c>
    </row>
    <row r="54" spans="1:25">
      <c r="A54" s="91">
        <v>38</v>
      </c>
      <c r="B54" s="92">
        <v>1</v>
      </c>
      <c r="C54" s="23"/>
      <c r="D54" s="23">
        <v>1</v>
      </c>
      <c r="E54" s="23"/>
      <c r="F54" s="18"/>
      <c r="G54" s="19"/>
      <c r="H54" s="20"/>
      <c r="I54" s="96"/>
      <c r="J54" s="104"/>
      <c r="K54" s="105"/>
      <c r="M54" s="106"/>
      <c r="N54" s="100"/>
      <c r="O54" s="107">
        <v>14</v>
      </c>
      <c r="P54" s="47">
        <f t="shared" si="12"/>
        <v>0</v>
      </c>
      <c r="Q54" s="47" t="e">
        <f t="shared" si="13"/>
        <v>#DIV/0!</v>
      </c>
      <c r="R54" s="100"/>
      <c r="T54" s="113"/>
      <c r="U54" s="114"/>
      <c r="V54" s="93">
        <v>7</v>
      </c>
      <c r="W54" s="58">
        <f t="shared" si="10"/>
        <v>0</v>
      </c>
      <c r="X54" s="58" t="e">
        <f t="shared" si="11"/>
        <v>#DIV/0!</v>
      </c>
      <c r="Y54" s="114" t="s">
        <v>178</v>
      </c>
    </row>
    <row r="55" spans="1:25">
      <c r="A55" s="91">
        <v>39</v>
      </c>
      <c r="B55" s="92">
        <v>2</v>
      </c>
      <c r="C55" s="23"/>
      <c r="D55" s="23">
        <v>1</v>
      </c>
      <c r="E55" s="23"/>
      <c r="F55" s="18"/>
      <c r="G55" s="19"/>
      <c r="H55" s="20">
        <v>1</v>
      </c>
      <c r="I55" s="96"/>
      <c r="J55" s="104"/>
      <c r="K55" s="105"/>
      <c r="M55" s="106"/>
      <c r="N55" s="100"/>
      <c r="O55" s="107">
        <v>14</v>
      </c>
      <c r="P55" s="47">
        <f t="shared" si="12"/>
        <v>0</v>
      </c>
      <c r="Q55" s="47" t="e">
        <f t="shared" si="13"/>
        <v>#DIV/0!</v>
      </c>
      <c r="R55" s="100"/>
      <c r="T55" s="113"/>
      <c r="U55" s="114"/>
      <c r="V55" s="93">
        <v>7</v>
      </c>
      <c r="W55" s="58">
        <f t="shared" si="10"/>
        <v>0</v>
      </c>
      <c r="X55" s="58" t="e">
        <f t="shared" si="11"/>
        <v>#DIV/0!</v>
      </c>
      <c r="Y55" s="114" t="s">
        <v>178</v>
      </c>
    </row>
    <row r="56" spans="1:25">
      <c r="A56" s="91"/>
      <c r="B56" s="93"/>
      <c r="C56" s="23"/>
      <c r="D56" s="23">
        <v>1</v>
      </c>
      <c r="E56" s="23"/>
      <c r="F56" s="18"/>
      <c r="G56" s="19"/>
      <c r="H56" s="20"/>
      <c r="I56" s="96"/>
      <c r="J56" s="104"/>
      <c r="K56" s="105"/>
      <c r="M56" s="106"/>
      <c r="N56" s="100"/>
      <c r="O56" s="107">
        <v>40</v>
      </c>
      <c r="P56" s="47">
        <f t="shared" si="12"/>
        <v>0</v>
      </c>
      <c r="Q56" s="47" t="e">
        <f t="shared" si="13"/>
        <v>#DIV/0!</v>
      </c>
      <c r="R56" s="100"/>
      <c r="T56" s="113"/>
      <c r="U56" s="114"/>
      <c r="V56" s="93">
        <v>4</v>
      </c>
      <c r="W56" s="58">
        <f t="shared" si="10"/>
        <v>0</v>
      </c>
      <c r="X56" s="58" t="e">
        <f t="shared" si="11"/>
        <v>#DIV/0!</v>
      </c>
      <c r="Y56" s="114" t="s">
        <v>178</v>
      </c>
    </row>
    <row r="57" spans="1:25">
      <c r="A57" s="91">
        <v>40</v>
      </c>
      <c r="B57" s="92">
        <v>1</v>
      </c>
      <c r="C57" s="21"/>
      <c r="D57" s="21"/>
      <c r="E57" s="21">
        <v>1</v>
      </c>
      <c r="F57" s="18"/>
      <c r="G57" s="19">
        <v>1</v>
      </c>
      <c r="H57" s="20"/>
      <c r="I57" s="96"/>
      <c r="J57" s="104"/>
      <c r="K57" s="105"/>
      <c r="M57" s="106"/>
      <c r="N57" s="100"/>
      <c r="O57" s="107">
        <v>11</v>
      </c>
      <c r="P57" s="47">
        <f t="shared" si="12"/>
        <v>0</v>
      </c>
      <c r="Q57" s="47" t="e">
        <f t="shared" si="13"/>
        <v>#DIV/0!</v>
      </c>
      <c r="R57" s="100"/>
      <c r="T57" s="113"/>
      <c r="U57" s="114"/>
      <c r="V57" s="93">
        <v>5</v>
      </c>
      <c r="W57" s="58">
        <f t="shared" si="10"/>
        <v>0</v>
      </c>
      <c r="X57" s="58" t="e">
        <f t="shared" si="11"/>
        <v>#DIV/0!</v>
      </c>
      <c r="Y57" s="114" t="s">
        <v>178</v>
      </c>
    </row>
    <row r="58" spans="1:25">
      <c r="A58" s="91">
        <v>41</v>
      </c>
      <c r="B58" s="92">
        <v>1</v>
      </c>
      <c r="C58" s="21"/>
      <c r="D58" s="21"/>
      <c r="E58" s="21">
        <v>1</v>
      </c>
      <c r="F58" s="36"/>
      <c r="G58" s="19">
        <v>1</v>
      </c>
      <c r="H58" s="37"/>
      <c r="I58" s="96"/>
      <c r="J58" s="104"/>
      <c r="K58" s="105"/>
      <c r="M58" s="106"/>
      <c r="N58" s="100"/>
      <c r="O58" s="107">
        <v>11</v>
      </c>
      <c r="P58" s="47">
        <f t="shared" si="12"/>
        <v>0</v>
      </c>
      <c r="Q58" s="47" t="e">
        <f t="shared" si="13"/>
        <v>#DIV/0!</v>
      </c>
      <c r="R58" s="100"/>
      <c r="T58" s="113"/>
      <c r="U58" s="114"/>
      <c r="V58" s="93">
        <v>5</v>
      </c>
      <c r="W58" s="58">
        <f t="shared" si="10"/>
        <v>0</v>
      </c>
      <c r="X58" s="58" t="e">
        <f t="shared" si="11"/>
        <v>#DIV/0!</v>
      </c>
      <c r="Y58" s="114" t="s">
        <v>190</v>
      </c>
    </row>
    <row r="59" spans="1:25">
      <c r="A59" s="91">
        <v>42</v>
      </c>
      <c r="B59" s="92">
        <v>2</v>
      </c>
      <c r="C59" s="34">
        <v>1</v>
      </c>
      <c r="D59" s="34"/>
      <c r="E59" s="34"/>
      <c r="F59" s="18"/>
      <c r="G59" s="19"/>
      <c r="H59" s="20"/>
      <c r="I59" s="96"/>
      <c r="J59" s="104"/>
      <c r="K59" s="105"/>
      <c r="M59" s="106"/>
      <c r="N59" s="100"/>
      <c r="O59" s="107">
        <v>27</v>
      </c>
      <c r="P59" s="47">
        <f t="shared" si="12"/>
        <v>0</v>
      </c>
      <c r="Q59" s="47" t="e">
        <f t="shared" si="13"/>
        <v>#DIV/0!</v>
      </c>
      <c r="R59" s="100"/>
      <c r="T59" s="113"/>
      <c r="U59" s="114"/>
      <c r="V59" s="93">
        <v>9</v>
      </c>
      <c r="W59" s="58">
        <f t="shared" si="10"/>
        <v>0</v>
      </c>
      <c r="X59" s="58" t="e">
        <f t="shared" si="11"/>
        <v>#DIV/0!</v>
      </c>
      <c r="Y59" s="114" t="s">
        <v>190</v>
      </c>
    </row>
    <row r="60" spans="1:25">
      <c r="A60" s="91"/>
      <c r="B60" s="93"/>
      <c r="C60" s="27">
        <v>1</v>
      </c>
      <c r="D60" s="27"/>
      <c r="E60" s="27"/>
      <c r="F60" s="18"/>
      <c r="G60" s="19"/>
      <c r="H60" s="20"/>
      <c r="I60" s="96"/>
      <c r="J60" s="104"/>
      <c r="K60" s="105"/>
      <c r="M60" s="106"/>
      <c r="N60" s="100"/>
      <c r="O60" s="107">
        <v>20</v>
      </c>
      <c r="P60" s="47">
        <f t="shared" si="12"/>
        <v>0</v>
      </c>
      <c r="Q60" s="47" t="e">
        <f t="shared" si="13"/>
        <v>#DIV/0!</v>
      </c>
      <c r="R60" s="100"/>
      <c r="T60" s="113"/>
      <c r="U60" s="114"/>
      <c r="V60" s="93">
        <v>4</v>
      </c>
      <c r="W60" s="58">
        <f t="shared" si="10"/>
        <v>0</v>
      </c>
      <c r="X60" s="58" t="e">
        <f t="shared" si="11"/>
        <v>#DIV/0!</v>
      </c>
      <c r="Y60" s="114" t="s">
        <v>190</v>
      </c>
    </row>
    <row r="61" spans="1:25">
      <c r="A61" s="91">
        <v>43</v>
      </c>
      <c r="B61" s="92">
        <v>1</v>
      </c>
      <c r="C61" s="23"/>
      <c r="D61" s="23">
        <v>1</v>
      </c>
      <c r="E61" s="23"/>
      <c r="F61" s="18"/>
      <c r="G61" s="19"/>
      <c r="H61" s="20"/>
      <c r="I61" s="96"/>
      <c r="J61" s="104"/>
      <c r="K61" s="105"/>
      <c r="M61" s="106"/>
      <c r="N61" s="100"/>
      <c r="O61" s="107">
        <v>16</v>
      </c>
      <c r="P61" s="47">
        <f t="shared" si="12"/>
        <v>0</v>
      </c>
      <c r="Q61" s="47" t="e">
        <f t="shared" si="13"/>
        <v>#DIV/0!</v>
      </c>
      <c r="R61" s="100"/>
      <c r="T61" s="113"/>
      <c r="U61" s="114"/>
      <c r="V61" s="93">
        <v>8</v>
      </c>
      <c r="W61" s="58">
        <f t="shared" si="10"/>
        <v>0</v>
      </c>
      <c r="X61" s="58" t="e">
        <f t="shared" si="11"/>
        <v>#DIV/0!</v>
      </c>
      <c r="Y61" s="114" t="s">
        <v>190</v>
      </c>
    </row>
    <row r="62" spans="1:25">
      <c r="A62" s="91">
        <v>44</v>
      </c>
      <c r="B62" s="92">
        <v>1</v>
      </c>
      <c r="C62" s="21"/>
      <c r="D62" s="21"/>
      <c r="E62" s="21">
        <v>1</v>
      </c>
      <c r="F62" s="18"/>
      <c r="G62" s="19">
        <v>1</v>
      </c>
      <c r="H62" s="20"/>
      <c r="I62" s="96"/>
      <c r="J62" s="104"/>
      <c r="K62" s="105"/>
      <c r="M62" s="106"/>
      <c r="N62" s="100"/>
      <c r="O62" s="107">
        <v>19</v>
      </c>
      <c r="P62" s="47">
        <f t="shared" si="12"/>
        <v>0</v>
      </c>
      <c r="Q62" s="47" t="e">
        <f t="shared" si="13"/>
        <v>#DIV/0!</v>
      </c>
      <c r="R62" s="100"/>
      <c r="T62" s="113"/>
      <c r="U62" s="114"/>
      <c r="V62" s="93">
        <v>9</v>
      </c>
      <c r="W62" s="58">
        <f t="shared" si="10"/>
        <v>0</v>
      </c>
      <c r="X62" s="58" t="e">
        <f t="shared" si="11"/>
        <v>#DIV/0!</v>
      </c>
      <c r="Y62" s="114" t="s">
        <v>190</v>
      </c>
    </row>
    <row r="63" spans="1:25">
      <c r="A63" s="91">
        <v>45</v>
      </c>
      <c r="B63" s="92">
        <v>1</v>
      </c>
      <c r="C63" s="21"/>
      <c r="D63" s="21"/>
      <c r="E63" s="21">
        <v>1</v>
      </c>
      <c r="F63" s="18"/>
      <c r="G63" s="19">
        <v>1</v>
      </c>
      <c r="H63" s="20"/>
      <c r="I63" s="96"/>
      <c r="J63" s="104"/>
      <c r="K63" s="105"/>
      <c r="M63" s="106"/>
      <c r="N63" s="100"/>
      <c r="O63" s="107">
        <v>13</v>
      </c>
      <c r="P63" s="47">
        <f t="shared" si="12"/>
        <v>0</v>
      </c>
      <c r="Q63" s="47" t="e">
        <f t="shared" si="13"/>
        <v>#DIV/0!</v>
      </c>
      <c r="R63" s="100"/>
      <c r="T63" s="113"/>
      <c r="U63" s="114"/>
      <c r="V63" s="93">
        <v>6</v>
      </c>
      <c r="W63" s="58">
        <f t="shared" si="10"/>
        <v>0</v>
      </c>
      <c r="X63" s="58" t="e">
        <f t="shared" si="11"/>
        <v>#DIV/0!</v>
      </c>
      <c r="Y63" s="114" t="s">
        <v>178</v>
      </c>
    </row>
    <row r="64" spans="1:25">
      <c r="A64" s="91">
        <v>46</v>
      </c>
      <c r="B64" s="92">
        <v>1</v>
      </c>
      <c r="C64" s="38">
        <v>0</v>
      </c>
      <c r="D64" s="38"/>
      <c r="E64" s="38"/>
      <c r="F64" s="18"/>
      <c r="G64" s="19"/>
      <c r="H64" s="20"/>
      <c r="I64" s="96"/>
      <c r="J64" s="104"/>
      <c r="K64" s="105"/>
      <c r="M64" s="106"/>
      <c r="N64" s="100"/>
      <c r="O64" s="107">
        <v>16</v>
      </c>
      <c r="P64" s="47">
        <f t="shared" si="12"/>
        <v>0</v>
      </c>
      <c r="Q64" s="47" t="e">
        <f t="shared" si="13"/>
        <v>#DIV/0!</v>
      </c>
      <c r="R64" s="100"/>
      <c r="T64" s="113"/>
      <c r="U64" s="114"/>
      <c r="V64" s="93">
        <v>4</v>
      </c>
      <c r="W64" s="58">
        <f t="shared" si="10"/>
        <v>0</v>
      </c>
      <c r="X64" s="58" t="e">
        <f t="shared" si="11"/>
        <v>#DIV/0!</v>
      </c>
      <c r="Y64" s="114" t="s">
        <v>178</v>
      </c>
    </row>
    <row r="65" spans="1:25">
      <c r="A65" s="91">
        <v>47</v>
      </c>
      <c r="B65" s="92">
        <v>1</v>
      </c>
      <c r="C65" s="27">
        <v>1</v>
      </c>
      <c r="D65" s="27"/>
      <c r="E65" s="27"/>
      <c r="F65" s="18"/>
      <c r="G65" s="19"/>
      <c r="H65" s="20"/>
      <c r="I65" s="96"/>
      <c r="J65" s="104"/>
      <c r="K65" s="105"/>
      <c r="M65" s="106"/>
      <c r="N65" s="100"/>
      <c r="O65" s="107">
        <v>30</v>
      </c>
      <c r="P65" s="47">
        <f t="shared" si="12"/>
        <v>0</v>
      </c>
      <c r="Q65" s="47" t="e">
        <f t="shared" si="13"/>
        <v>#DIV/0!</v>
      </c>
      <c r="R65" s="100"/>
      <c r="T65" s="113"/>
      <c r="U65" s="114"/>
      <c r="V65" s="93">
        <v>6</v>
      </c>
      <c r="W65" s="58">
        <f t="shared" si="10"/>
        <v>0</v>
      </c>
      <c r="X65" s="58" t="e">
        <f t="shared" si="11"/>
        <v>#DIV/0!</v>
      </c>
      <c r="Y65" s="114" t="s">
        <v>178</v>
      </c>
    </row>
    <row r="66" spans="1:25">
      <c r="A66" s="91">
        <v>48</v>
      </c>
      <c r="B66" s="92">
        <v>2</v>
      </c>
      <c r="C66" s="21"/>
      <c r="D66" s="21"/>
      <c r="E66" s="21">
        <v>1</v>
      </c>
      <c r="F66" s="18"/>
      <c r="G66" s="19">
        <v>1</v>
      </c>
      <c r="H66" s="20">
        <v>1</v>
      </c>
      <c r="I66" s="96"/>
      <c r="J66" s="104"/>
      <c r="K66" s="105"/>
      <c r="M66" s="106"/>
      <c r="N66" s="100"/>
      <c r="O66" s="107">
        <v>19</v>
      </c>
      <c r="P66" s="47">
        <f t="shared" si="12"/>
        <v>0</v>
      </c>
      <c r="Q66" s="47" t="e">
        <f t="shared" si="13"/>
        <v>#DIV/0!</v>
      </c>
      <c r="R66" s="100"/>
      <c r="T66" s="113"/>
      <c r="U66" s="114"/>
      <c r="V66" s="93">
        <v>9</v>
      </c>
      <c r="W66" s="58">
        <f t="shared" si="10"/>
        <v>0</v>
      </c>
      <c r="X66" s="58" t="e">
        <f t="shared" si="11"/>
        <v>#DIV/0!</v>
      </c>
      <c r="Y66" s="114" t="s">
        <v>178</v>
      </c>
    </row>
    <row r="67" spans="1:25">
      <c r="A67" s="91"/>
      <c r="B67" s="93"/>
      <c r="C67" s="21"/>
      <c r="D67" s="21"/>
      <c r="E67" s="21">
        <v>1</v>
      </c>
      <c r="F67" s="18"/>
      <c r="G67" s="19">
        <v>1</v>
      </c>
      <c r="H67" s="20"/>
      <c r="I67" s="96"/>
      <c r="J67" s="104"/>
      <c r="K67" s="105"/>
      <c r="M67" s="106"/>
      <c r="N67" s="100"/>
      <c r="O67" s="107">
        <v>19</v>
      </c>
      <c r="P67" s="47">
        <f t="shared" si="12"/>
        <v>0</v>
      </c>
      <c r="Q67" s="47" t="e">
        <f t="shared" si="13"/>
        <v>#DIV/0!</v>
      </c>
      <c r="R67" s="100"/>
      <c r="T67" s="113"/>
      <c r="U67" s="114"/>
      <c r="V67" s="93">
        <v>9</v>
      </c>
      <c r="W67" s="58">
        <f t="shared" si="10"/>
        <v>0</v>
      </c>
      <c r="X67" s="58" t="e">
        <f t="shared" si="11"/>
        <v>#DIV/0!</v>
      </c>
      <c r="Y67" s="114" t="s">
        <v>178</v>
      </c>
    </row>
    <row r="68" spans="1:25">
      <c r="A68" s="91">
        <v>49</v>
      </c>
      <c r="B68" s="92">
        <v>1</v>
      </c>
      <c r="C68" s="23"/>
      <c r="D68" s="23">
        <v>1</v>
      </c>
      <c r="E68" s="23"/>
      <c r="F68" s="18"/>
      <c r="G68" s="19"/>
      <c r="H68" s="20"/>
      <c r="I68" s="96"/>
      <c r="J68" s="104"/>
      <c r="K68" s="105"/>
      <c r="M68" s="106"/>
      <c r="N68" s="100"/>
      <c r="O68" s="107">
        <v>14</v>
      </c>
      <c r="P68" s="47">
        <f t="shared" si="12"/>
        <v>0</v>
      </c>
      <c r="Q68" s="47" t="e">
        <f t="shared" si="13"/>
        <v>#DIV/0!</v>
      </c>
      <c r="R68" s="100"/>
      <c r="T68" s="113"/>
      <c r="U68" s="114"/>
      <c r="V68" s="93">
        <v>7</v>
      </c>
      <c r="W68" s="58">
        <f t="shared" si="10"/>
        <v>0</v>
      </c>
      <c r="X68" s="58" t="e">
        <f t="shared" si="11"/>
        <v>#DIV/0!</v>
      </c>
      <c r="Y68" s="114" t="s">
        <v>178</v>
      </c>
    </row>
    <row r="69" spans="1:25">
      <c r="A69" s="91">
        <v>50</v>
      </c>
      <c r="B69" s="92">
        <v>2</v>
      </c>
      <c r="C69" s="34">
        <v>1</v>
      </c>
      <c r="D69" s="34"/>
      <c r="E69" s="34"/>
      <c r="F69" s="18"/>
      <c r="G69" s="19"/>
      <c r="H69" s="20">
        <v>1</v>
      </c>
      <c r="I69" s="96"/>
      <c r="J69" s="104"/>
      <c r="K69" s="105"/>
      <c r="M69" s="106"/>
      <c r="N69" s="100"/>
      <c r="O69" s="107">
        <v>20</v>
      </c>
      <c r="P69" s="47">
        <f t="shared" si="12"/>
        <v>0</v>
      </c>
      <c r="Q69" s="47" t="e">
        <f t="shared" si="13"/>
        <v>#DIV/0!</v>
      </c>
      <c r="R69" s="100"/>
      <c r="T69" s="113"/>
      <c r="U69" s="114"/>
      <c r="V69" s="93">
        <v>5</v>
      </c>
      <c r="W69" s="58">
        <f t="shared" si="10"/>
        <v>0</v>
      </c>
      <c r="X69" s="58" t="e">
        <f t="shared" si="11"/>
        <v>#DIV/0!</v>
      </c>
      <c r="Y69" s="114" t="s">
        <v>178</v>
      </c>
    </row>
    <row r="70" spans="1:25">
      <c r="A70" s="91"/>
      <c r="B70" s="92"/>
      <c r="C70" s="27">
        <v>1</v>
      </c>
      <c r="D70" s="27"/>
      <c r="E70" s="27"/>
      <c r="F70" s="18">
        <v>1</v>
      </c>
      <c r="G70" s="19"/>
      <c r="H70" s="20"/>
      <c r="I70" s="96"/>
      <c r="J70" s="104"/>
      <c r="K70" s="105"/>
      <c r="M70" s="106"/>
      <c r="N70" s="100"/>
      <c r="O70" s="107">
        <v>22</v>
      </c>
      <c r="P70" s="47">
        <f t="shared" si="12"/>
        <v>0</v>
      </c>
      <c r="Q70" s="47" t="e">
        <f t="shared" si="13"/>
        <v>#DIV/0!</v>
      </c>
      <c r="R70" s="100"/>
      <c r="T70" s="113"/>
      <c r="U70" s="114"/>
      <c r="V70" s="93">
        <v>3</v>
      </c>
      <c r="W70" s="58">
        <f t="shared" ref="W70:W87" si="14">T70/V70</f>
        <v>0</v>
      </c>
      <c r="X70" s="58" t="e">
        <f t="shared" ref="X70:X87" si="15">T70/U70</f>
        <v>#DIV/0!</v>
      </c>
      <c r="Y70" s="114" t="s">
        <v>178</v>
      </c>
    </row>
    <row r="71" spans="1:25">
      <c r="A71" s="77">
        <v>51</v>
      </c>
      <c r="B71" s="92">
        <v>1</v>
      </c>
      <c r="C71" s="27">
        <v>1</v>
      </c>
      <c r="D71" s="27"/>
      <c r="E71" s="27"/>
      <c r="F71" s="18">
        <v>1</v>
      </c>
      <c r="G71" s="19">
        <v>1</v>
      </c>
      <c r="H71" s="20"/>
      <c r="I71" s="118"/>
      <c r="J71" s="104">
        <v>0</v>
      </c>
      <c r="K71" s="105">
        <v>1</v>
      </c>
      <c r="L71" s="118"/>
      <c r="M71" s="113">
        <v>14</v>
      </c>
      <c r="N71" s="114">
        <v>15</v>
      </c>
      <c r="O71" s="93">
        <v>51</v>
      </c>
      <c r="P71" s="47">
        <f t="shared" si="12"/>
        <v>0.274509803921569</v>
      </c>
      <c r="Q71" s="47">
        <f t="shared" si="13"/>
        <v>0.933333333333333</v>
      </c>
      <c r="R71" s="114" t="s">
        <v>177</v>
      </c>
      <c r="S71" s="118"/>
      <c r="T71" s="113">
        <v>5</v>
      </c>
      <c r="U71" s="114">
        <v>6</v>
      </c>
      <c r="V71" s="93">
        <v>10</v>
      </c>
      <c r="W71" s="58">
        <f t="shared" si="14"/>
        <v>0.5</v>
      </c>
      <c r="X71" s="58">
        <f t="shared" si="15"/>
        <v>0.833333333333333</v>
      </c>
      <c r="Y71" s="114" t="s">
        <v>178</v>
      </c>
    </row>
    <row r="72" spans="1:25">
      <c r="A72" s="77">
        <v>52</v>
      </c>
      <c r="B72" s="93">
        <v>1</v>
      </c>
      <c r="C72" s="27">
        <v>1</v>
      </c>
      <c r="D72" s="27"/>
      <c r="E72" s="27"/>
      <c r="F72" s="18"/>
      <c r="G72" s="19"/>
      <c r="H72" s="20"/>
      <c r="I72" s="118"/>
      <c r="J72" s="104">
        <v>0</v>
      </c>
      <c r="K72" s="105">
        <v>1</v>
      </c>
      <c r="L72" s="118"/>
      <c r="M72" s="113">
        <v>0</v>
      </c>
      <c r="N72" s="114">
        <v>1</v>
      </c>
      <c r="O72" s="93">
        <v>12</v>
      </c>
      <c r="P72" s="47">
        <f t="shared" si="12"/>
        <v>0</v>
      </c>
      <c r="Q72" s="47">
        <f t="shared" si="13"/>
        <v>0</v>
      </c>
      <c r="R72" s="114" t="s">
        <v>177</v>
      </c>
      <c r="S72" s="118"/>
      <c r="T72" s="113">
        <v>0</v>
      </c>
      <c r="U72" s="114">
        <v>1</v>
      </c>
      <c r="V72" s="93">
        <v>6</v>
      </c>
      <c r="W72" s="58">
        <f t="shared" si="14"/>
        <v>0</v>
      </c>
      <c r="X72" s="58">
        <f t="shared" si="15"/>
        <v>0</v>
      </c>
      <c r="Y72" s="114" t="s">
        <v>178</v>
      </c>
    </row>
    <row r="73" spans="1:25">
      <c r="A73" s="77">
        <v>53</v>
      </c>
      <c r="B73" s="93">
        <v>4</v>
      </c>
      <c r="C73" s="27">
        <v>1</v>
      </c>
      <c r="D73" s="27"/>
      <c r="E73" s="62"/>
      <c r="F73" s="18"/>
      <c r="G73" s="19">
        <v>1</v>
      </c>
      <c r="H73" s="20"/>
      <c r="I73" s="118"/>
      <c r="J73" s="104">
        <v>0</v>
      </c>
      <c r="K73" s="105">
        <v>1</v>
      </c>
      <c r="L73" s="118"/>
      <c r="M73" s="113">
        <v>0</v>
      </c>
      <c r="N73" s="114">
        <v>3</v>
      </c>
      <c r="O73" s="93">
        <v>19</v>
      </c>
      <c r="P73" s="47">
        <f t="shared" si="12"/>
        <v>0</v>
      </c>
      <c r="Q73" s="47">
        <f t="shared" si="13"/>
        <v>0</v>
      </c>
      <c r="R73" s="114" t="s">
        <v>177</v>
      </c>
      <c r="S73" s="118"/>
      <c r="T73" s="113">
        <v>1</v>
      </c>
      <c r="U73" s="114">
        <v>1</v>
      </c>
      <c r="V73" s="93">
        <v>9</v>
      </c>
      <c r="W73" s="58">
        <f t="shared" si="14"/>
        <v>0.111111111111111</v>
      </c>
      <c r="X73" s="58">
        <f t="shared" si="15"/>
        <v>1</v>
      </c>
      <c r="Y73" s="114" t="s">
        <v>178</v>
      </c>
    </row>
    <row r="74" spans="1:25">
      <c r="A74" s="77"/>
      <c r="B74" s="93"/>
      <c r="C74" s="27">
        <v>1</v>
      </c>
      <c r="D74" s="27"/>
      <c r="E74" s="62"/>
      <c r="F74" s="18">
        <v>1</v>
      </c>
      <c r="G74" s="19">
        <v>1</v>
      </c>
      <c r="H74" s="20">
        <v>1</v>
      </c>
      <c r="I74" s="118"/>
      <c r="J74" s="104">
        <v>0</v>
      </c>
      <c r="K74" s="105">
        <v>1</v>
      </c>
      <c r="L74" s="118"/>
      <c r="M74" s="113">
        <v>0</v>
      </c>
      <c r="N74" s="114">
        <v>1</v>
      </c>
      <c r="O74" s="93">
        <v>34</v>
      </c>
      <c r="P74" s="47">
        <f t="shared" si="12"/>
        <v>0</v>
      </c>
      <c r="Q74" s="47">
        <f t="shared" si="13"/>
        <v>0</v>
      </c>
      <c r="R74" s="114" t="s">
        <v>177</v>
      </c>
      <c r="S74" s="118"/>
      <c r="T74" s="113">
        <v>0</v>
      </c>
      <c r="U74" s="114">
        <v>1</v>
      </c>
      <c r="V74" s="93">
        <v>11</v>
      </c>
      <c r="W74" s="58">
        <f t="shared" si="14"/>
        <v>0</v>
      </c>
      <c r="X74" s="58">
        <f t="shared" si="15"/>
        <v>0</v>
      </c>
      <c r="Y74" s="114" t="s">
        <v>178</v>
      </c>
    </row>
    <row r="75" spans="1:25">
      <c r="A75" s="77"/>
      <c r="B75" s="93"/>
      <c r="C75" s="27">
        <v>1</v>
      </c>
      <c r="D75" s="27"/>
      <c r="E75" s="62"/>
      <c r="F75" s="18">
        <v>1</v>
      </c>
      <c r="G75" s="19">
        <v>1</v>
      </c>
      <c r="H75" s="20"/>
      <c r="I75" s="118"/>
      <c r="J75" s="104">
        <v>1</v>
      </c>
      <c r="K75" s="105">
        <v>1</v>
      </c>
      <c r="L75" s="118"/>
      <c r="M75" s="113">
        <v>0</v>
      </c>
      <c r="N75" s="114">
        <v>3</v>
      </c>
      <c r="O75" s="93">
        <v>20</v>
      </c>
      <c r="P75" s="47">
        <f t="shared" si="12"/>
        <v>0</v>
      </c>
      <c r="Q75" s="47">
        <f t="shared" si="13"/>
        <v>0</v>
      </c>
      <c r="R75" s="114" t="s">
        <v>177</v>
      </c>
      <c r="S75" s="118"/>
      <c r="T75" s="113">
        <v>1</v>
      </c>
      <c r="U75" s="114">
        <v>1</v>
      </c>
      <c r="V75" s="93">
        <v>9</v>
      </c>
      <c r="W75" s="58">
        <f t="shared" si="14"/>
        <v>0.111111111111111</v>
      </c>
      <c r="X75" s="58">
        <f t="shared" si="15"/>
        <v>1</v>
      </c>
      <c r="Y75" s="114" t="s">
        <v>178</v>
      </c>
    </row>
    <row r="76" spans="1:25">
      <c r="A76" s="77"/>
      <c r="B76" s="93"/>
      <c r="C76" s="17">
        <v>1</v>
      </c>
      <c r="D76" s="17"/>
      <c r="E76" s="63"/>
      <c r="F76" s="18"/>
      <c r="G76" s="19"/>
      <c r="H76" s="20"/>
      <c r="I76" s="118"/>
      <c r="J76" s="104">
        <v>1</v>
      </c>
      <c r="K76" s="105">
        <v>1</v>
      </c>
      <c r="L76" s="118"/>
      <c r="M76" s="113">
        <v>0</v>
      </c>
      <c r="N76" s="114">
        <v>1</v>
      </c>
      <c r="O76" s="93">
        <v>8</v>
      </c>
      <c r="P76" s="47">
        <f t="shared" si="12"/>
        <v>0</v>
      </c>
      <c r="Q76" s="47">
        <f t="shared" si="13"/>
        <v>0</v>
      </c>
      <c r="R76" s="114" t="s">
        <v>177</v>
      </c>
      <c r="S76" s="118"/>
      <c r="T76" s="113">
        <v>0</v>
      </c>
      <c r="U76" s="114">
        <v>1</v>
      </c>
      <c r="V76" s="93">
        <v>4</v>
      </c>
      <c r="W76" s="58">
        <f t="shared" si="14"/>
        <v>0</v>
      </c>
      <c r="X76" s="58">
        <f t="shared" si="15"/>
        <v>0</v>
      </c>
      <c r="Y76" s="114" t="s">
        <v>178</v>
      </c>
    </row>
    <row r="77" spans="1:27">
      <c r="A77" s="77">
        <v>54</v>
      </c>
      <c r="B77" s="93">
        <v>1</v>
      </c>
      <c r="C77" s="23"/>
      <c r="D77" s="23">
        <v>1</v>
      </c>
      <c r="E77" s="23"/>
      <c r="F77" s="18"/>
      <c r="G77" s="19"/>
      <c r="H77" s="20"/>
      <c r="I77" s="118"/>
      <c r="J77" s="104">
        <v>1</v>
      </c>
      <c r="K77" s="105">
        <v>1</v>
      </c>
      <c r="L77" s="118"/>
      <c r="M77" s="113">
        <v>18</v>
      </c>
      <c r="N77" s="114">
        <v>18</v>
      </c>
      <c r="O77" s="93">
        <v>18</v>
      </c>
      <c r="P77" s="47">
        <f t="shared" si="12"/>
        <v>1</v>
      </c>
      <c r="Q77" s="47">
        <f t="shared" si="13"/>
        <v>1</v>
      </c>
      <c r="R77" s="114" t="s">
        <v>177</v>
      </c>
      <c r="S77" s="118"/>
      <c r="T77" s="113">
        <v>9</v>
      </c>
      <c r="U77" s="114">
        <v>9</v>
      </c>
      <c r="V77" s="93">
        <v>9</v>
      </c>
      <c r="W77" s="58">
        <f t="shared" si="14"/>
        <v>1</v>
      </c>
      <c r="X77" s="58">
        <f t="shared" si="15"/>
        <v>1</v>
      </c>
      <c r="Y77" s="114" t="s">
        <v>178</v>
      </c>
      <c r="AA77" s="88"/>
    </row>
    <row r="78" spans="1:25">
      <c r="A78" s="77">
        <v>55</v>
      </c>
      <c r="B78" s="93">
        <v>1</v>
      </c>
      <c r="C78" s="23"/>
      <c r="D78" s="23">
        <v>1</v>
      </c>
      <c r="E78" s="23"/>
      <c r="F78" s="18"/>
      <c r="G78" s="19"/>
      <c r="H78" s="20"/>
      <c r="I78" s="118"/>
      <c r="J78" s="104">
        <v>0</v>
      </c>
      <c r="K78" s="105">
        <v>1</v>
      </c>
      <c r="L78" s="118"/>
      <c r="M78" s="113">
        <v>1</v>
      </c>
      <c r="N78" s="114">
        <v>2</v>
      </c>
      <c r="O78" s="93">
        <v>15</v>
      </c>
      <c r="P78" s="47">
        <f t="shared" si="12"/>
        <v>0.0666666666666667</v>
      </c>
      <c r="Q78" s="47">
        <f t="shared" si="13"/>
        <v>0.5</v>
      </c>
      <c r="R78" s="114" t="s">
        <v>177</v>
      </c>
      <c r="S78" s="118"/>
      <c r="T78" s="113">
        <v>0</v>
      </c>
      <c r="U78" s="114">
        <v>1</v>
      </c>
      <c r="V78" s="93">
        <v>7</v>
      </c>
      <c r="W78" s="58">
        <f t="shared" si="14"/>
        <v>0</v>
      </c>
      <c r="X78" s="58">
        <f t="shared" si="15"/>
        <v>0</v>
      </c>
      <c r="Y78" s="114" t="s">
        <v>178</v>
      </c>
    </row>
    <row r="79" spans="1:25">
      <c r="A79" s="77">
        <v>56</v>
      </c>
      <c r="B79" s="93">
        <v>1</v>
      </c>
      <c r="C79" s="27">
        <v>1</v>
      </c>
      <c r="D79" s="27"/>
      <c r="E79" s="27"/>
      <c r="F79" s="18"/>
      <c r="G79" s="19">
        <v>1</v>
      </c>
      <c r="H79" s="20"/>
      <c r="I79" s="118"/>
      <c r="J79" s="104">
        <v>0</v>
      </c>
      <c r="K79" s="105">
        <v>1</v>
      </c>
      <c r="L79" s="118"/>
      <c r="M79" s="113">
        <v>0</v>
      </c>
      <c r="N79" s="114">
        <v>1</v>
      </c>
      <c r="O79" s="93">
        <v>14</v>
      </c>
      <c r="P79" s="47">
        <f t="shared" si="12"/>
        <v>0</v>
      </c>
      <c r="Q79" s="47">
        <f t="shared" si="13"/>
        <v>0</v>
      </c>
      <c r="R79" s="114" t="s">
        <v>177</v>
      </c>
      <c r="S79" s="118"/>
      <c r="T79" s="113">
        <v>0</v>
      </c>
      <c r="U79" s="114">
        <v>1</v>
      </c>
      <c r="V79" s="93">
        <v>7</v>
      </c>
      <c r="W79" s="58">
        <f t="shared" si="14"/>
        <v>0</v>
      </c>
      <c r="X79" s="58">
        <f t="shared" si="15"/>
        <v>0</v>
      </c>
      <c r="Y79" s="114" t="s">
        <v>178</v>
      </c>
    </row>
    <row r="80" spans="1:25">
      <c r="A80" s="77">
        <v>57</v>
      </c>
      <c r="B80" s="93">
        <v>1</v>
      </c>
      <c r="C80" s="27">
        <v>1</v>
      </c>
      <c r="D80" s="27"/>
      <c r="E80" s="27"/>
      <c r="F80" s="18"/>
      <c r="G80" s="19"/>
      <c r="H80" s="20"/>
      <c r="I80" s="118"/>
      <c r="J80" s="104">
        <v>1</v>
      </c>
      <c r="K80" s="105">
        <v>1</v>
      </c>
      <c r="L80" s="118"/>
      <c r="M80" s="113">
        <v>0</v>
      </c>
      <c r="N80" s="114">
        <v>1</v>
      </c>
      <c r="O80" s="93">
        <v>30</v>
      </c>
      <c r="P80" s="47">
        <f t="shared" si="12"/>
        <v>0</v>
      </c>
      <c r="Q80" s="47">
        <f t="shared" si="13"/>
        <v>0</v>
      </c>
      <c r="R80" s="114" t="s">
        <v>177</v>
      </c>
      <c r="S80" s="118"/>
      <c r="T80" s="113">
        <v>0</v>
      </c>
      <c r="U80" s="114">
        <v>1</v>
      </c>
      <c r="V80" s="93">
        <v>5</v>
      </c>
      <c r="W80" s="58">
        <f t="shared" si="14"/>
        <v>0</v>
      </c>
      <c r="X80" s="58">
        <f t="shared" si="15"/>
        <v>0</v>
      </c>
      <c r="Y80" s="114" t="s">
        <v>178</v>
      </c>
    </row>
    <row r="81" spans="1:25">
      <c r="A81" s="77">
        <v>58</v>
      </c>
      <c r="B81" s="93">
        <v>2</v>
      </c>
      <c r="C81" s="27">
        <v>1</v>
      </c>
      <c r="D81" s="27"/>
      <c r="E81" s="27"/>
      <c r="F81" s="18"/>
      <c r="G81" s="19"/>
      <c r="H81" s="20"/>
      <c r="I81" s="118"/>
      <c r="J81" s="104">
        <v>0</v>
      </c>
      <c r="K81" s="105">
        <v>1</v>
      </c>
      <c r="L81" s="118"/>
      <c r="M81" s="113">
        <v>0</v>
      </c>
      <c r="N81" s="114">
        <v>1</v>
      </c>
      <c r="O81" s="93">
        <v>19</v>
      </c>
      <c r="P81" s="47">
        <f t="shared" si="12"/>
        <v>0</v>
      </c>
      <c r="Q81" s="47">
        <f t="shared" si="13"/>
        <v>0</v>
      </c>
      <c r="R81" s="114" t="s">
        <v>177</v>
      </c>
      <c r="S81" s="118"/>
      <c r="T81" s="113">
        <v>0</v>
      </c>
      <c r="U81" s="114">
        <v>1</v>
      </c>
      <c r="V81" s="93">
        <v>9</v>
      </c>
      <c r="W81" s="58">
        <f t="shared" si="14"/>
        <v>0</v>
      </c>
      <c r="X81" s="58">
        <f t="shared" si="15"/>
        <v>0</v>
      </c>
      <c r="Y81" s="114" t="s">
        <v>178</v>
      </c>
    </row>
    <row r="82" spans="1:25">
      <c r="A82" s="77"/>
      <c r="B82" s="93"/>
      <c r="C82" s="27">
        <v>1</v>
      </c>
      <c r="D82" s="27"/>
      <c r="E82" s="27"/>
      <c r="F82" s="18"/>
      <c r="G82" s="19">
        <v>1</v>
      </c>
      <c r="H82" s="20"/>
      <c r="I82" s="118"/>
      <c r="J82" s="104">
        <v>0</v>
      </c>
      <c r="K82" s="105">
        <v>1</v>
      </c>
      <c r="L82" s="118"/>
      <c r="M82" s="113">
        <v>0</v>
      </c>
      <c r="N82" s="114">
        <v>1</v>
      </c>
      <c r="O82" s="93">
        <v>12</v>
      </c>
      <c r="P82" s="47">
        <f t="shared" si="12"/>
        <v>0</v>
      </c>
      <c r="Q82" s="47">
        <f t="shared" si="13"/>
        <v>0</v>
      </c>
      <c r="R82" s="114" t="s">
        <v>177</v>
      </c>
      <c r="S82" s="118"/>
      <c r="T82" s="113">
        <v>0</v>
      </c>
      <c r="U82" s="114">
        <v>1</v>
      </c>
      <c r="V82" s="93">
        <v>4</v>
      </c>
      <c r="W82" s="58">
        <f t="shared" si="14"/>
        <v>0</v>
      </c>
      <c r="X82" s="58">
        <f t="shared" si="15"/>
        <v>0</v>
      </c>
      <c r="Y82" s="114" t="s">
        <v>178</v>
      </c>
    </row>
    <row r="83" spans="1:27">
      <c r="A83" s="77">
        <v>59</v>
      </c>
      <c r="B83" s="93">
        <v>4</v>
      </c>
      <c r="C83" s="27">
        <v>1</v>
      </c>
      <c r="D83" s="27"/>
      <c r="E83" s="27"/>
      <c r="F83" s="18"/>
      <c r="G83" s="19"/>
      <c r="H83" s="20"/>
      <c r="I83" s="118"/>
      <c r="J83" s="104">
        <v>1</v>
      </c>
      <c r="K83" s="105">
        <v>1</v>
      </c>
      <c r="L83" s="118"/>
      <c r="M83" s="113">
        <v>14</v>
      </c>
      <c r="N83" s="114">
        <v>14</v>
      </c>
      <c r="O83" s="93">
        <v>14</v>
      </c>
      <c r="P83" s="47">
        <f t="shared" si="12"/>
        <v>1</v>
      </c>
      <c r="Q83" s="47">
        <f t="shared" si="13"/>
        <v>1</v>
      </c>
      <c r="R83" s="114" t="s">
        <v>177</v>
      </c>
      <c r="S83" s="118"/>
      <c r="T83" s="113">
        <v>7</v>
      </c>
      <c r="U83" s="114">
        <v>7</v>
      </c>
      <c r="V83" s="93">
        <v>7</v>
      </c>
      <c r="W83" s="58">
        <f t="shared" si="14"/>
        <v>1</v>
      </c>
      <c r="X83" s="58">
        <f t="shared" si="15"/>
        <v>1</v>
      </c>
      <c r="Y83" s="114" t="s">
        <v>178</v>
      </c>
      <c r="AA83" s="88"/>
    </row>
    <row r="84" spans="1:27">
      <c r="A84" s="77"/>
      <c r="B84" s="93"/>
      <c r="C84" s="23"/>
      <c r="D84" s="23">
        <v>1</v>
      </c>
      <c r="E84" s="28"/>
      <c r="F84" s="18"/>
      <c r="G84" s="19"/>
      <c r="H84" s="20"/>
      <c r="I84" s="118"/>
      <c r="J84" s="104">
        <v>1</v>
      </c>
      <c r="K84" s="105">
        <v>1</v>
      </c>
      <c r="L84" s="118"/>
      <c r="M84" s="113">
        <v>30</v>
      </c>
      <c r="N84" s="114">
        <v>30</v>
      </c>
      <c r="O84" s="93">
        <v>30</v>
      </c>
      <c r="P84" s="47">
        <f t="shared" si="12"/>
        <v>1</v>
      </c>
      <c r="Q84" s="47">
        <f t="shared" si="13"/>
        <v>1</v>
      </c>
      <c r="R84" s="114" t="s">
        <v>177</v>
      </c>
      <c r="S84" s="118"/>
      <c r="T84" s="113">
        <v>3</v>
      </c>
      <c r="U84" s="114">
        <v>3</v>
      </c>
      <c r="V84" s="93">
        <v>3</v>
      </c>
      <c r="W84" s="58">
        <f t="shared" si="14"/>
        <v>1</v>
      </c>
      <c r="X84" s="58">
        <f t="shared" si="15"/>
        <v>1</v>
      </c>
      <c r="Y84" s="114" t="s">
        <v>178</v>
      </c>
      <c r="AA84" s="88"/>
    </row>
    <row r="85" spans="1:27">
      <c r="A85" s="77"/>
      <c r="B85" s="93"/>
      <c r="C85" s="23"/>
      <c r="D85" s="23">
        <v>1</v>
      </c>
      <c r="E85" s="28"/>
      <c r="F85" s="18"/>
      <c r="G85" s="19"/>
      <c r="H85" s="20"/>
      <c r="I85" s="118"/>
      <c r="J85" s="104">
        <v>1</v>
      </c>
      <c r="K85" s="105">
        <v>1</v>
      </c>
      <c r="L85" s="118"/>
      <c r="M85" s="113">
        <v>24</v>
      </c>
      <c r="N85" s="114">
        <v>24</v>
      </c>
      <c r="O85" s="93">
        <v>24</v>
      </c>
      <c r="P85" s="47">
        <f t="shared" si="12"/>
        <v>1</v>
      </c>
      <c r="Q85" s="47">
        <f t="shared" si="13"/>
        <v>1</v>
      </c>
      <c r="R85" s="114" t="s">
        <v>177</v>
      </c>
      <c r="S85" s="118"/>
      <c r="T85" s="113">
        <v>4</v>
      </c>
      <c r="U85" s="114">
        <v>4</v>
      </c>
      <c r="V85" s="93">
        <v>4</v>
      </c>
      <c r="W85" s="58">
        <f t="shared" si="14"/>
        <v>1</v>
      </c>
      <c r="X85" s="58">
        <f t="shared" si="15"/>
        <v>1</v>
      </c>
      <c r="Y85" s="114" t="s">
        <v>178</v>
      </c>
      <c r="AA85" s="88"/>
    </row>
    <row r="86" spans="1:27">
      <c r="A86" s="77"/>
      <c r="B86" s="93"/>
      <c r="C86" s="23"/>
      <c r="D86" s="23">
        <v>1</v>
      </c>
      <c r="E86" s="28"/>
      <c r="F86" s="18"/>
      <c r="G86" s="19"/>
      <c r="H86" s="20"/>
      <c r="I86" s="118"/>
      <c r="J86" s="104">
        <v>1</v>
      </c>
      <c r="K86" s="105">
        <v>1</v>
      </c>
      <c r="L86" s="118"/>
      <c r="M86" s="113">
        <v>24</v>
      </c>
      <c r="N86" s="114">
        <v>24</v>
      </c>
      <c r="O86" s="93">
        <v>24</v>
      </c>
      <c r="P86" s="47">
        <f t="shared" si="12"/>
        <v>1</v>
      </c>
      <c r="Q86" s="47">
        <f t="shared" si="13"/>
        <v>1</v>
      </c>
      <c r="R86" s="114" t="s">
        <v>177</v>
      </c>
      <c r="S86" s="118"/>
      <c r="T86" s="113">
        <v>4</v>
      </c>
      <c r="U86" s="114">
        <v>4</v>
      </c>
      <c r="V86" s="93">
        <v>4</v>
      </c>
      <c r="W86" s="58">
        <f t="shared" si="14"/>
        <v>1</v>
      </c>
      <c r="X86" s="58">
        <f t="shared" si="15"/>
        <v>1</v>
      </c>
      <c r="Y86" s="114" t="s">
        <v>178</v>
      </c>
      <c r="AA86" s="88"/>
    </row>
    <row r="87" spans="1:25">
      <c r="A87" s="116">
        <v>60</v>
      </c>
      <c r="B87" s="117">
        <v>1</v>
      </c>
      <c r="C87" s="27">
        <v>1</v>
      </c>
      <c r="D87" s="27"/>
      <c r="E87" s="27"/>
      <c r="F87" s="66"/>
      <c r="G87" s="67"/>
      <c r="H87" s="68"/>
      <c r="I87" s="118"/>
      <c r="J87" s="119">
        <v>0</v>
      </c>
      <c r="K87" s="120">
        <v>1</v>
      </c>
      <c r="L87" s="118"/>
      <c r="M87" s="121">
        <v>0</v>
      </c>
      <c r="N87" s="122">
        <v>1</v>
      </c>
      <c r="O87" s="117">
        <v>15</v>
      </c>
      <c r="P87" s="47">
        <f t="shared" si="12"/>
        <v>0</v>
      </c>
      <c r="Q87" s="47">
        <f t="shared" si="13"/>
        <v>0</v>
      </c>
      <c r="R87" s="114" t="s">
        <v>177</v>
      </c>
      <c r="S87" s="118"/>
      <c r="T87" s="121">
        <v>0</v>
      </c>
      <c r="U87" s="122">
        <v>1</v>
      </c>
      <c r="V87" s="117">
        <v>5</v>
      </c>
      <c r="W87" s="58">
        <f t="shared" si="14"/>
        <v>0</v>
      </c>
      <c r="X87" s="58">
        <f t="shared" si="15"/>
        <v>0</v>
      </c>
      <c r="Y87" s="114" t="s">
        <v>178</v>
      </c>
    </row>
    <row r="88" spans="1:24">
      <c r="A88" s="96"/>
      <c r="B88" s="96"/>
      <c r="C88" s="69">
        <f t="shared" ref="C88:H88" si="16">SUM(C3:C87)</f>
        <v>42</v>
      </c>
      <c r="D88" s="2">
        <f t="shared" si="16"/>
        <v>24</v>
      </c>
      <c r="E88" s="2">
        <f t="shared" si="16"/>
        <v>17</v>
      </c>
      <c r="F88" s="3">
        <f t="shared" si="16"/>
        <v>13</v>
      </c>
      <c r="G88" s="3">
        <f t="shared" si="16"/>
        <v>19</v>
      </c>
      <c r="H88" s="3">
        <f t="shared" si="16"/>
        <v>23</v>
      </c>
      <c r="I88" s="73" t="s">
        <v>157</v>
      </c>
      <c r="J88" s="123">
        <f>SUM(J3,J5,J7,J12,J13,J19,J20,J21,J24,J25:J30,J32,J35:J42,J48,J59:J60,J65,J69:J76,J79:J83,J87)</f>
        <v>7</v>
      </c>
      <c r="K88" s="123">
        <f>SUM(K3,K5,K7,K12,K13,K19,K20,K21,K24,K25:K30,K32,K35:K42,K48,K59:K60,K65,K69:K76,K79:K83,K87)</f>
        <v>17</v>
      </c>
      <c r="O88" s="124" t="s">
        <v>157</v>
      </c>
      <c r="P88" s="74">
        <f>SUM(P3,P5,P7,P12,P13,P71:P76,P79:P83,P87)/15</f>
        <v>0.109772302234561</v>
      </c>
      <c r="Q88" s="74">
        <f>SUM(Q3,Q5,Q7,Q12,Q13,Q71:Q76,Q79:Q83,Q87)/15</f>
        <v>0.189206349206349</v>
      </c>
      <c r="R88" s="85"/>
      <c r="S88" s="85"/>
      <c r="T88" s="85"/>
      <c r="U88" s="85"/>
      <c r="V88" s="85"/>
      <c r="W88" s="74">
        <f t="shared" ref="W88:X88" si="17">SUM(W3,W5,W7,W12,W13,W71:W76,W79:W83,W87)/15</f>
        <v>0.18023088023088</v>
      </c>
      <c r="X88" s="74">
        <f t="shared" si="17"/>
        <v>0.402222222222222</v>
      </c>
    </row>
    <row r="89" spans="1:24">
      <c r="A89" s="96"/>
      <c r="B89" s="96"/>
      <c r="C89" s="2">
        <f>SUM(C3:C15,C71:C87)</f>
        <v>17</v>
      </c>
      <c r="D89" s="2">
        <f t="shared" ref="D89:H89" si="18">SUM(D3:D15,D71:D87)</f>
        <v>10</v>
      </c>
      <c r="E89" s="2">
        <f t="shared" si="18"/>
        <v>3</v>
      </c>
      <c r="F89" s="2">
        <f t="shared" si="18"/>
        <v>5</v>
      </c>
      <c r="G89" s="2">
        <f t="shared" si="18"/>
        <v>10</v>
      </c>
      <c r="H89" s="2">
        <f t="shared" si="18"/>
        <v>5</v>
      </c>
      <c r="I89" s="23" t="s">
        <v>158</v>
      </c>
      <c r="J89" s="125">
        <f>SUM(J8:J10,J14:J15,J22:J23,J46:J47,J49:J56,J61,J68,J77:J78,J84:J86)</f>
        <v>5</v>
      </c>
      <c r="K89" s="125">
        <f>SUM(K8:K10,K14:K15,K22:K23,K46:K47,K49:K56,K61,K68,K77:K78,K84:K86)</f>
        <v>10</v>
      </c>
      <c r="O89" s="23" t="s">
        <v>158</v>
      </c>
      <c r="P89" s="76">
        <f>SUM(P8:P10,P14:P15,P77:P78,P84:P86)/10</f>
        <v>0.825416666666667</v>
      </c>
      <c r="Q89" s="76">
        <f>SUM(Q8:Q10,Q14:Q15,Q77:Q78,Q84:Q86)/10</f>
        <v>0.86875</v>
      </c>
      <c r="R89" s="85"/>
      <c r="S89" s="85"/>
      <c r="T89" s="85"/>
      <c r="U89" s="85"/>
      <c r="V89" s="85"/>
      <c r="W89" s="76">
        <f t="shared" ref="W89:X89" si="19">SUM(W8:W10,W14:W15,W77:W78,W84:W86)/10</f>
        <v>0.9</v>
      </c>
      <c r="X89" s="76">
        <f t="shared" si="19"/>
        <v>0.9</v>
      </c>
    </row>
    <row r="90" spans="1:24">
      <c r="A90" s="96"/>
      <c r="B90" s="96"/>
      <c r="I90" s="78" t="s">
        <v>160</v>
      </c>
      <c r="J90" s="126">
        <f>SUM(J4,J6,J11,J16:J18,J33:J34,J43:J45,J57:J58,J62:J63,J66:J67)</f>
        <v>1</v>
      </c>
      <c r="K90" s="126">
        <f>SUM(K4,K6,K11,K16:K18,K33:K34,K43:K45,K57:K58,K62:K63,K66:K67)</f>
        <v>3</v>
      </c>
      <c r="O90" s="78" t="s">
        <v>160</v>
      </c>
      <c r="P90" s="79">
        <f>SUM(P4,P6,P11)/3</f>
        <v>0.340277777777778</v>
      </c>
      <c r="Q90" s="79">
        <f>SUM(Q4,Q6,Q11)/3</f>
        <v>0.666666666666667</v>
      </c>
      <c r="R90" s="85"/>
      <c r="S90" s="85"/>
      <c r="T90" s="85"/>
      <c r="U90" s="85"/>
      <c r="V90" s="85"/>
      <c r="W90" s="79">
        <f t="shared" ref="W90:X90" si="20">SUM(W4,W6,W11)/3</f>
        <v>0.333333333333333</v>
      </c>
      <c r="X90" s="79">
        <f t="shared" si="20"/>
        <v>0.333333333333333</v>
      </c>
    </row>
    <row r="91" spans="9:24">
      <c r="I91" s="77"/>
      <c r="J91" s="127"/>
      <c r="K91" s="127"/>
      <c r="O91" s="77"/>
      <c r="P91" s="80"/>
      <c r="Q91" s="80"/>
      <c r="R91" s="85"/>
      <c r="S91" s="85"/>
      <c r="T91" s="85"/>
      <c r="U91" s="85"/>
      <c r="V91" s="85"/>
      <c r="W91" s="80"/>
      <c r="X91" s="80"/>
    </row>
    <row r="92" spans="9:24">
      <c r="I92" s="128" t="s">
        <v>161</v>
      </c>
      <c r="J92" s="127">
        <f>SUM(J13,J14,J17,J28,J29,J33,J34,J35,J49,J70,J71,J74,J75)</f>
        <v>1</v>
      </c>
      <c r="K92" s="127">
        <f>SUM(K13,K14,K17,K28,K29,K33,K34,K35,K49,K70,K71,K74,K75)</f>
        <v>5</v>
      </c>
      <c r="O92" s="128" t="s">
        <v>161</v>
      </c>
      <c r="P92" s="80">
        <f>SUM(P13,P14,P71,P74:P75)/5</f>
        <v>0.299039128925907</v>
      </c>
      <c r="Q92" s="80">
        <f>SUM(Q13,Q14,Q71,Q74:Q75)/5</f>
        <v>0.488452380952381</v>
      </c>
      <c r="R92" s="85"/>
      <c r="S92" s="85"/>
      <c r="T92" s="85"/>
      <c r="U92" s="85"/>
      <c r="V92" s="85"/>
      <c r="W92" s="80">
        <f t="shared" ref="W92:X92" si="21">SUM(W13,W14,W71,W74:W75)/5</f>
        <v>0.467676767676768</v>
      </c>
      <c r="X92" s="80">
        <f t="shared" si="21"/>
        <v>0.766666666666667</v>
      </c>
    </row>
    <row r="93" spans="9:24">
      <c r="I93" s="128" t="s">
        <v>162</v>
      </c>
      <c r="J93" s="127">
        <f>SUM(J4,J6,J12,J13,J18,J33,J43,J57,J58,J62,J63,J66,J67,J71,J73,J74,J75,J79,J82)</f>
        <v>1</v>
      </c>
      <c r="K93" s="127">
        <f>SUM(K4,K6,K12,K13,K18,K33,K43,K57,K58,K62,K63,K66,K67,K71,K73,K74,K75,K79,K82)</f>
        <v>10</v>
      </c>
      <c r="O93" s="128" t="s">
        <v>162</v>
      </c>
      <c r="P93" s="80">
        <f>SUM(P4,P6,P12,P13,P71,P73:P75,P79,P82)/10</f>
        <v>0.0578528977962867</v>
      </c>
      <c r="Q93" s="80">
        <f>SUM(Q4,Q6,Q12,Q13,Q71,Q73:Q75,Q79,Q82)/10</f>
        <v>0.25047619047619</v>
      </c>
      <c r="R93" s="85"/>
      <c r="S93" s="85"/>
      <c r="T93" s="85"/>
      <c r="U93" s="85"/>
      <c r="V93" s="85"/>
      <c r="W93" s="80">
        <f t="shared" ref="W93:X93" si="22">SUM(W4,W6,W12,W13,W71,W73:W75,W79,W82)/10</f>
        <v>0.144949494949495</v>
      </c>
      <c r="X93" s="80">
        <f t="shared" si="22"/>
        <v>0.383333333333333</v>
      </c>
    </row>
    <row r="94" spans="9:24">
      <c r="I94" s="128" t="s">
        <v>163</v>
      </c>
      <c r="J94" s="127">
        <f>SUM(J6,J9:J10,J15:J17,J22:J23,J25:J27,J30,J36,J40:J41,J43:J44,J51,J53,J55,J66,J69,J74)</f>
        <v>1</v>
      </c>
      <c r="K94" s="127">
        <f>SUM(K6,K9:K10,K15:K17,K22:K23,K25:K27,K30,K36,K40:K41,K43:K44,K51,K53,K55,K66,K69,K74)</f>
        <v>5</v>
      </c>
      <c r="O94" s="128" t="s">
        <v>163</v>
      </c>
      <c r="P94" s="80">
        <f>SUM(P6,P9:P10,P74)/4</f>
        <v>0.473958333333333</v>
      </c>
      <c r="Q94" s="80">
        <f>SUM(Q6,Q9:Q10,Q74)/4</f>
        <v>0.71875</v>
      </c>
      <c r="R94" s="85"/>
      <c r="S94" s="85"/>
      <c r="T94" s="85"/>
      <c r="U94" s="85"/>
      <c r="V94" s="85"/>
      <c r="W94" s="80">
        <f t="shared" ref="W94:X94" si="23">SUM(W6,W9:W10,W74)/4</f>
        <v>0.5</v>
      </c>
      <c r="X94" s="80">
        <f t="shared" si="23"/>
        <v>0.5</v>
      </c>
    </row>
    <row r="96" s="89" customFormat="1" spans="3:25">
      <c r="C96" s="2"/>
      <c r="D96" s="2"/>
      <c r="E96" s="2"/>
      <c r="F96" s="3"/>
      <c r="G96" s="3"/>
      <c r="H96" s="3"/>
      <c r="I96" s="124" t="s">
        <v>157</v>
      </c>
      <c r="J96" s="129">
        <f>42/17*J88</f>
        <v>17.2941176470588</v>
      </c>
      <c r="K96" s="129">
        <f>42/17*K88</f>
        <v>42</v>
      </c>
      <c r="P96" s="130">
        <f>AVERAGE(P3:P15,P71:P87)</f>
        <v>0.364052817783947</v>
      </c>
      <c r="Q96" s="130">
        <f>AVERAGE(Q3:Q15,Q71:Q87)</f>
        <v>0.450853174603175</v>
      </c>
      <c r="R96" s="130">
        <f>2*P96*Q96/(P96+Q96)</f>
        <v>0.402830191836782</v>
      </c>
      <c r="W96" s="130">
        <f>AVERAGE(W3:W15,W71:W87)</f>
        <v>0.423448773448773</v>
      </c>
      <c r="X96" s="130">
        <f>AVERAGE(X3:X15,X71:X87)</f>
        <v>0.534444444444444</v>
      </c>
      <c r="Y96" s="130">
        <f>2*W96*X96/(W96+X96)</f>
        <v>0.47251580917183</v>
      </c>
    </row>
    <row r="97" spans="9:18">
      <c r="I97" s="23" t="s">
        <v>158</v>
      </c>
      <c r="J97" s="90">
        <f>D88/D89*J89</f>
        <v>12</v>
      </c>
      <c r="K97" s="90">
        <f>D88/D89*K89</f>
        <v>24</v>
      </c>
      <c r="O97" s="131" t="s">
        <v>168</v>
      </c>
      <c r="P97" s="80">
        <f>(P96+W96)/2</f>
        <v>0.39375079561636</v>
      </c>
      <c r="Q97" s="80">
        <f t="shared" ref="Q97:R97" si="24">(Q96+X96)/2</f>
        <v>0.49264880952381</v>
      </c>
      <c r="R97" s="80">
        <f t="shared" si="24"/>
        <v>0.437673000504306</v>
      </c>
    </row>
    <row r="98" spans="9:11">
      <c r="I98" s="78" t="s">
        <v>160</v>
      </c>
      <c r="J98" s="90">
        <f>E88/E89*J90</f>
        <v>5.66666666666667</v>
      </c>
      <c r="K98" s="90">
        <f>E88/E89*K90</f>
        <v>17</v>
      </c>
    </row>
    <row r="99" spans="9:9">
      <c r="I99" s="77"/>
    </row>
    <row r="100" spans="9:11">
      <c r="I100" s="128" t="s">
        <v>161</v>
      </c>
      <c r="J100" s="90">
        <f>F88/F89*J92</f>
        <v>2.6</v>
      </c>
      <c r="K100" s="90">
        <f>F88/F89*K92</f>
        <v>13</v>
      </c>
    </row>
    <row r="101" spans="9:11">
      <c r="I101" s="128" t="s">
        <v>162</v>
      </c>
      <c r="J101" s="90">
        <f>G88/G89*J93</f>
        <v>1.9</v>
      </c>
      <c r="K101" s="90">
        <f>G88/G89*K93</f>
        <v>19</v>
      </c>
    </row>
    <row r="102" spans="9:11">
      <c r="I102" s="128" t="s">
        <v>163</v>
      </c>
      <c r="J102" s="90">
        <f>H88/H89*J94</f>
        <v>4.6</v>
      </c>
      <c r="K102" s="90">
        <f>H88/H89*K94</f>
        <v>23</v>
      </c>
    </row>
  </sheetData>
  <mergeCells count="26">
    <mergeCell ref="C1:E1"/>
    <mergeCell ref="F1:H1"/>
    <mergeCell ref="J1:K1"/>
    <mergeCell ref="M1:O1"/>
    <mergeCell ref="T1:V1"/>
    <mergeCell ref="A1:A2"/>
    <mergeCell ref="A8:A10"/>
    <mergeCell ref="A14:A15"/>
    <mergeCell ref="A16:A17"/>
    <mergeCell ref="A22:A23"/>
    <mergeCell ref="A24:A25"/>
    <mergeCell ref="A35:A36"/>
    <mergeCell ref="A37:A38"/>
    <mergeCell ref="A39:A40"/>
    <mergeCell ref="A42:A43"/>
    <mergeCell ref="A46:A47"/>
    <mergeCell ref="A49:A51"/>
    <mergeCell ref="A52:A53"/>
    <mergeCell ref="A55:A56"/>
    <mergeCell ref="A59:A60"/>
    <mergeCell ref="A66:A67"/>
    <mergeCell ref="A69:A70"/>
    <mergeCell ref="A73:A76"/>
    <mergeCell ref="A81:A82"/>
    <mergeCell ref="A83:A86"/>
    <mergeCell ref="B1:B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7"/>
  <sheetViews>
    <sheetView zoomScale="80" zoomScaleNormal="80" workbookViewId="0">
      <selection activeCell="V98" sqref="V98"/>
    </sheetView>
  </sheetViews>
  <sheetFormatPr defaultColWidth="8.625" defaultRowHeight="15.4"/>
  <cols>
    <col min="1" max="2" width="8.625" style="1"/>
    <col min="3" max="5" width="9" style="2"/>
    <col min="6" max="8" width="9" style="3"/>
    <col min="9" max="9" width="8.625" style="1"/>
    <col min="10" max="10" width="13.625" style="1" customWidth="1"/>
    <col min="11" max="11" width="11.625" style="1" customWidth="1"/>
    <col min="12" max="16384" width="8.625" style="1"/>
  </cols>
  <sheetData>
    <row r="1" spans="1:27">
      <c r="A1" s="4" t="s">
        <v>134</v>
      </c>
      <c r="B1" s="5" t="s">
        <v>135</v>
      </c>
      <c r="C1" s="6" t="s">
        <v>136</v>
      </c>
      <c r="D1" s="7"/>
      <c r="E1" s="8"/>
      <c r="F1" s="9" t="s">
        <v>137</v>
      </c>
      <c r="G1" s="9"/>
      <c r="H1" s="9"/>
      <c r="I1" s="39"/>
      <c r="J1" s="40" t="s">
        <v>138</v>
      </c>
      <c r="K1" s="39"/>
      <c r="L1" s="39"/>
      <c r="M1" s="41" t="s">
        <v>139</v>
      </c>
      <c r="N1" s="42"/>
      <c r="O1" s="42"/>
      <c r="P1" s="42"/>
      <c r="Q1" s="42"/>
      <c r="R1" s="39"/>
      <c r="S1" s="39"/>
      <c r="T1" s="53" t="s">
        <v>140</v>
      </c>
      <c r="U1" s="54"/>
      <c r="V1" s="54"/>
      <c r="W1" s="54"/>
      <c r="X1" s="54"/>
      <c r="Y1" s="57"/>
      <c r="Z1" s="39"/>
      <c r="AA1" s="39"/>
    </row>
    <row r="2" ht="77.15" spans="1:27">
      <c r="A2" s="10"/>
      <c r="B2" s="11"/>
      <c r="C2" s="12" t="s">
        <v>141</v>
      </c>
      <c r="D2" s="12" t="s">
        <v>142</v>
      </c>
      <c r="E2" s="12" t="s">
        <v>143</v>
      </c>
      <c r="F2" s="12" t="s">
        <v>144</v>
      </c>
      <c r="G2" s="12" t="s">
        <v>145</v>
      </c>
      <c r="H2" s="13" t="s">
        <v>146</v>
      </c>
      <c r="I2" s="39"/>
      <c r="J2" s="43" t="s">
        <v>170</v>
      </c>
      <c r="K2" s="44" t="s">
        <v>148</v>
      </c>
      <c r="L2" s="39"/>
      <c r="M2" s="45" t="s">
        <v>149</v>
      </c>
      <c r="N2" s="42" t="s">
        <v>150</v>
      </c>
      <c r="O2" s="46" t="s">
        <v>151</v>
      </c>
      <c r="P2" s="47" t="s">
        <v>152</v>
      </c>
      <c r="Q2" s="47" t="s">
        <v>153</v>
      </c>
      <c r="R2" s="42" t="s">
        <v>171</v>
      </c>
      <c r="S2" s="39"/>
      <c r="T2" s="45" t="s">
        <v>154</v>
      </c>
      <c r="U2" s="42" t="s">
        <v>155</v>
      </c>
      <c r="V2" s="46" t="s">
        <v>156</v>
      </c>
      <c r="W2" s="55" t="s">
        <v>152</v>
      </c>
      <c r="X2" s="55" t="s">
        <v>153</v>
      </c>
      <c r="Y2" s="59" t="s">
        <v>172</v>
      </c>
      <c r="Z2" s="39"/>
      <c r="AA2" s="60" t="s">
        <v>191</v>
      </c>
    </row>
    <row r="3" ht="15.45" spans="1:27">
      <c r="A3" s="14">
        <v>1</v>
      </c>
      <c r="B3" s="15">
        <v>1</v>
      </c>
      <c r="C3" s="16">
        <v>1</v>
      </c>
      <c r="D3" s="17"/>
      <c r="E3" s="17"/>
      <c r="F3" s="18"/>
      <c r="G3" s="19"/>
      <c r="H3" s="20"/>
      <c r="I3" s="39"/>
      <c r="J3" s="48">
        <v>1</v>
      </c>
      <c r="K3" s="49">
        <v>1</v>
      </c>
      <c r="L3" s="39"/>
      <c r="M3" s="45">
        <v>70</v>
      </c>
      <c r="N3" s="42">
        <v>70</v>
      </c>
      <c r="O3" s="46">
        <v>70</v>
      </c>
      <c r="P3" s="47">
        <f t="shared" ref="P3" si="0">M3/O3</f>
        <v>1</v>
      </c>
      <c r="Q3" s="47">
        <f t="shared" ref="Q3" si="1">M3/N3</f>
        <v>1</v>
      </c>
      <c r="R3" s="42" t="s">
        <v>189</v>
      </c>
      <c r="S3" s="39"/>
      <c r="T3" s="56">
        <v>7</v>
      </c>
      <c r="U3" s="57">
        <v>7</v>
      </c>
      <c r="V3" s="29">
        <v>7</v>
      </c>
      <c r="W3" s="58">
        <f>T3/V3</f>
        <v>1</v>
      </c>
      <c r="X3" s="58">
        <f>T3/U3</f>
        <v>1</v>
      </c>
      <c r="Y3" s="57" t="s">
        <v>178</v>
      </c>
      <c r="Z3" s="39"/>
      <c r="AA3" s="39"/>
    </row>
    <row r="4" ht="15.45" spans="1:27">
      <c r="A4" s="14">
        <v>2</v>
      </c>
      <c r="B4" s="15">
        <v>1</v>
      </c>
      <c r="C4" s="21"/>
      <c r="D4" s="21"/>
      <c r="E4" s="21">
        <v>1</v>
      </c>
      <c r="F4" s="18"/>
      <c r="G4" s="19">
        <v>1</v>
      </c>
      <c r="H4" s="20"/>
      <c r="I4" s="39"/>
      <c r="J4" s="48">
        <v>1</v>
      </c>
      <c r="K4" s="49">
        <v>1</v>
      </c>
      <c r="L4" s="39"/>
      <c r="M4" s="45">
        <v>11</v>
      </c>
      <c r="N4" s="42">
        <v>35</v>
      </c>
      <c r="O4" s="46">
        <v>11</v>
      </c>
      <c r="P4" s="50">
        <f t="shared" ref="P4:P67" si="2">M4/O4</f>
        <v>1</v>
      </c>
      <c r="Q4" s="47">
        <f t="shared" ref="Q4:Q67" si="3">M4/N4</f>
        <v>0.314285714285714</v>
      </c>
      <c r="R4" s="42" t="s">
        <v>189</v>
      </c>
      <c r="S4" s="39"/>
      <c r="T4" s="56">
        <v>4</v>
      </c>
      <c r="U4" s="57">
        <v>5</v>
      </c>
      <c r="V4" s="29">
        <v>5</v>
      </c>
      <c r="W4" s="58">
        <f t="shared" ref="W4:W67" si="4">T4/V4</f>
        <v>0.8</v>
      </c>
      <c r="X4" s="58">
        <f t="shared" ref="X4:X67" si="5">T4/U4</f>
        <v>0.8</v>
      </c>
      <c r="Y4" s="57" t="s">
        <v>180</v>
      </c>
      <c r="Z4" s="39"/>
      <c r="AA4" s="39"/>
    </row>
    <row r="5" ht="15.45" spans="1:27">
      <c r="A5" s="14">
        <v>3</v>
      </c>
      <c r="B5" s="15">
        <v>1</v>
      </c>
      <c r="C5" s="16">
        <v>1</v>
      </c>
      <c r="D5" s="17"/>
      <c r="E5" s="17"/>
      <c r="F5" s="18"/>
      <c r="G5" s="19"/>
      <c r="H5" s="20"/>
      <c r="I5" s="39"/>
      <c r="J5" s="48">
        <v>1</v>
      </c>
      <c r="K5" s="49">
        <v>1</v>
      </c>
      <c r="L5" s="39"/>
      <c r="M5" s="45">
        <v>14</v>
      </c>
      <c r="N5" s="42">
        <v>14</v>
      </c>
      <c r="O5" s="46">
        <v>14</v>
      </c>
      <c r="P5" s="47">
        <f t="shared" si="2"/>
        <v>1</v>
      </c>
      <c r="Q5" s="47">
        <f t="shared" si="3"/>
        <v>1</v>
      </c>
      <c r="R5" s="42" t="s">
        <v>189</v>
      </c>
      <c r="S5" s="39"/>
      <c r="T5" s="56">
        <v>7</v>
      </c>
      <c r="U5" s="57">
        <v>7</v>
      </c>
      <c r="V5" s="29">
        <v>7</v>
      </c>
      <c r="W5" s="58">
        <f t="shared" si="4"/>
        <v>1</v>
      </c>
      <c r="X5" s="58">
        <f t="shared" si="5"/>
        <v>1</v>
      </c>
      <c r="Y5" s="57" t="s">
        <v>178</v>
      </c>
      <c r="Z5" s="39"/>
      <c r="AA5" s="39"/>
    </row>
    <row r="6" ht="15.45" spans="1:27">
      <c r="A6" s="14">
        <v>4</v>
      </c>
      <c r="B6" s="15">
        <v>1</v>
      </c>
      <c r="C6" s="21"/>
      <c r="D6" s="21"/>
      <c r="E6" s="21">
        <v>1</v>
      </c>
      <c r="F6" s="18"/>
      <c r="G6" s="19">
        <v>1</v>
      </c>
      <c r="H6" s="20">
        <v>1</v>
      </c>
      <c r="I6" s="39"/>
      <c r="J6" s="48">
        <v>1</v>
      </c>
      <c r="K6" s="49">
        <v>1</v>
      </c>
      <c r="L6" s="39"/>
      <c r="M6" s="45">
        <v>46</v>
      </c>
      <c r="N6" s="42">
        <v>70</v>
      </c>
      <c r="O6" s="46">
        <v>48</v>
      </c>
      <c r="P6" s="47">
        <f t="shared" si="2"/>
        <v>0.958333333333333</v>
      </c>
      <c r="Q6" s="47">
        <f t="shared" si="3"/>
        <v>0.657142857142857</v>
      </c>
      <c r="R6" s="42" t="s">
        <v>189</v>
      </c>
      <c r="S6" s="39"/>
      <c r="T6" s="56">
        <v>5</v>
      </c>
      <c r="U6" s="57">
        <v>5</v>
      </c>
      <c r="V6" s="29">
        <v>5</v>
      </c>
      <c r="W6" s="58">
        <f t="shared" si="4"/>
        <v>1</v>
      </c>
      <c r="X6" s="58">
        <f t="shared" si="5"/>
        <v>1</v>
      </c>
      <c r="Y6" s="57" t="s">
        <v>178</v>
      </c>
      <c r="Z6" s="39"/>
      <c r="AA6" s="39"/>
    </row>
    <row r="7" ht="15.45" spans="1:27">
      <c r="A7" s="14">
        <v>5</v>
      </c>
      <c r="B7" s="15">
        <v>1</v>
      </c>
      <c r="C7" s="16">
        <v>1</v>
      </c>
      <c r="D7" s="17"/>
      <c r="E7" s="17"/>
      <c r="F7" s="18"/>
      <c r="G7" s="19"/>
      <c r="H7" s="20"/>
      <c r="I7" s="39"/>
      <c r="J7" s="48">
        <v>0</v>
      </c>
      <c r="K7" s="49">
        <v>1</v>
      </c>
      <c r="L7" s="39"/>
      <c r="M7" s="45">
        <v>35</v>
      </c>
      <c r="N7" s="42">
        <v>61</v>
      </c>
      <c r="O7" s="46">
        <v>45</v>
      </c>
      <c r="P7" s="47">
        <f t="shared" si="2"/>
        <v>0.777777777777778</v>
      </c>
      <c r="Q7" s="47">
        <f t="shared" si="3"/>
        <v>0.573770491803279</v>
      </c>
      <c r="R7" s="42" t="s">
        <v>189</v>
      </c>
      <c r="S7" s="39"/>
      <c r="T7" s="56">
        <v>9</v>
      </c>
      <c r="U7" s="57">
        <v>11</v>
      </c>
      <c r="V7" s="29">
        <v>9</v>
      </c>
      <c r="W7" s="58">
        <f t="shared" si="4"/>
        <v>1</v>
      </c>
      <c r="X7" s="58">
        <f t="shared" si="5"/>
        <v>0.818181818181818</v>
      </c>
      <c r="Y7" s="57" t="s">
        <v>178</v>
      </c>
      <c r="Z7" s="39"/>
      <c r="AA7" s="39"/>
    </row>
    <row r="8" ht="15.45" spans="1:27">
      <c r="A8" s="14">
        <v>6</v>
      </c>
      <c r="B8" s="15">
        <v>3</v>
      </c>
      <c r="C8" s="22"/>
      <c r="D8" s="23">
        <v>1</v>
      </c>
      <c r="E8" s="23"/>
      <c r="F8" s="18"/>
      <c r="G8" s="19"/>
      <c r="H8" s="20"/>
      <c r="I8" s="39"/>
      <c r="J8" s="48">
        <v>1</v>
      </c>
      <c r="K8" s="49">
        <v>1</v>
      </c>
      <c r="L8" s="39"/>
      <c r="M8" s="45">
        <v>8</v>
      </c>
      <c r="N8" s="42">
        <v>12</v>
      </c>
      <c r="O8" s="46">
        <v>8</v>
      </c>
      <c r="P8" s="47">
        <f t="shared" si="2"/>
        <v>1</v>
      </c>
      <c r="Q8" s="47">
        <f t="shared" si="3"/>
        <v>0.666666666666667</v>
      </c>
      <c r="R8" s="42" t="s">
        <v>189</v>
      </c>
      <c r="S8" s="39"/>
      <c r="T8" s="56">
        <v>4</v>
      </c>
      <c r="U8" s="57">
        <v>4</v>
      </c>
      <c r="V8" s="29">
        <v>4</v>
      </c>
      <c r="W8" s="58">
        <f t="shared" si="4"/>
        <v>1</v>
      </c>
      <c r="X8" s="58">
        <f t="shared" si="5"/>
        <v>1</v>
      </c>
      <c r="Y8" s="57" t="s">
        <v>178</v>
      </c>
      <c r="Z8" s="39"/>
      <c r="AA8" s="39"/>
    </row>
    <row r="9" ht="15.45" spans="1:27">
      <c r="A9" s="14"/>
      <c r="B9" s="15"/>
      <c r="C9" s="22"/>
      <c r="D9" s="24">
        <v>1</v>
      </c>
      <c r="E9" s="23"/>
      <c r="F9" s="18"/>
      <c r="G9" s="19"/>
      <c r="H9" s="20">
        <v>1</v>
      </c>
      <c r="I9" s="39"/>
      <c r="J9" s="48">
        <v>1</v>
      </c>
      <c r="K9" s="49">
        <v>1</v>
      </c>
      <c r="L9" s="39"/>
      <c r="M9" s="45">
        <v>40</v>
      </c>
      <c r="N9" s="42">
        <v>40</v>
      </c>
      <c r="O9" s="46">
        <v>40</v>
      </c>
      <c r="P9" s="47">
        <f t="shared" si="2"/>
        <v>1</v>
      </c>
      <c r="Q9" s="47">
        <f t="shared" si="3"/>
        <v>1</v>
      </c>
      <c r="R9" s="42" t="s">
        <v>189</v>
      </c>
      <c r="S9" s="39"/>
      <c r="T9" s="56">
        <v>4</v>
      </c>
      <c r="U9" s="57">
        <v>4</v>
      </c>
      <c r="V9" s="29">
        <v>4</v>
      </c>
      <c r="W9" s="58">
        <f t="shared" si="4"/>
        <v>1</v>
      </c>
      <c r="X9" s="58">
        <f t="shared" si="5"/>
        <v>1</v>
      </c>
      <c r="Y9" s="57" t="s">
        <v>178</v>
      </c>
      <c r="Z9" s="39"/>
      <c r="AA9" s="39"/>
    </row>
    <row r="10" ht="15.45" spans="1:27">
      <c r="A10" s="14"/>
      <c r="B10" s="15"/>
      <c r="C10" s="22"/>
      <c r="D10" s="25">
        <v>1</v>
      </c>
      <c r="E10" s="26"/>
      <c r="F10" s="18"/>
      <c r="G10" s="19"/>
      <c r="H10" s="20">
        <v>1</v>
      </c>
      <c r="I10" s="39"/>
      <c r="J10" s="48">
        <v>1</v>
      </c>
      <c r="K10" s="49">
        <v>1</v>
      </c>
      <c r="L10" s="39"/>
      <c r="M10" s="45">
        <v>12</v>
      </c>
      <c r="N10" s="42">
        <v>12</v>
      </c>
      <c r="O10" s="46">
        <v>12</v>
      </c>
      <c r="P10" s="47">
        <f t="shared" si="2"/>
        <v>1</v>
      </c>
      <c r="Q10" s="47">
        <f t="shared" si="3"/>
        <v>1</v>
      </c>
      <c r="R10" s="42" t="s">
        <v>189</v>
      </c>
      <c r="S10" s="39"/>
      <c r="T10" s="56">
        <v>4</v>
      </c>
      <c r="U10" s="57">
        <v>4</v>
      </c>
      <c r="V10" s="29">
        <v>4</v>
      </c>
      <c r="W10" s="58">
        <f t="shared" si="4"/>
        <v>1</v>
      </c>
      <c r="X10" s="58">
        <f t="shared" si="5"/>
        <v>1</v>
      </c>
      <c r="Y10" s="57" t="s">
        <v>178</v>
      </c>
      <c r="Z10" s="39"/>
      <c r="AA10" s="39"/>
    </row>
    <row r="11" ht="15.45" spans="1:27">
      <c r="A11" s="14">
        <v>7</v>
      </c>
      <c r="B11" s="15">
        <v>1</v>
      </c>
      <c r="C11" s="21"/>
      <c r="D11" s="21"/>
      <c r="E11" s="21">
        <v>1</v>
      </c>
      <c r="F11" s="18"/>
      <c r="G11" s="19"/>
      <c r="H11" s="20"/>
      <c r="I11" s="39"/>
      <c r="J11" s="48">
        <v>1</v>
      </c>
      <c r="K11" s="49">
        <v>1</v>
      </c>
      <c r="L11" s="39"/>
      <c r="M11" s="45">
        <v>10</v>
      </c>
      <c r="N11" s="42">
        <v>10</v>
      </c>
      <c r="O11" s="46">
        <v>10</v>
      </c>
      <c r="P11" s="47">
        <f t="shared" si="2"/>
        <v>1</v>
      </c>
      <c r="Q11" s="47">
        <f t="shared" si="3"/>
        <v>1</v>
      </c>
      <c r="R11" s="42" t="s">
        <v>189</v>
      </c>
      <c r="S11" s="39"/>
      <c r="T11" s="56">
        <v>5</v>
      </c>
      <c r="U11" s="57">
        <v>5</v>
      </c>
      <c r="V11" s="29">
        <v>5</v>
      </c>
      <c r="W11" s="58">
        <f t="shared" si="4"/>
        <v>1</v>
      </c>
      <c r="X11" s="58">
        <f t="shared" si="5"/>
        <v>1</v>
      </c>
      <c r="Y11" s="57" t="s">
        <v>178</v>
      </c>
      <c r="Z11" s="39"/>
      <c r="AA11" s="39"/>
    </row>
    <row r="12" ht="15.45" spans="1:27">
      <c r="A12" s="14">
        <v>8</v>
      </c>
      <c r="B12" s="15">
        <v>1</v>
      </c>
      <c r="C12" s="16">
        <v>1</v>
      </c>
      <c r="D12" s="17"/>
      <c r="E12" s="17"/>
      <c r="F12" s="18"/>
      <c r="G12" s="19">
        <v>1</v>
      </c>
      <c r="H12" s="20"/>
      <c r="I12" s="39"/>
      <c r="J12" s="48">
        <v>1</v>
      </c>
      <c r="K12" s="49">
        <v>1</v>
      </c>
      <c r="L12" s="39"/>
      <c r="M12" s="45">
        <v>9</v>
      </c>
      <c r="N12" s="42">
        <v>9</v>
      </c>
      <c r="O12" s="46">
        <v>9</v>
      </c>
      <c r="P12" s="47">
        <f t="shared" si="2"/>
        <v>1</v>
      </c>
      <c r="Q12" s="47">
        <f t="shared" si="3"/>
        <v>1</v>
      </c>
      <c r="R12" s="42" t="s">
        <v>189</v>
      </c>
      <c r="S12" s="39"/>
      <c r="T12" s="56">
        <v>3</v>
      </c>
      <c r="U12" s="57">
        <v>3</v>
      </c>
      <c r="V12" s="29">
        <v>3</v>
      </c>
      <c r="W12" s="58">
        <f t="shared" si="4"/>
        <v>1</v>
      </c>
      <c r="X12" s="58">
        <f t="shared" si="5"/>
        <v>1</v>
      </c>
      <c r="Y12" s="57" t="s">
        <v>178</v>
      </c>
      <c r="Z12" s="39"/>
      <c r="AA12" s="39"/>
    </row>
    <row r="13" ht="15.45" spans="1:27">
      <c r="A13" s="14">
        <v>9</v>
      </c>
      <c r="B13" s="15">
        <v>1</v>
      </c>
      <c r="C13" s="27">
        <v>1</v>
      </c>
      <c r="D13" s="27"/>
      <c r="E13" s="27"/>
      <c r="F13" s="18">
        <v>1</v>
      </c>
      <c r="G13" s="19">
        <v>1</v>
      </c>
      <c r="H13" s="20"/>
      <c r="I13" s="39"/>
      <c r="J13" s="48">
        <v>0</v>
      </c>
      <c r="K13" s="49">
        <v>1</v>
      </c>
      <c r="L13" s="39"/>
      <c r="M13" s="45">
        <v>108</v>
      </c>
      <c r="N13" s="42">
        <v>162</v>
      </c>
      <c r="O13" s="46">
        <v>113</v>
      </c>
      <c r="P13" s="47">
        <f t="shared" si="2"/>
        <v>0.955752212389381</v>
      </c>
      <c r="Q13" s="47">
        <f t="shared" si="3"/>
        <v>0.666666666666667</v>
      </c>
      <c r="R13" s="42" t="s">
        <v>189</v>
      </c>
      <c r="S13" s="39"/>
      <c r="T13" s="56">
        <v>11</v>
      </c>
      <c r="U13" s="57">
        <v>11</v>
      </c>
      <c r="V13" s="29">
        <v>11</v>
      </c>
      <c r="W13" s="58">
        <f t="shared" si="4"/>
        <v>1</v>
      </c>
      <c r="X13" s="58">
        <f t="shared" si="5"/>
        <v>1</v>
      </c>
      <c r="Y13" s="57" t="s">
        <v>178</v>
      </c>
      <c r="Z13" s="39"/>
      <c r="AA13" s="39"/>
    </row>
    <row r="14" ht="15.45" spans="1:27">
      <c r="A14" s="14">
        <v>10</v>
      </c>
      <c r="B14" s="15">
        <v>2</v>
      </c>
      <c r="C14" s="23"/>
      <c r="D14" s="23">
        <v>1</v>
      </c>
      <c r="E14" s="28"/>
      <c r="F14" s="18">
        <v>1</v>
      </c>
      <c r="G14" s="19"/>
      <c r="H14" s="20"/>
      <c r="I14" s="39"/>
      <c r="J14" s="48">
        <v>1</v>
      </c>
      <c r="K14" s="49">
        <v>1</v>
      </c>
      <c r="L14" s="39"/>
      <c r="M14" s="45">
        <v>8</v>
      </c>
      <c r="N14" s="42">
        <v>24</v>
      </c>
      <c r="O14" s="46">
        <v>16</v>
      </c>
      <c r="P14" s="47">
        <f t="shared" si="2"/>
        <v>0.5</v>
      </c>
      <c r="Q14" s="47">
        <f t="shared" si="3"/>
        <v>0.333333333333333</v>
      </c>
      <c r="R14" s="42" t="s">
        <v>189</v>
      </c>
      <c r="S14" s="39"/>
      <c r="T14" s="56">
        <v>8</v>
      </c>
      <c r="U14" s="57">
        <v>8</v>
      </c>
      <c r="V14" s="29">
        <v>8</v>
      </c>
      <c r="W14" s="58">
        <f t="shared" si="4"/>
        <v>1</v>
      </c>
      <c r="X14" s="58">
        <f t="shared" si="5"/>
        <v>1</v>
      </c>
      <c r="Y14" s="57" t="s">
        <v>178</v>
      </c>
      <c r="Z14" s="39"/>
      <c r="AA14" s="61"/>
    </row>
    <row r="15" ht="15.45" spans="1:27">
      <c r="A15" s="14"/>
      <c r="B15" s="29"/>
      <c r="C15" s="23"/>
      <c r="D15" s="23">
        <v>1</v>
      </c>
      <c r="E15" s="28"/>
      <c r="F15" s="18"/>
      <c r="G15" s="19"/>
      <c r="H15" s="20">
        <v>1</v>
      </c>
      <c r="I15" s="39"/>
      <c r="J15" s="48">
        <v>1</v>
      </c>
      <c r="K15" s="49">
        <v>1</v>
      </c>
      <c r="L15" s="39"/>
      <c r="M15" s="45">
        <v>7</v>
      </c>
      <c r="N15" s="42">
        <v>8</v>
      </c>
      <c r="O15" s="46">
        <v>14</v>
      </c>
      <c r="P15" s="47">
        <f t="shared" si="2"/>
        <v>0.5</v>
      </c>
      <c r="Q15" s="47">
        <f t="shared" si="3"/>
        <v>0.875</v>
      </c>
      <c r="R15" s="42" t="s">
        <v>189</v>
      </c>
      <c r="S15" s="39"/>
      <c r="T15" s="56">
        <v>0</v>
      </c>
      <c r="U15" s="57">
        <v>7</v>
      </c>
      <c r="V15" s="29">
        <v>7</v>
      </c>
      <c r="W15" s="58">
        <f t="shared" si="4"/>
        <v>0</v>
      </c>
      <c r="X15" s="58">
        <f t="shared" si="5"/>
        <v>0</v>
      </c>
      <c r="Y15" s="57" t="s">
        <v>178</v>
      </c>
      <c r="Z15" s="39"/>
      <c r="AA15" s="61"/>
    </row>
    <row r="16" ht="15.45" spans="1:27">
      <c r="A16" s="14">
        <v>11</v>
      </c>
      <c r="B16" s="15">
        <v>2</v>
      </c>
      <c r="C16" s="21"/>
      <c r="D16" s="21"/>
      <c r="E16" s="21">
        <v>1</v>
      </c>
      <c r="F16" s="18"/>
      <c r="G16" s="19"/>
      <c r="H16" s="20">
        <v>1</v>
      </c>
      <c r="I16" s="39"/>
      <c r="J16" s="48">
        <v>1</v>
      </c>
      <c r="K16" s="49">
        <v>1</v>
      </c>
      <c r="L16" s="39"/>
      <c r="M16" s="45">
        <v>66</v>
      </c>
      <c r="N16" s="42">
        <v>95</v>
      </c>
      <c r="O16" s="46">
        <v>72</v>
      </c>
      <c r="P16" s="47">
        <f t="shared" si="2"/>
        <v>0.916666666666667</v>
      </c>
      <c r="Q16" s="47">
        <f t="shared" si="3"/>
        <v>0.694736842105263</v>
      </c>
      <c r="R16" s="42" t="s">
        <v>189</v>
      </c>
      <c r="S16" s="39"/>
      <c r="T16" s="56">
        <v>7</v>
      </c>
      <c r="U16" s="57">
        <v>7</v>
      </c>
      <c r="V16" s="29">
        <v>7</v>
      </c>
      <c r="W16" s="58">
        <f t="shared" si="4"/>
        <v>1</v>
      </c>
      <c r="X16" s="58">
        <f t="shared" si="5"/>
        <v>1</v>
      </c>
      <c r="Y16" s="57" t="s">
        <v>178</v>
      </c>
      <c r="Z16" s="39"/>
      <c r="AA16" s="39"/>
    </row>
    <row r="17" ht="15.45" spans="1:27">
      <c r="A17" s="14"/>
      <c r="B17" s="15"/>
      <c r="C17" s="21"/>
      <c r="D17" s="21"/>
      <c r="E17" s="21">
        <v>1</v>
      </c>
      <c r="F17" s="18">
        <v>1</v>
      </c>
      <c r="G17" s="19"/>
      <c r="H17" s="20">
        <v>1</v>
      </c>
      <c r="I17" s="39"/>
      <c r="J17" s="48">
        <v>1</v>
      </c>
      <c r="K17" s="49">
        <v>1</v>
      </c>
      <c r="L17" s="39"/>
      <c r="M17" s="45">
        <v>12</v>
      </c>
      <c r="N17" s="42">
        <v>20</v>
      </c>
      <c r="O17" s="46">
        <v>12</v>
      </c>
      <c r="P17" s="50">
        <f t="shared" si="2"/>
        <v>1</v>
      </c>
      <c r="Q17" s="47">
        <f t="shared" si="3"/>
        <v>0.6</v>
      </c>
      <c r="R17" s="42" t="s">
        <v>189</v>
      </c>
      <c r="S17" s="39"/>
      <c r="T17" s="56">
        <v>5</v>
      </c>
      <c r="U17" s="57">
        <v>5</v>
      </c>
      <c r="V17" s="29">
        <v>4</v>
      </c>
      <c r="W17" s="58">
        <f t="shared" si="4"/>
        <v>1.25</v>
      </c>
      <c r="X17" s="58">
        <f t="shared" si="5"/>
        <v>1</v>
      </c>
      <c r="Y17" s="57" t="s">
        <v>178</v>
      </c>
      <c r="Z17" s="39"/>
      <c r="AA17" s="39"/>
    </row>
    <row r="18" ht="15.45" spans="1:27">
      <c r="A18" s="14">
        <v>12</v>
      </c>
      <c r="B18" s="15">
        <v>1</v>
      </c>
      <c r="C18" s="21"/>
      <c r="D18" s="21"/>
      <c r="E18" s="21">
        <v>1</v>
      </c>
      <c r="F18" s="18"/>
      <c r="G18" s="19">
        <v>1</v>
      </c>
      <c r="H18" s="20"/>
      <c r="I18" s="39"/>
      <c r="J18" s="48">
        <v>1</v>
      </c>
      <c r="K18" s="49">
        <v>1</v>
      </c>
      <c r="L18" s="39"/>
      <c r="M18" s="45">
        <v>13</v>
      </c>
      <c r="N18" s="42">
        <v>41</v>
      </c>
      <c r="O18" s="46">
        <v>13</v>
      </c>
      <c r="P18" s="47">
        <f t="shared" si="2"/>
        <v>1</v>
      </c>
      <c r="Q18" s="47">
        <f t="shared" si="3"/>
        <v>0.317073170731707</v>
      </c>
      <c r="R18" s="42" t="s">
        <v>189</v>
      </c>
      <c r="S18" s="39"/>
      <c r="T18" s="56">
        <v>5</v>
      </c>
      <c r="U18" s="57">
        <v>7</v>
      </c>
      <c r="V18" s="29">
        <v>6</v>
      </c>
      <c r="W18" s="58">
        <f t="shared" si="4"/>
        <v>0.833333333333333</v>
      </c>
      <c r="X18" s="58">
        <f t="shared" si="5"/>
        <v>0.714285714285714</v>
      </c>
      <c r="Y18" s="57" t="s">
        <v>178</v>
      </c>
      <c r="Z18" s="39"/>
      <c r="AA18" s="39"/>
    </row>
    <row r="19" ht="15.45" spans="1:27">
      <c r="A19" s="14">
        <v>13</v>
      </c>
      <c r="B19" s="15">
        <v>1</v>
      </c>
      <c r="C19" s="27">
        <v>1</v>
      </c>
      <c r="D19" s="27"/>
      <c r="E19" s="27"/>
      <c r="F19" s="18"/>
      <c r="G19" s="19"/>
      <c r="H19" s="20"/>
      <c r="I19" s="39"/>
      <c r="J19" s="48">
        <v>1</v>
      </c>
      <c r="K19" s="49">
        <v>1</v>
      </c>
      <c r="L19" s="39"/>
      <c r="M19" s="45">
        <v>18</v>
      </c>
      <c r="N19" s="42">
        <v>30</v>
      </c>
      <c r="O19" s="46">
        <v>18</v>
      </c>
      <c r="P19" s="47">
        <f t="shared" si="2"/>
        <v>1</v>
      </c>
      <c r="Q19" s="47">
        <f t="shared" si="3"/>
        <v>0.6</v>
      </c>
      <c r="R19" s="42" t="s">
        <v>189</v>
      </c>
      <c r="S19" s="39"/>
      <c r="T19" s="56">
        <v>9</v>
      </c>
      <c r="U19" s="57">
        <v>10</v>
      </c>
      <c r="V19" s="29">
        <v>9</v>
      </c>
      <c r="W19" s="58">
        <f t="shared" si="4"/>
        <v>1</v>
      </c>
      <c r="X19" s="58">
        <f t="shared" si="5"/>
        <v>0.9</v>
      </c>
      <c r="Y19" s="57" t="s">
        <v>178</v>
      </c>
      <c r="Z19" s="39"/>
      <c r="AA19" s="39"/>
    </row>
    <row r="20" ht="15.45" spans="1:27">
      <c r="A20" s="14">
        <v>14</v>
      </c>
      <c r="B20" s="15">
        <v>1</v>
      </c>
      <c r="C20" s="27">
        <v>1</v>
      </c>
      <c r="D20" s="27"/>
      <c r="E20" s="27"/>
      <c r="F20" s="18"/>
      <c r="G20" s="19"/>
      <c r="H20" s="20"/>
      <c r="I20" s="39"/>
      <c r="J20" s="48">
        <v>1</v>
      </c>
      <c r="K20" s="49">
        <v>1</v>
      </c>
      <c r="L20" s="39"/>
      <c r="M20" s="45">
        <v>12</v>
      </c>
      <c r="N20" s="42">
        <v>21</v>
      </c>
      <c r="O20" s="46">
        <v>12</v>
      </c>
      <c r="P20" s="47">
        <f t="shared" si="2"/>
        <v>1</v>
      </c>
      <c r="Q20" s="47">
        <f t="shared" si="3"/>
        <v>0.571428571428571</v>
      </c>
      <c r="R20" s="42" t="s">
        <v>189</v>
      </c>
      <c r="S20" s="39"/>
      <c r="T20" s="56">
        <v>2</v>
      </c>
      <c r="U20" s="57">
        <v>3</v>
      </c>
      <c r="V20" s="29">
        <v>2</v>
      </c>
      <c r="W20" s="58">
        <f t="shared" si="4"/>
        <v>1</v>
      </c>
      <c r="X20" s="58">
        <f t="shared" si="5"/>
        <v>0.666666666666667</v>
      </c>
      <c r="Y20" s="57" t="s">
        <v>178</v>
      </c>
      <c r="Z20" s="39"/>
      <c r="AA20" s="39"/>
    </row>
    <row r="21" ht="15.45" spans="1:27">
      <c r="A21" s="14">
        <v>15</v>
      </c>
      <c r="B21" s="15">
        <v>1</v>
      </c>
      <c r="C21" s="27">
        <v>1</v>
      </c>
      <c r="D21" s="27"/>
      <c r="E21" s="27"/>
      <c r="F21" s="18"/>
      <c r="G21" s="19"/>
      <c r="H21" s="20"/>
      <c r="I21" s="39"/>
      <c r="J21" s="48">
        <v>1</v>
      </c>
      <c r="K21" s="49">
        <v>1</v>
      </c>
      <c r="L21" s="39"/>
      <c r="M21" s="45">
        <v>10</v>
      </c>
      <c r="N21" s="42">
        <v>12</v>
      </c>
      <c r="O21" s="46">
        <v>10</v>
      </c>
      <c r="P21" s="47">
        <f t="shared" si="2"/>
        <v>1</v>
      </c>
      <c r="Q21" s="47">
        <f t="shared" si="3"/>
        <v>0.833333333333333</v>
      </c>
      <c r="R21" s="42" t="s">
        <v>189</v>
      </c>
      <c r="S21" s="39"/>
      <c r="T21" s="56">
        <v>5</v>
      </c>
      <c r="U21" s="57">
        <v>6</v>
      </c>
      <c r="V21" s="29">
        <v>5</v>
      </c>
      <c r="W21" s="58">
        <f t="shared" si="4"/>
        <v>1</v>
      </c>
      <c r="X21" s="58">
        <f t="shared" si="5"/>
        <v>0.833333333333333</v>
      </c>
      <c r="Y21" s="57" t="s">
        <v>178</v>
      </c>
      <c r="Z21" s="39"/>
      <c r="AA21" s="39"/>
    </row>
    <row r="22" ht="15.45" spans="1:27">
      <c r="A22" s="14">
        <v>16</v>
      </c>
      <c r="B22" s="15">
        <v>2</v>
      </c>
      <c r="C22" s="23"/>
      <c r="D22" s="23">
        <v>1</v>
      </c>
      <c r="E22" s="28"/>
      <c r="F22" s="18"/>
      <c r="G22" s="19"/>
      <c r="H22" s="20">
        <v>1</v>
      </c>
      <c r="I22" s="39"/>
      <c r="J22" s="48">
        <v>1</v>
      </c>
      <c r="K22" s="49">
        <v>1</v>
      </c>
      <c r="L22" s="39"/>
      <c r="M22" s="45">
        <v>10</v>
      </c>
      <c r="N22" s="42">
        <v>10</v>
      </c>
      <c r="O22" s="46">
        <v>10</v>
      </c>
      <c r="P22" s="47">
        <f t="shared" si="2"/>
        <v>1</v>
      </c>
      <c r="Q22" s="47">
        <f t="shared" si="3"/>
        <v>1</v>
      </c>
      <c r="R22" s="42" t="s">
        <v>189</v>
      </c>
      <c r="S22" s="39"/>
      <c r="T22" s="56">
        <v>5</v>
      </c>
      <c r="U22" s="57">
        <v>5</v>
      </c>
      <c r="V22" s="29">
        <v>5</v>
      </c>
      <c r="W22" s="58">
        <f t="shared" si="4"/>
        <v>1</v>
      </c>
      <c r="X22" s="58">
        <f t="shared" si="5"/>
        <v>1</v>
      </c>
      <c r="Y22" s="57" t="s">
        <v>178</v>
      </c>
      <c r="Z22" s="39"/>
      <c r="AA22" s="39"/>
    </row>
    <row r="23" ht="15.45" spans="1:27">
      <c r="A23" s="14"/>
      <c r="B23" s="15"/>
      <c r="C23" s="23"/>
      <c r="D23" s="23">
        <v>1</v>
      </c>
      <c r="E23" s="28"/>
      <c r="F23" s="18"/>
      <c r="G23" s="19"/>
      <c r="H23" s="20">
        <v>1</v>
      </c>
      <c r="I23" s="39"/>
      <c r="J23" s="48">
        <v>1</v>
      </c>
      <c r="K23" s="49">
        <v>1</v>
      </c>
      <c r="L23" s="39"/>
      <c r="M23" s="45">
        <v>12</v>
      </c>
      <c r="N23" s="42">
        <v>12</v>
      </c>
      <c r="O23" s="46">
        <v>12</v>
      </c>
      <c r="P23" s="47">
        <f t="shared" si="2"/>
        <v>1</v>
      </c>
      <c r="Q23" s="47">
        <f t="shared" si="3"/>
        <v>1</v>
      </c>
      <c r="R23" s="42" t="s">
        <v>189</v>
      </c>
      <c r="S23" s="39"/>
      <c r="T23" s="56">
        <v>6</v>
      </c>
      <c r="U23" s="57">
        <v>6</v>
      </c>
      <c r="V23" s="29">
        <v>6</v>
      </c>
      <c r="W23" s="58">
        <f t="shared" si="4"/>
        <v>1</v>
      </c>
      <c r="X23" s="58">
        <f t="shared" si="5"/>
        <v>1</v>
      </c>
      <c r="Y23" s="57" t="s">
        <v>178</v>
      </c>
      <c r="Z23" s="39"/>
      <c r="AA23" s="39"/>
    </row>
    <row r="24" ht="15.45" spans="1:27">
      <c r="A24" s="14">
        <v>17</v>
      </c>
      <c r="B24" s="15">
        <v>2</v>
      </c>
      <c r="C24" s="27">
        <v>1</v>
      </c>
      <c r="D24" s="27"/>
      <c r="E24" s="27"/>
      <c r="F24" s="18"/>
      <c r="G24" s="19"/>
      <c r="H24" s="20"/>
      <c r="I24" s="39"/>
      <c r="J24" s="48">
        <v>1</v>
      </c>
      <c r="K24" s="49">
        <v>1</v>
      </c>
      <c r="L24" s="39"/>
      <c r="M24" s="45">
        <v>8</v>
      </c>
      <c r="N24" s="42">
        <v>10</v>
      </c>
      <c r="O24" s="46">
        <v>18</v>
      </c>
      <c r="P24" s="47">
        <f t="shared" si="2"/>
        <v>0.444444444444444</v>
      </c>
      <c r="Q24" s="47">
        <f t="shared" si="3"/>
        <v>0.8</v>
      </c>
      <c r="R24" s="42" t="s">
        <v>189</v>
      </c>
      <c r="S24" s="39"/>
      <c r="T24" s="56">
        <v>4</v>
      </c>
      <c r="U24" s="57">
        <v>5</v>
      </c>
      <c r="V24" s="29">
        <v>9</v>
      </c>
      <c r="W24" s="58">
        <f t="shared" si="4"/>
        <v>0.444444444444444</v>
      </c>
      <c r="X24" s="58">
        <f t="shared" si="5"/>
        <v>0.8</v>
      </c>
      <c r="Y24" s="57" t="s">
        <v>178</v>
      </c>
      <c r="Z24" s="39"/>
      <c r="AA24" s="39"/>
    </row>
    <row r="25" ht="15.45" spans="1:27">
      <c r="A25" s="14"/>
      <c r="B25" s="15"/>
      <c r="C25" s="27">
        <v>1</v>
      </c>
      <c r="D25" s="27"/>
      <c r="E25" s="27"/>
      <c r="F25" s="18"/>
      <c r="G25" s="19"/>
      <c r="H25" s="20">
        <v>1</v>
      </c>
      <c r="I25" s="39"/>
      <c r="J25" s="48">
        <v>1</v>
      </c>
      <c r="K25" s="49">
        <v>1</v>
      </c>
      <c r="L25" s="39"/>
      <c r="M25" s="45">
        <v>8</v>
      </c>
      <c r="N25" s="42">
        <v>24</v>
      </c>
      <c r="O25" s="46">
        <v>14</v>
      </c>
      <c r="P25" s="47">
        <f t="shared" si="2"/>
        <v>0.571428571428571</v>
      </c>
      <c r="Q25" s="47">
        <f t="shared" si="3"/>
        <v>0.333333333333333</v>
      </c>
      <c r="R25" s="42" t="s">
        <v>189</v>
      </c>
      <c r="S25" s="39"/>
      <c r="T25" s="56">
        <v>7</v>
      </c>
      <c r="U25" s="57">
        <v>7</v>
      </c>
      <c r="V25" s="29">
        <v>7</v>
      </c>
      <c r="W25" s="58">
        <f t="shared" si="4"/>
        <v>1</v>
      </c>
      <c r="X25" s="58">
        <f t="shared" si="5"/>
        <v>1</v>
      </c>
      <c r="Y25" s="57" t="s">
        <v>178</v>
      </c>
      <c r="Z25" s="39"/>
      <c r="AA25" s="39"/>
    </row>
    <row r="26" ht="15.45" spans="1:27">
      <c r="A26" s="14">
        <v>18</v>
      </c>
      <c r="B26" s="15">
        <v>1</v>
      </c>
      <c r="C26" s="27">
        <v>1</v>
      </c>
      <c r="D26" s="27"/>
      <c r="E26" s="27"/>
      <c r="F26" s="18"/>
      <c r="G26" s="19"/>
      <c r="H26" s="20">
        <v>1</v>
      </c>
      <c r="I26" s="39"/>
      <c r="J26" s="48">
        <v>1</v>
      </c>
      <c r="K26" s="49">
        <v>1</v>
      </c>
      <c r="L26" s="39"/>
      <c r="M26" s="45">
        <v>7</v>
      </c>
      <c r="N26" s="42">
        <v>21</v>
      </c>
      <c r="O26" s="46">
        <v>12</v>
      </c>
      <c r="P26" s="47">
        <f t="shared" si="2"/>
        <v>0.583333333333333</v>
      </c>
      <c r="Q26" s="47">
        <f t="shared" si="3"/>
        <v>0.333333333333333</v>
      </c>
      <c r="R26" s="42" t="s">
        <v>189</v>
      </c>
      <c r="S26" s="39"/>
      <c r="T26" s="56">
        <v>5</v>
      </c>
      <c r="U26" s="57">
        <v>6</v>
      </c>
      <c r="V26" s="29">
        <v>6</v>
      </c>
      <c r="W26" s="58">
        <f t="shared" si="4"/>
        <v>0.833333333333333</v>
      </c>
      <c r="X26" s="58">
        <f t="shared" si="5"/>
        <v>0.833333333333333</v>
      </c>
      <c r="Y26" s="57" t="s">
        <v>178</v>
      </c>
      <c r="Z26" s="39"/>
      <c r="AA26" s="39"/>
    </row>
    <row r="27" ht="15.45" spans="1:27">
      <c r="A27" s="14">
        <v>19</v>
      </c>
      <c r="B27" s="15">
        <v>1</v>
      </c>
      <c r="C27" s="27">
        <v>1</v>
      </c>
      <c r="D27" s="27"/>
      <c r="E27" s="27"/>
      <c r="F27" s="18"/>
      <c r="G27" s="19"/>
      <c r="H27" s="20">
        <v>1</v>
      </c>
      <c r="I27" s="39"/>
      <c r="J27" s="48">
        <v>1</v>
      </c>
      <c r="K27" s="49">
        <v>1</v>
      </c>
      <c r="L27" s="39"/>
      <c r="M27" s="45">
        <v>16</v>
      </c>
      <c r="N27" s="42">
        <v>16</v>
      </c>
      <c r="O27" s="46">
        <v>16</v>
      </c>
      <c r="P27" s="47">
        <f t="shared" si="2"/>
        <v>1</v>
      </c>
      <c r="Q27" s="47">
        <f t="shared" si="3"/>
        <v>1</v>
      </c>
      <c r="R27" s="42" t="s">
        <v>189</v>
      </c>
      <c r="S27" s="39"/>
      <c r="T27" s="56">
        <v>8</v>
      </c>
      <c r="U27" s="57">
        <v>8</v>
      </c>
      <c r="V27" s="29">
        <v>8</v>
      </c>
      <c r="W27" s="58">
        <f t="shared" si="4"/>
        <v>1</v>
      </c>
      <c r="X27" s="58">
        <f t="shared" si="5"/>
        <v>1</v>
      </c>
      <c r="Y27" s="57" t="s">
        <v>178</v>
      </c>
      <c r="Z27" s="39"/>
      <c r="AA27" s="39"/>
    </row>
    <row r="28" ht="15.45" spans="1:27">
      <c r="A28" s="14">
        <v>20</v>
      </c>
      <c r="B28" s="15">
        <v>1</v>
      </c>
      <c r="C28" s="27">
        <v>1</v>
      </c>
      <c r="D28" s="27"/>
      <c r="E28" s="27"/>
      <c r="F28" s="18">
        <v>1</v>
      </c>
      <c r="G28" s="19"/>
      <c r="H28" s="20"/>
      <c r="I28" s="39"/>
      <c r="J28" s="48">
        <v>1</v>
      </c>
      <c r="K28" s="49">
        <v>1</v>
      </c>
      <c r="L28" s="39"/>
      <c r="M28" s="45">
        <v>31</v>
      </c>
      <c r="N28" s="42">
        <v>47</v>
      </c>
      <c r="O28" s="46">
        <v>31</v>
      </c>
      <c r="P28" s="47">
        <f t="shared" si="2"/>
        <v>1</v>
      </c>
      <c r="Q28" s="47">
        <f t="shared" si="3"/>
        <v>0.659574468085106</v>
      </c>
      <c r="R28" s="42" t="s">
        <v>189</v>
      </c>
      <c r="S28" s="39"/>
      <c r="T28" s="56">
        <v>6</v>
      </c>
      <c r="U28" s="57">
        <v>7</v>
      </c>
      <c r="V28" s="29">
        <v>6</v>
      </c>
      <c r="W28" s="58">
        <f t="shared" si="4"/>
        <v>1</v>
      </c>
      <c r="X28" s="58">
        <f t="shared" si="5"/>
        <v>0.857142857142857</v>
      </c>
      <c r="Y28" s="57" t="s">
        <v>178</v>
      </c>
      <c r="Z28" s="39"/>
      <c r="AA28" s="39"/>
    </row>
    <row r="29" ht="15.45" spans="1:27">
      <c r="A29" s="14">
        <v>21</v>
      </c>
      <c r="B29" s="15">
        <v>1</v>
      </c>
      <c r="C29" s="27">
        <v>1</v>
      </c>
      <c r="D29" s="27"/>
      <c r="E29" s="27"/>
      <c r="F29" s="18">
        <v>1</v>
      </c>
      <c r="G29" s="19"/>
      <c r="H29" s="20"/>
      <c r="I29" s="39"/>
      <c r="J29" s="48">
        <v>1</v>
      </c>
      <c r="K29" s="49">
        <v>1</v>
      </c>
      <c r="L29" s="39"/>
      <c r="M29" s="45">
        <v>6</v>
      </c>
      <c r="N29" s="42">
        <v>22</v>
      </c>
      <c r="O29" s="46">
        <v>12</v>
      </c>
      <c r="P29" s="47">
        <f t="shared" si="2"/>
        <v>0.5</v>
      </c>
      <c r="Q29" s="47">
        <f t="shared" si="3"/>
        <v>0.272727272727273</v>
      </c>
      <c r="R29" s="42" t="s">
        <v>189</v>
      </c>
      <c r="S29" s="39"/>
      <c r="T29" s="56">
        <v>6</v>
      </c>
      <c r="U29" s="57">
        <v>8</v>
      </c>
      <c r="V29" s="29">
        <v>6</v>
      </c>
      <c r="W29" s="58">
        <f t="shared" si="4"/>
        <v>1</v>
      </c>
      <c r="X29" s="58">
        <f t="shared" si="5"/>
        <v>0.75</v>
      </c>
      <c r="Y29" s="57" t="s">
        <v>178</v>
      </c>
      <c r="Z29" s="39"/>
      <c r="AA29" s="39"/>
    </row>
    <row r="30" ht="15.45" spans="1:27">
      <c r="A30" s="14">
        <v>22</v>
      </c>
      <c r="B30" s="15">
        <v>1</v>
      </c>
      <c r="C30" s="30">
        <v>1</v>
      </c>
      <c r="D30" s="30"/>
      <c r="E30" s="30"/>
      <c r="F30" s="18"/>
      <c r="G30" s="19"/>
      <c r="H30" s="20">
        <v>1</v>
      </c>
      <c r="I30" s="39"/>
      <c r="J30" s="48">
        <v>1</v>
      </c>
      <c r="K30" s="49">
        <v>1</v>
      </c>
      <c r="L30" s="39"/>
      <c r="M30" s="45">
        <v>14</v>
      </c>
      <c r="N30" s="42">
        <v>15</v>
      </c>
      <c r="O30" s="46">
        <v>16</v>
      </c>
      <c r="P30" s="47">
        <f t="shared" si="2"/>
        <v>0.875</v>
      </c>
      <c r="Q30" s="47">
        <f t="shared" si="3"/>
        <v>0.933333333333333</v>
      </c>
      <c r="R30" s="42" t="s">
        <v>189</v>
      </c>
      <c r="S30" s="39"/>
      <c r="T30" s="56">
        <v>6</v>
      </c>
      <c r="U30" s="57">
        <v>8</v>
      </c>
      <c r="V30" s="29">
        <v>8</v>
      </c>
      <c r="W30" s="58">
        <f t="shared" si="4"/>
        <v>0.75</v>
      </c>
      <c r="X30" s="58">
        <f t="shared" si="5"/>
        <v>0.75</v>
      </c>
      <c r="Y30" s="57" t="s">
        <v>178</v>
      </c>
      <c r="Z30" s="39"/>
      <c r="AA30" s="39"/>
    </row>
    <row r="31" ht="15.45" spans="1:27">
      <c r="A31" s="31">
        <v>23</v>
      </c>
      <c r="B31" s="32">
        <v>0</v>
      </c>
      <c r="C31" s="33"/>
      <c r="D31" s="33"/>
      <c r="E31" s="33"/>
      <c r="F31" s="33"/>
      <c r="G31" s="33"/>
      <c r="H31" s="33"/>
      <c r="I31" s="39"/>
      <c r="J31" s="51">
        <v>0</v>
      </c>
      <c r="K31" s="52"/>
      <c r="L31" s="39"/>
      <c r="M31" s="51"/>
      <c r="N31" s="39"/>
      <c r="O31" s="52"/>
      <c r="P31" s="47">
        <v>0</v>
      </c>
      <c r="Q31" s="47">
        <v>0</v>
      </c>
      <c r="R31" s="42" t="s">
        <v>189</v>
      </c>
      <c r="S31" s="39"/>
      <c r="T31" s="51"/>
      <c r="U31" s="39"/>
      <c r="V31" s="52"/>
      <c r="W31" s="58">
        <v>0</v>
      </c>
      <c r="X31" s="58">
        <v>0</v>
      </c>
      <c r="Y31" s="39"/>
      <c r="Z31" s="39"/>
      <c r="AA31" s="39"/>
    </row>
    <row r="32" ht="15.45" spans="1:27">
      <c r="A32" s="14">
        <v>24</v>
      </c>
      <c r="B32" s="15">
        <v>1</v>
      </c>
      <c r="C32" s="34">
        <v>1</v>
      </c>
      <c r="D32" s="34"/>
      <c r="E32" s="34"/>
      <c r="F32" s="18"/>
      <c r="G32" s="19"/>
      <c r="H32" s="20"/>
      <c r="I32" s="39"/>
      <c r="J32" s="48">
        <v>1</v>
      </c>
      <c r="K32" s="49">
        <v>1</v>
      </c>
      <c r="L32" s="39"/>
      <c r="M32" s="45">
        <v>16</v>
      </c>
      <c r="N32" s="42">
        <v>24</v>
      </c>
      <c r="O32" s="46">
        <v>16</v>
      </c>
      <c r="P32" s="47">
        <f t="shared" si="2"/>
        <v>1</v>
      </c>
      <c r="Q32" s="47">
        <f t="shared" si="3"/>
        <v>0.666666666666667</v>
      </c>
      <c r="R32" s="42" t="s">
        <v>189</v>
      </c>
      <c r="S32" s="39"/>
      <c r="T32" s="56">
        <v>8</v>
      </c>
      <c r="U32" s="57">
        <v>8</v>
      </c>
      <c r="V32" s="29">
        <v>8</v>
      </c>
      <c r="W32" s="58">
        <f t="shared" si="4"/>
        <v>1</v>
      </c>
      <c r="X32" s="58">
        <f t="shared" si="5"/>
        <v>1</v>
      </c>
      <c r="Y32" s="57" t="s">
        <v>178</v>
      </c>
      <c r="Z32" s="39"/>
      <c r="AA32" s="39"/>
    </row>
    <row r="33" ht="15.45" spans="1:27">
      <c r="A33" s="14">
        <v>25</v>
      </c>
      <c r="B33" s="15">
        <v>1</v>
      </c>
      <c r="C33" s="21"/>
      <c r="D33" s="21"/>
      <c r="E33" s="21">
        <v>1</v>
      </c>
      <c r="F33" s="18">
        <v>1</v>
      </c>
      <c r="G33" s="19">
        <v>1</v>
      </c>
      <c r="H33" s="20"/>
      <c r="I33" s="39"/>
      <c r="J33" s="48">
        <v>1</v>
      </c>
      <c r="K33" s="49">
        <v>1</v>
      </c>
      <c r="L33" s="39"/>
      <c r="M33" s="45">
        <v>31</v>
      </c>
      <c r="N33" s="42">
        <v>64</v>
      </c>
      <c r="O33" s="46">
        <v>31</v>
      </c>
      <c r="P33" s="47">
        <f t="shared" si="2"/>
        <v>1</v>
      </c>
      <c r="Q33" s="47">
        <f t="shared" si="3"/>
        <v>0.484375</v>
      </c>
      <c r="R33" s="42" t="s">
        <v>189</v>
      </c>
      <c r="S33" s="39"/>
      <c r="T33" s="56">
        <v>5</v>
      </c>
      <c r="U33" s="57">
        <v>7</v>
      </c>
      <c r="V33" s="29">
        <v>6</v>
      </c>
      <c r="W33" s="58">
        <f t="shared" si="4"/>
        <v>0.833333333333333</v>
      </c>
      <c r="X33" s="58">
        <f t="shared" si="5"/>
        <v>0.714285714285714</v>
      </c>
      <c r="Y33" s="57" t="s">
        <v>178</v>
      </c>
      <c r="Z33" s="39"/>
      <c r="AA33" s="39"/>
    </row>
    <row r="34" ht="15.45" spans="1:27">
      <c r="A34" s="14">
        <v>26</v>
      </c>
      <c r="B34" s="15">
        <v>1</v>
      </c>
      <c r="C34" s="21"/>
      <c r="D34" s="21"/>
      <c r="E34" s="21">
        <v>1</v>
      </c>
      <c r="F34" s="18">
        <v>1</v>
      </c>
      <c r="G34" s="19"/>
      <c r="H34" s="20"/>
      <c r="I34" s="39"/>
      <c r="J34" s="48">
        <v>1</v>
      </c>
      <c r="K34" s="49">
        <v>1</v>
      </c>
      <c r="L34" s="39"/>
      <c r="M34" s="45">
        <v>24</v>
      </c>
      <c r="N34" s="42">
        <v>30</v>
      </c>
      <c r="O34" s="46">
        <v>25</v>
      </c>
      <c r="P34" s="47">
        <f t="shared" si="2"/>
        <v>0.96</v>
      </c>
      <c r="Q34" s="47">
        <f t="shared" si="3"/>
        <v>0.8</v>
      </c>
      <c r="R34" s="42" t="s">
        <v>189</v>
      </c>
      <c r="S34" s="39"/>
      <c r="T34" s="56">
        <v>6</v>
      </c>
      <c r="U34" s="57">
        <v>6</v>
      </c>
      <c r="V34" s="29">
        <v>6</v>
      </c>
      <c r="W34" s="58">
        <f t="shared" si="4"/>
        <v>1</v>
      </c>
      <c r="X34" s="58">
        <f t="shared" si="5"/>
        <v>1</v>
      </c>
      <c r="Y34" s="57" t="s">
        <v>178</v>
      </c>
      <c r="Z34" s="39"/>
      <c r="AA34" s="39"/>
    </row>
    <row r="35" ht="15.45" spans="1:27">
      <c r="A35" s="14">
        <v>27</v>
      </c>
      <c r="B35" s="15">
        <v>2</v>
      </c>
      <c r="C35" s="27">
        <v>1</v>
      </c>
      <c r="D35" s="27"/>
      <c r="E35" s="27"/>
      <c r="F35" s="18">
        <v>1</v>
      </c>
      <c r="G35" s="19"/>
      <c r="H35" s="20"/>
      <c r="I35" s="39"/>
      <c r="J35" s="48">
        <v>1</v>
      </c>
      <c r="K35" s="49">
        <v>1</v>
      </c>
      <c r="L35" s="39"/>
      <c r="M35" s="45">
        <v>15</v>
      </c>
      <c r="N35" s="42">
        <v>30</v>
      </c>
      <c r="O35" s="46">
        <v>20</v>
      </c>
      <c r="P35" s="47">
        <f t="shared" si="2"/>
        <v>0.75</v>
      </c>
      <c r="Q35" s="47">
        <f t="shared" si="3"/>
        <v>0.5</v>
      </c>
      <c r="R35" s="42" t="s">
        <v>189</v>
      </c>
      <c r="S35" s="39"/>
      <c r="T35" s="56">
        <v>5</v>
      </c>
      <c r="U35" s="57">
        <v>5</v>
      </c>
      <c r="V35" s="29">
        <v>5</v>
      </c>
      <c r="W35" s="58">
        <f t="shared" si="4"/>
        <v>1</v>
      </c>
      <c r="X35" s="58">
        <f t="shared" si="5"/>
        <v>1</v>
      </c>
      <c r="Y35" s="57" t="s">
        <v>178</v>
      </c>
      <c r="Z35" s="39"/>
      <c r="AA35" s="39"/>
    </row>
    <row r="36" ht="15.45" spans="1:27">
      <c r="A36" s="14"/>
      <c r="B36" s="15"/>
      <c r="C36" s="27">
        <v>1</v>
      </c>
      <c r="D36" s="27"/>
      <c r="E36" s="27"/>
      <c r="F36" s="18"/>
      <c r="G36" s="19"/>
      <c r="H36" s="20">
        <v>1</v>
      </c>
      <c r="I36" s="39"/>
      <c r="J36" s="48">
        <v>1</v>
      </c>
      <c r="K36" s="49">
        <v>1</v>
      </c>
      <c r="L36" s="39"/>
      <c r="M36" s="45">
        <v>20</v>
      </c>
      <c r="N36" s="42">
        <v>20</v>
      </c>
      <c r="O36" s="46">
        <v>20</v>
      </c>
      <c r="P36" s="47">
        <f t="shared" si="2"/>
        <v>1</v>
      </c>
      <c r="Q36" s="47">
        <f t="shared" si="3"/>
        <v>1</v>
      </c>
      <c r="R36" s="42" t="s">
        <v>189</v>
      </c>
      <c r="S36" s="39"/>
      <c r="T36" s="56">
        <v>4</v>
      </c>
      <c r="U36" s="57">
        <v>4</v>
      </c>
      <c r="V36" s="29">
        <v>4</v>
      </c>
      <c r="W36" s="58">
        <f t="shared" si="4"/>
        <v>1</v>
      </c>
      <c r="X36" s="58">
        <f t="shared" si="5"/>
        <v>1</v>
      </c>
      <c r="Y36" s="57" t="s">
        <v>178</v>
      </c>
      <c r="Z36" s="39"/>
      <c r="AA36" s="39"/>
    </row>
    <row r="37" ht="15.45" spans="1:27">
      <c r="A37" s="14">
        <v>28</v>
      </c>
      <c r="B37" s="15">
        <v>2</v>
      </c>
      <c r="C37" s="27">
        <v>1</v>
      </c>
      <c r="D37" s="27"/>
      <c r="E37" s="27"/>
      <c r="F37" s="18"/>
      <c r="G37" s="19"/>
      <c r="H37" s="20"/>
      <c r="I37" s="39"/>
      <c r="J37" s="48">
        <v>1</v>
      </c>
      <c r="K37" s="49">
        <v>1</v>
      </c>
      <c r="L37" s="39"/>
      <c r="M37" s="45">
        <v>12</v>
      </c>
      <c r="N37" s="42">
        <v>20</v>
      </c>
      <c r="O37" s="46">
        <v>12</v>
      </c>
      <c r="P37" s="47">
        <f t="shared" si="2"/>
        <v>1</v>
      </c>
      <c r="Q37" s="47">
        <f t="shared" si="3"/>
        <v>0.6</v>
      </c>
      <c r="R37" s="42" t="s">
        <v>189</v>
      </c>
      <c r="S37" s="39"/>
      <c r="T37" s="56">
        <v>6</v>
      </c>
      <c r="U37" s="57">
        <v>7</v>
      </c>
      <c r="V37" s="29">
        <v>6</v>
      </c>
      <c r="W37" s="58">
        <f t="shared" si="4"/>
        <v>1</v>
      </c>
      <c r="X37" s="58">
        <f t="shared" si="5"/>
        <v>0.857142857142857</v>
      </c>
      <c r="Y37" s="57" t="s">
        <v>178</v>
      </c>
      <c r="Z37" s="39"/>
      <c r="AA37" s="39"/>
    </row>
    <row r="38" ht="15.45" spans="1:27">
      <c r="A38" s="14"/>
      <c r="B38" s="15"/>
      <c r="C38" s="27">
        <v>1</v>
      </c>
      <c r="D38" s="27"/>
      <c r="E38" s="27"/>
      <c r="F38" s="18"/>
      <c r="G38" s="19"/>
      <c r="H38" s="20"/>
      <c r="I38" s="39"/>
      <c r="J38" s="48">
        <v>1</v>
      </c>
      <c r="K38" s="49">
        <v>0</v>
      </c>
      <c r="L38" s="39"/>
      <c r="M38" s="45">
        <v>5</v>
      </c>
      <c r="N38" s="42">
        <v>7</v>
      </c>
      <c r="O38" s="46">
        <v>10</v>
      </c>
      <c r="P38" s="47">
        <f t="shared" si="2"/>
        <v>0.5</v>
      </c>
      <c r="Q38" s="47">
        <f t="shared" si="3"/>
        <v>0.714285714285714</v>
      </c>
      <c r="R38" s="42" t="s">
        <v>189</v>
      </c>
      <c r="S38" s="39"/>
      <c r="T38" s="56">
        <v>1</v>
      </c>
      <c r="U38" s="57">
        <v>6</v>
      </c>
      <c r="V38" s="29">
        <v>5</v>
      </c>
      <c r="W38" s="58">
        <f t="shared" si="4"/>
        <v>0.2</v>
      </c>
      <c r="X38" s="58">
        <f t="shared" si="5"/>
        <v>0.166666666666667</v>
      </c>
      <c r="Y38" s="57" t="s">
        <v>178</v>
      </c>
      <c r="Z38" s="39"/>
      <c r="AA38" s="39"/>
    </row>
    <row r="39" ht="15.45" spans="1:27">
      <c r="A39" s="14">
        <v>29</v>
      </c>
      <c r="B39" s="15">
        <v>2</v>
      </c>
      <c r="C39" s="27">
        <v>1</v>
      </c>
      <c r="D39" s="27"/>
      <c r="E39" s="27"/>
      <c r="F39" s="18"/>
      <c r="G39" s="19"/>
      <c r="H39" s="20"/>
      <c r="I39" s="39"/>
      <c r="J39" s="48">
        <v>1</v>
      </c>
      <c r="K39" s="49">
        <v>1</v>
      </c>
      <c r="L39" s="39"/>
      <c r="M39" s="45">
        <v>12</v>
      </c>
      <c r="N39" s="42">
        <v>14</v>
      </c>
      <c r="O39" s="46">
        <v>18</v>
      </c>
      <c r="P39" s="47">
        <f t="shared" si="2"/>
        <v>0.666666666666667</v>
      </c>
      <c r="Q39" s="47">
        <f t="shared" si="3"/>
        <v>0.857142857142857</v>
      </c>
      <c r="R39" s="42" t="s">
        <v>189</v>
      </c>
      <c r="S39" s="39"/>
      <c r="T39" s="56">
        <v>7</v>
      </c>
      <c r="U39" s="57">
        <v>7</v>
      </c>
      <c r="V39" s="29">
        <v>9</v>
      </c>
      <c r="W39" s="58">
        <f t="shared" si="4"/>
        <v>0.777777777777778</v>
      </c>
      <c r="X39" s="58">
        <f t="shared" si="5"/>
        <v>1</v>
      </c>
      <c r="Y39" s="57" t="s">
        <v>178</v>
      </c>
      <c r="Z39" s="39"/>
      <c r="AA39" s="39"/>
    </row>
    <row r="40" ht="15.45" spans="1:27">
      <c r="A40" s="14"/>
      <c r="B40" s="15"/>
      <c r="C40" s="27">
        <v>1</v>
      </c>
      <c r="D40" s="27"/>
      <c r="E40" s="27"/>
      <c r="F40" s="18"/>
      <c r="G40" s="19"/>
      <c r="H40" s="20">
        <v>1</v>
      </c>
      <c r="I40" s="39"/>
      <c r="J40" s="48">
        <v>1</v>
      </c>
      <c r="K40" s="49">
        <v>1</v>
      </c>
      <c r="L40" s="39"/>
      <c r="M40" s="45">
        <v>25</v>
      </c>
      <c r="N40" s="42">
        <v>37</v>
      </c>
      <c r="O40" s="46">
        <v>30</v>
      </c>
      <c r="P40" s="47">
        <f t="shared" si="2"/>
        <v>0.833333333333333</v>
      </c>
      <c r="Q40" s="47">
        <f t="shared" si="3"/>
        <v>0.675675675675676</v>
      </c>
      <c r="R40" s="42" t="s">
        <v>189</v>
      </c>
      <c r="S40" s="39"/>
      <c r="T40" s="56">
        <v>5</v>
      </c>
      <c r="U40" s="57">
        <v>5</v>
      </c>
      <c r="V40" s="29">
        <v>5</v>
      </c>
      <c r="W40" s="58">
        <f t="shared" si="4"/>
        <v>1</v>
      </c>
      <c r="X40" s="58">
        <f t="shared" si="5"/>
        <v>1</v>
      </c>
      <c r="Y40" s="57" t="s">
        <v>178</v>
      </c>
      <c r="Z40" s="39"/>
      <c r="AA40" s="39"/>
    </row>
    <row r="41" ht="15.45" spans="1:27">
      <c r="A41" s="14">
        <v>30</v>
      </c>
      <c r="B41" s="15">
        <v>1</v>
      </c>
      <c r="C41" s="27">
        <v>1</v>
      </c>
      <c r="D41" s="27"/>
      <c r="E41" s="27"/>
      <c r="F41" s="18"/>
      <c r="G41" s="19"/>
      <c r="H41" s="20">
        <v>1</v>
      </c>
      <c r="I41" s="39"/>
      <c r="J41" s="48">
        <v>1</v>
      </c>
      <c r="K41" s="49">
        <v>1</v>
      </c>
      <c r="L41" s="39"/>
      <c r="M41" s="45">
        <v>14</v>
      </c>
      <c r="N41" s="42">
        <v>17</v>
      </c>
      <c r="O41" s="46">
        <v>18</v>
      </c>
      <c r="P41" s="47">
        <f t="shared" si="2"/>
        <v>0.777777777777778</v>
      </c>
      <c r="Q41" s="47">
        <f t="shared" si="3"/>
        <v>0.823529411764706</v>
      </c>
      <c r="R41" s="42" t="s">
        <v>189</v>
      </c>
      <c r="S41" s="39"/>
      <c r="T41" s="56">
        <v>8</v>
      </c>
      <c r="U41" s="57">
        <v>8</v>
      </c>
      <c r="V41" s="29">
        <v>9</v>
      </c>
      <c r="W41" s="58">
        <f t="shared" si="4"/>
        <v>0.888888888888889</v>
      </c>
      <c r="X41" s="58">
        <f t="shared" si="5"/>
        <v>1</v>
      </c>
      <c r="Y41" s="57" t="s">
        <v>178</v>
      </c>
      <c r="Z41" s="39"/>
      <c r="AA41" s="39"/>
    </row>
    <row r="42" ht="15.45" spans="1:27">
      <c r="A42" s="14">
        <v>31</v>
      </c>
      <c r="B42" s="15">
        <v>2</v>
      </c>
      <c r="C42" s="27">
        <v>1</v>
      </c>
      <c r="D42" s="27"/>
      <c r="E42" s="27"/>
      <c r="F42" s="18"/>
      <c r="G42" s="19"/>
      <c r="H42" s="20"/>
      <c r="I42" s="39"/>
      <c r="J42" s="48">
        <v>1</v>
      </c>
      <c r="K42" s="49">
        <v>1</v>
      </c>
      <c r="L42" s="39"/>
      <c r="M42" s="45">
        <v>14</v>
      </c>
      <c r="N42" s="42">
        <v>17</v>
      </c>
      <c r="O42" s="46">
        <v>14</v>
      </c>
      <c r="P42" s="47">
        <f t="shared" si="2"/>
        <v>1</v>
      </c>
      <c r="Q42" s="47">
        <f t="shared" si="3"/>
        <v>0.823529411764706</v>
      </c>
      <c r="R42" s="42" t="s">
        <v>189</v>
      </c>
      <c r="S42" s="39"/>
      <c r="T42" s="56">
        <v>7</v>
      </c>
      <c r="U42" s="57">
        <v>9</v>
      </c>
      <c r="V42" s="29">
        <v>7</v>
      </c>
      <c r="W42" s="58">
        <f t="shared" si="4"/>
        <v>1</v>
      </c>
      <c r="X42" s="58">
        <f t="shared" si="5"/>
        <v>0.777777777777778</v>
      </c>
      <c r="Y42" s="57" t="s">
        <v>178</v>
      </c>
      <c r="Z42" s="39"/>
      <c r="AA42" s="39"/>
    </row>
    <row r="43" ht="15.45" spans="1:27">
      <c r="A43" s="14"/>
      <c r="B43" s="15"/>
      <c r="C43" s="21"/>
      <c r="D43" s="21"/>
      <c r="E43" s="21">
        <v>1</v>
      </c>
      <c r="F43" s="18"/>
      <c r="G43" s="19">
        <v>1</v>
      </c>
      <c r="H43" s="20">
        <v>1</v>
      </c>
      <c r="I43" s="39"/>
      <c r="J43" s="48">
        <v>1</v>
      </c>
      <c r="K43" s="49">
        <v>1</v>
      </c>
      <c r="L43" s="39"/>
      <c r="M43" s="45">
        <v>21</v>
      </c>
      <c r="N43" s="42">
        <v>25</v>
      </c>
      <c r="O43" s="46">
        <v>22</v>
      </c>
      <c r="P43" s="47">
        <f t="shared" si="2"/>
        <v>0.954545454545455</v>
      </c>
      <c r="Q43" s="47">
        <f t="shared" si="3"/>
        <v>0.84</v>
      </c>
      <c r="R43" s="42" t="s">
        <v>189</v>
      </c>
      <c r="S43" s="39"/>
      <c r="T43" s="56">
        <v>7</v>
      </c>
      <c r="U43" s="57">
        <v>7</v>
      </c>
      <c r="V43" s="29">
        <v>7</v>
      </c>
      <c r="W43" s="58">
        <f t="shared" si="4"/>
        <v>1</v>
      </c>
      <c r="X43" s="58">
        <f t="shared" si="5"/>
        <v>1</v>
      </c>
      <c r="Y43" s="57" t="s">
        <v>180</v>
      </c>
      <c r="Z43" s="39"/>
      <c r="AA43" s="39"/>
    </row>
    <row r="44" ht="15.45" spans="1:27">
      <c r="A44" s="14">
        <v>32</v>
      </c>
      <c r="B44" s="15">
        <v>1</v>
      </c>
      <c r="C44" s="21"/>
      <c r="D44" s="21"/>
      <c r="E44" s="21">
        <v>1</v>
      </c>
      <c r="F44" s="18"/>
      <c r="G44" s="19"/>
      <c r="H44" s="20">
        <v>1</v>
      </c>
      <c r="I44" s="39"/>
      <c r="J44" s="48">
        <v>1</v>
      </c>
      <c r="K44" s="49">
        <v>1</v>
      </c>
      <c r="L44" s="39"/>
      <c r="M44" s="45">
        <v>18</v>
      </c>
      <c r="N44" s="42">
        <v>36</v>
      </c>
      <c r="O44" s="46">
        <v>19</v>
      </c>
      <c r="P44" s="47">
        <f t="shared" si="2"/>
        <v>0.947368421052632</v>
      </c>
      <c r="Q44" s="47">
        <f t="shared" si="3"/>
        <v>0.5</v>
      </c>
      <c r="R44" s="42" t="s">
        <v>189</v>
      </c>
      <c r="S44" s="39"/>
      <c r="T44" s="56">
        <v>9</v>
      </c>
      <c r="U44" s="57">
        <v>9</v>
      </c>
      <c r="V44" s="29">
        <v>9</v>
      </c>
      <c r="W44" s="58">
        <f t="shared" si="4"/>
        <v>1</v>
      </c>
      <c r="X44" s="58">
        <f t="shared" si="5"/>
        <v>1</v>
      </c>
      <c r="Y44" s="57" t="s">
        <v>178</v>
      </c>
      <c r="Z44" s="39"/>
      <c r="AA44" s="39"/>
    </row>
    <row r="45" ht="15.45" spans="1:27">
      <c r="A45" s="14">
        <v>33</v>
      </c>
      <c r="B45" s="15">
        <v>1</v>
      </c>
      <c r="C45" s="21"/>
      <c r="D45" s="21"/>
      <c r="E45" s="21">
        <v>1</v>
      </c>
      <c r="F45" s="18"/>
      <c r="G45" s="19"/>
      <c r="H45" s="20"/>
      <c r="I45" s="39"/>
      <c r="J45" s="48">
        <v>1</v>
      </c>
      <c r="K45" s="49">
        <v>1</v>
      </c>
      <c r="L45" s="39"/>
      <c r="M45" s="45">
        <v>17</v>
      </c>
      <c r="N45" s="42">
        <v>24</v>
      </c>
      <c r="O45" s="46">
        <v>17</v>
      </c>
      <c r="P45" s="47">
        <f t="shared" si="2"/>
        <v>1</v>
      </c>
      <c r="Q45" s="47">
        <f t="shared" si="3"/>
        <v>0.708333333333333</v>
      </c>
      <c r="R45" s="42" t="s">
        <v>189</v>
      </c>
      <c r="S45" s="39"/>
      <c r="T45" s="56">
        <v>8</v>
      </c>
      <c r="U45" s="57">
        <v>8</v>
      </c>
      <c r="V45" s="29">
        <v>8</v>
      </c>
      <c r="W45" s="58">
        <f t="shared" si="4"/>
        <v>1</v>
      </c>
      <c r="X45" s="58">
        <f t="shared" si="5"/>
        <v>1</v>
      </c>
      <c r="Y45" s="57" t="s">
        <v>178</v>
      </c>
      <c r="Z45" s="39"/>
      <c r="AA45" s="39"/>
    </row>
    <row r="46" ht="15.45" spans="1:27">
      <c r="A46" s="14">
        <v>34</v>
      </c>
      <c r="B46" s="15">
        <v>2</v>
      </c>
      <c r="C46" s="23"/>
      <c r="D46" s="23">
        <v>1</v>
      </c>
      <c r="E46" s="28"/>
      <c r="F46" s="18"/>
      <c r="G46" s="19"/>
      <c r="H46" s="20"/>
      <c r="I46" s="39"/>
      <c r="J46" s="48">
        <v>1</v>
      </c>
      <c r="K46" s="49">
        <v>1</v>
      </c>
      <c r="L46" s="39"/>
      <c r="M46" s="45">
        <v>16</v>
      </c>
      <c r="N46" s="42">
        <v>16</v>
      </c>
      <c r="O46" s="46">
        <v>16</v>
      </c>
      <c r="P46" s="47">
        <f t="shared" si="2"/>
        <v>1</v>
      </c>
      <c r="Q46" s="47">
        <f t="shared" si="3"/>
        <v>1</v>
      </c>
      <c r="R46" s="42" t="s">
        <v>189</v>
      </c>
      <c r="S46" s="39"/>
      <c r="T46" s="56">
        <v>8</v>
      </c>
      <c r="U46" s="57">
        <v>8</v>
      </c>
      <c r="V46" s="29">
        <v>8</v>
      </c>
      <c r="W46" s="58">
        <f t="shared" si="4"/>
        <v>1</v>
      </c>
      <c r="X46" s="58">
        <f t="shared" si="5"/>
        <v>1</v>
      </c>
      <c r="Y46" s="57" t="s">
        <v>178</v>
      </c>
      <c r="Z46" s="39"/>
      <c r="AA46" s="39"/>
    </row>
    <row r="47" ht="15.45" spans="1:27">
      <c r="A47" s="14"/>
      <c r="B47" s="15"/>
      <c r="C47" s="23"/>
      <c r="D47" s="23">
        <v>1</v>
      </c>
      <c r="E47" s="28"/>
      <c r="F47" s="18"/>
      <c r="G47" s="19"/>
      <c r="H47" s="20"/>
      <c r="I47" s="39"/>
      <c r="J47" s="48">
        <v>1</v>
      </c>
      <c r="K47" s="49">
        <v>1</v>
      </c>
      <c r="L47" s="39"/>
      <c r="M47" s="45">
        <v>55</v>
      </c>
      <c r="N47" s="42">
        <v>55</v>
      </c>
      <c r="O47" s="46">
        <v>55</v>
      </c>
      <c r="P47" s="47">
        <f t="shared" si="2"/>
        <v>1</v>
      </c>
      <c r="Q47" s="47">
        <f t="shared" si="3"/>
        <v>1</v>
      </c>
      <c r="R47" s="42" t="s">
        <v>189</v>
      </c>
      <c r="S47" s="39"/>
      <c r="T47" s="56">
        <v>5</v>
      </c>
      <c r="U47" s="57">
        <v>5</v>
      </c>
      <c r="V47" s="29">
        <v>5</v>
      </c>
      <c r="W47" s="58">
        <f t="shared" si="4"/>
        <v>1</v>
      </c>
      <c r="X47" s="58">
        <f t="shared" si="5"/>
        <v>1</v>
      </c>
      <c r="Y47" s="57" t="s">
        <v>178</v>
      </c>
      <c r="Z47" s="39"/>
      <c r="AA47" s="39"/>
    </row>
    <row r="48" ht="15.45" spans="1:27">
      <c r="A48" s="14">
        <v>35</v>
      </c>
      <c r="B48" s="15">
        <v>1</v>
      </c>
      <c r="C48" s="27">
        <v>1</v>
      </c>
      <c r="D48" s="27"/>
      <c r="E48" s="27"/>
      <c r="F48" s="18"/>
      <c r="G48" s="19"/>
      <c r="H48" s="20"/>
      <c r="I48" s="39"/>
      <c r="J48" s="48">
        <v>1</v>
      </c>
      <c r="K48" s="49">
        <v>1</v>
      </c>
      <c r="L48" s="39"/>
      <c r="M48" s="45">
        <v>32</v>
      </c>
      <c r="N48" s="42">
        <v>46</v>
      </c>
      <c r="O48" s="46">
        <v>32</v>
      </c>
      <c r="P48" s="47">
        <f t="shared" si="2"/>
        <v>1</v>
      </c>
      <c r="Q48" s="47">
        <f t="shared" si="3"/>
        <v>0.695652173913043</v>
      </c>
      <c r="R48" s="42" t="s">
        <v>189</v>
      </c>
      <c r="S48" s="39"/>
      <c r="T48" s="56">
        <v>2</v>
      </c>
      <c r="U48" s="57">
        <v>6</v>
      </c>
      <c r="V48" s="29">
        <v>4</v>
      </c>
      <c r="W48" s="58">
        <f t="shared" si="4"/>
        <v>0.5</v>
      </c>
      <c r="X48" s="58">
        <f t="shared" si="5"/>
        <v>0.333333333333333</v>
      </c>
      <c r="Y48" s="57" t="s">
        <v>178</v>
      </c>
      <c r="Z48" s="39"/>
      <c r="AA48" s="39"/>
    </row>
    <row r="49" ht="15.45" spans="1:27">
      <c r="A49" s="14">
        <v>36</v>
      </c>
      <c r="B49" s="15">
        <v>3</v>
      </c>
      <c r="C49" s="23"/>
      <c r="D49" s="23">
        <v>1</v>
      </c>
      <c r="E49" s="23"/>
      <c r="F49" s="18">
        <v>1</v>
      </c>
      <c r="G49" s="19"/>
      <c r="H49" s="20"/>
      <c r="I49" s="39"/>
      <c r="J49" s="48">
        <v>1</v>
      </c>
      <c r="K49" s="49">
        <v>1</v>
      </c>
      <c r="L49" s="39"/>
      <c r="M49" s="45">
        <v>15</v>
      </c>
      <c r="N49" s="42">
        <v>30</v>
      </c>
      <c r="O49" s="46">
        <v>17</v>
      </c>
      <c r="P49" s="47">
        <f t="shared" si="2"/>
        <v>0.882352941176471</v>
      </c>
      <c r="Q49" s="47">
        <f t="shared" si="3"/>
        <v>0.5</v>
      </c>
      <c r="R49" s="42" t="s">
        <v>189</v>
      </c>
      <c r="S49" s="39"/>
      <c r="T49" s="56">
        <v>6</v>
      </c>
      <c r="U49" s="57">
        <v>8</v>
      </c>
      <c r="V49" s="29">
        <v>8</v>
      </c>
      <c r="W49" s="58">
        <f t="shared" si="4"/>
        <v>0.75</v>
      </c>
      <c r="X49" s="58">
        <f t="shared" si="5"/>
        <v>0.75</v>
      </c>
      <c r="Y49" s="57" t="s">
        <v>178</v>
      </c>
      <c r="Z49" s="39"/>
      <c r="AA49" s="39"/>
    </row>
    <row r="50" ht="15.45" spans="1:27">
      <c r="A50" s="14"/>
      <c r="B50" s="15"/>
      <c r="C50" s="23"/>
      <c r="D50" s="23">
        <v>1</v>
      </c>
      <c r="E50" s="23"/>
      <c r="G50" s="19"/>
      <c r="H50" s="20"/>
      <c r="I50" s="39"/>
      <c r="J50" s="48">
        <v>1</v>
      </c>
      <c r="K50" s="49">
        <v>1</v>
      </c>
      <c r="L50" s="39"/>
      <c r="M50" s="45">
        <v>4</v>
      </c>
      <c r="N50" s="42">
        <v>12</v>
      </c>
      <c r="O50" s="46">
        <v>8</v>
      </c>
      <c r="P50" s="47">
        <f t="shared" si="2"/>
        <v>0.5</v>
      </c>
      <c r="Q50" s="47">
        <f t="shared" si="3"/>
        <v>0.333333333333333</v>
      </c>
      <c r="R50" s="42" t="s">
        <v>189</v>
      </c>
      <c r="S50" s="39"/>
      <c r="T50" s="56">
        <v>4</v>
      </c>
      <c r="U50" s="57">
        <v>4</v>
      </c>
      <c r="V50" s="29">
        <v>4</v>
      </c>
      <c r="W50" s="58">
        <f t="shared" si="4"/>
        <v>1</v>
      </c>
      <c r="X50" s="58">
        <f t="shared" si="5"/>
        <v>1</v>
      </c>
      <c r="Y50" s="57" t="s">
        <v>178</v>
      </c>
      <c r="Z50" s="39"/>
      <c r="AA50" s="39"/>
    </row>
    <row r="51" ht="15.45" spans="1:27">
      <c r="A51" s="14"/>
      <c r="B51" s="15"/>
      <c r="C51" s="23"/>
      <c r="D51" s="23">
        <v>1</v>
      </c>
      <c r="E51" s="23"/>
      <c r="F51" s="18"/>
      <c r="G51" s="19"/>
      <c r="H51" s="20">
        <v>1</v>
      </c>
      <c r="I51" s="39"/>
      <c r="J51" s="48">
        <v>1</v>
      </c>
      <c r="K51" s="49">
        <v>1</v>
      </c>
      <c r="L51" s="39"/>
      <c r="M51" s="45">
        <v>13</v>
      </c>
      <c r="N51" s="42">
        <v>24</v>
      </c>
      <c r="O51" s="46">
        <v>16</v>
      </c>
      <c r="P51" s="47">
        <f t="shared" si="2"/>
        <v>0.8125</v>
      </c>
      <c r="Q51" s="47">
        <f t="shared" si="3"/>
        <v>0.541666666666667</v>
      </c>
      <c r="R51" s="42" t="s">
        <v>189</v>
      </c>
      <c r="S51" s="39"/>
      <c r="T51" s="56">
        <v>4</v>
      </c>
      <c r="U51" s="57">
        <v>4</v>
      </c>
      <c r="V51" s="29">
        <v>4</v>
      </c>
      <c r="W51" s="58">
        <f t="shared" si="4"/>
        <v>1</v>
      </c>
      <c r="X51" s="58">
        <f t="shared" si="5"/>
        <v>1</v>
      </c>
      <c r="Y51" s="57" t="s">
        <v>178</v>
      </c>
      <c r="Z51" s="39"/>
      <c r="AA51" s="39"/>
    </row>
    <row r="52" ht="15.45" spans="1:27">
      <c r="A52" s="14">
        <v>37</v>
      </c>
      <c r="B52" s="15">
        <v>2</v>
      </c>
      <c r="C52" s="23"/>
      <c r="D52" s="23">
        <v>1</v>
      </c>
      <c r="E52" s="28"/>
      <c r="F52" s="18"/>
      <c r="G52" s="19"/>
      <c r="H52" s="20"/>
      <c r="I52" s="39"/>
      <c r="J52" s="48">
        <v>1</v>
      </c>
      <c r="K52" s="49">
        <v>1</v>
      </c>
      <c r="L52" s="39"/>
      <c r="M52" s="45">
        <v>54</v>
      </c>
      <c r="N52" s="42">
        <v>54</v>
      </c>
      <c r="O52" s="46">
        <v>54</v>
      </c>
      <c r="P52" s="47">
        <f t="shared" si="2"/>
        <v>1</v>
      </c>
      <c r="Q52" s="47">
        <f t="shared" si="3"/>
        <v>1</v>
      </c>
      <c r="R52" s="42" t="s">
        <v>189</v>
      </c>
      <c r="S52" s="39"/>
      <c r="T52" s="56">
        <v>6</v>
      </c>
      <c r="U52" s="57">
        <v>6</v>
      </c>
      <c r="V52" s="29">
        <v>6</v>
      </c>
      <c r="W52" s="58">
        <f t="shared" si="4"/>
        <v>1</v>
      </c>
      <c r="X52" s="58">
        <f t="shared" si="5"/>
        <v>1</v>
      </c>
      <c r="Y52" s="57" t="s">
        <v>178</v>
      </c>
      <c r="Z52" s="39"/>
      <c r="AA52" s="39"/>
    </row>
    <row r="53" ht="15.45" spans="1:27">
      <c r="A53" s="14"/>
      <c r="B53" s="29"/>
      <c r="C53" s="23"/>
      <c r="D53" s="23">
        <v>1</v>
      </c>
      <c r="E53" s="28"/>
      <c r="H53" s="3">
        <v>1</v>
      </c>
      <c r="I53" s="39"/>
      <c r="J53" s="48">
        <v>1</v>
      </c>
      <c r="K53" s="49">
        <v>1</v>
      </c>
      <c r="L53" s="39"/>
      <c r="M53" s="45">
        <v>4</v>
      </c>
      <c r="N53" s="42">
        <v>14</v>
      </c>
      <c r="O53" s="46">
        <v>14</v>
      </c>
      <c r="P53" s="47">
        <f t="shared" si="2"/>
        <v>0.285714285714286</v>
      </c>
      <c r="Q53" s="47">
        <f t="shared" si="3"/>
        <v>0.285714285714286</v>
      </c>
      <c r="R53" s="42" t="s">
        <v>189</v>
      </c>
      <c r="S53" s="39"/>
      <c r="T53" s="56">
        <v>7</v>
      </c>
      <c r="U53" s="57">
        <v>7</v>
      </c>
      <c r="V53" s="29">
        <v>7</v>
      </c>
      <c r="W53" s="58">
        <f t="shared" si="4"/>
        <v>1</v>
      </c>
      <c r="X53" s="58">
        <f t="shared" si="5"/>
        <v>1</v>
      </c>
      <c r="Y53" s="57" t="s">
        <v>178</v>
      </c>
      <c r="Z53" s="39"/>
      <c r="AA53" s="39"/>
    </row>
    <row r="54" ht="15.45" spans="1:27">
      <c r="A54" s="14">
        <v>38</v>
      </c>
      <c r="B54" s="15">
        <v>1</v>
      </c>
      <c r="C54" s="23"/>
      <c r="D54" s="23">
        <v>1</v>
      </c>
      <c r="E54" s="23"/>
      <c r="F54" s="18"/>
      <c r="G54" s="19"/>
      <c r="H54" s="20"/>
      <c r="I54" s="39"/>
      <c r="J54" s="48">
        <v>1</v>
      </c>
      <c r="K54" s="49">
        <v>1</v>
      </c>
      <c r="L54" s="39"/>
      <c r="M54" s="45">
        <v>14</v>
      </c>
      <c r="N54" s="42">
        <v>14</v>
      </c>
      <c r="O54" s="46">
        <v>14</v>
      </c>
      <c r="P54" s="47">
        <f t="shared" si="2"/>
        <v>1</v>
      </c>
      <c r="Q54" s="47">
        <f t="shared" si="3"/>
        <v>1</v>
      </c>
      <c r="R54" s="42" t="s">
        <v>189</v>
      </c>
      <c r="S54" s="39"/>
      <c r="T54" s="56">
        <v>7</v>
      </c>
      <c r="U54" s="57">
        <v>7</v>
      </c>
      <c r="V54" s="29">
        <v>7</v>
      </c>
      <c r="W54" s="58">
        <f t="shared" si="4"/>
        <v>1</v>
      </c>
      <c r="X54" s="58">
        <f t="shared" si="5"/>
        <v>1</v>
      </c>
      <c r="Y54" s="57" t="s">
        <v>178</v>
      </c>
      <c r="Z54" s="39"/>
      <c r="AA54" s="39"/>
    </row>
    <row r="55" ht="15.45" spans="1:27">
      <c r="A55" s="14">
        <v>39</v>
      </c>
      <c r="B55" s="15">
        <v>2</v>
      </c>
      <c r="C55" s="26"/>
      <c r="D55" s="23">
        <v>1</v>
      </c>
      <c r="E55" s="23"/>
      <c r="F55" s="18"/>
      <c r="G55" s="19"/>
      <c r="H55" s="20">
        <v>1</v>
      </c>
      <c r="I55" s="39"/>
      <c r="J55" s="48">
        <v>1</v>
      </c>
      <c r="K55" s="49">
        <v>1</v>
      </c>
      <c r="L55" s="39"/>
      <c r="M55" s="45">
        <v>8</v>
      </c>
      <c r="N55" s="42">
        <v>20</v>
      </c>
      <c r="O55" s="46">
        <v>14</v>
      </c>
      <c r="P55" s="47">
        <f t="shared" si="2"/>
        <v>0.571428571428571</v>
      </c>
      <c r="Q55" s="47">
        <f t="shared" si="3"/>
        <v>0.4</v>
      </c>
      <c r="R55" s="42" t="s">
        <v>189</v>
      </c>
      <c r="S55" s="39"/>
      <c r="T55" s="56">
        <v>7</v>
      </c>
      <c r="U55" s="57">
        <v>7</v>
      </c>
      <c r="V55" s="29">
        <v>7</v>
      </c>
      <c r="W55" s="58">
        <f t="shared" si="4"/>
        <v>1</v>
      </c>
      <c r="X55" s="58">
        <f t="shared" si="5"/>
        <v>1</v>
      </c>
      <c r="Y55" s="57" t="s">
        <v>178</v>
      </c>
      <c r="Z55" s="39"/>
      <c r="AA55" s="39"/>
    </row>
    <row r="56" ht="15.45" spans="1:27">
      <c r="A56" s="14"/>
      <c r="B56" s="15"/>
      <c r="C56" s="35"/>
      <c r="D56" s="23">
        <v>1</v>
      </c>
      <c r="E56" s="23"/>
      <c r="F56" s="18"/>
      <c r="G56" s="19"/>
      <c r="H56" s="20"/>
      <c r="I56" s="39"/>
      <c r="J56" s="48">
        <v>1</v>
      </c>
      <c r="K56" s="49">
        <v>1</v>
      </c>
      <c r="L56" s="39"/>
      <c r="M56" s="45">
        <v>40</v>
      </c>
      <c r="N56" s="42">
        <v>40</v>
      </c>
      <c r="O56" s="46">
        <v>40</v>
      </c>
      <c r="P56" s="47">
        <f t="shared" si="2"/>
        <v>1</v>
      </c>
      <c r="Q56" s="47">
        <f t="shared" si="3"/>
        <v>1</v>
      </c>
      <c r="R56" s="42" t="s">
        <v>189</v>
      </c>
      <c r="S56" s="39"/>
      <c r="T56" s="56">
        <v>4</v>
      </c>
      <c r="U56" s="57">
        <v>4</v>
      </c>
      <c r="V56" s="29">
        <v>4</v>
      </c>
      <c r="W56" s="58">
        <f t="shared" si="4"/>
        <v>1</v>
      </c>
      <c r="X56" s="58">
        <f t="shared" si="5"/>
        <v>1</v>
      </c>
      <c r="Y56" s="57" t="s">
        <v>178</v>
      </c>
      <c r="Z56" s="39"/>
      <c r="AA56" s="39"/>
    </row>
    <row r="57" ht="15.45" spans="1:27">
      <c r="A57" s="14">
        <v>40</v>
      </c>
      <c r="B57" s="15">
        <v>1</v>
      </c>
      <c r="C57" s="21"/>
      <c r="D57" s="21"/>
      <c r="E57" s="21">
        <v>1</v>
      </c>
      <c r="F57" s="18"/>
      <c r="G57" s="19">
        <v>1</v>
      </c>
      <c r="H57" s="20"/>
      <c r="I57" s="39"/>
      <c r="J57" s="48">
        <v>1</v>
      </c>
      <c r="K57" s="49">
        <v>1</v>
      </c>
      <c r="L57" s="39"/>
      <c r="M57" s="45">
        <v>11</v>
      </c>
      <c r="N57" s="42">
        <v>20</v>
      </c>
      <c r="O57" s="46">
        <v>11</v>
      </c>
      <c r="P57" s="47">
        <f t="shared" si="2"/>
        <v>1</v>
      </c>
      <c r="Q57" s="47">
        <f t="shared" si="3"/>
        <v>0.55</v>
      </c>
      <c r="R57" s="42" t="s">
        <v>189</v>
      </c>
      <c r="S57" s="39"/>
      <c r="T57" s="56">
        <v>4</v>
      </c>
      <c r="U57" s="57">
        <v>7</v>
      </c>
      <c r="V57" s="29">
        <v>5</v>
      </c>
      <c r="W57" s="58">
        <f t="shared" si="4"/>
        <v>0.8</v>
      </c>
      <c r="X57" s="58">
        <f t="shared" si="5"/>
        <v>0.571428571428571</v>
      </c>
      <c r="Y57" s="57" t="s">
        <v>178</v>
      </c>
      <c r="Z57" s="39"/>
      <c r="AA57" s="39"/>
    </row>
    <row r="58" ht="15.45" spans="1:27">
      <c r="A58" s="14">
        <v>41</v>
      </c>
      <c r="B58" s="15">
        <v>1</v>
      </c>
      <c r="C58" s="21"/>
      <c r="D58" s="21"/>
      <c r="E58" s="21">
        <v>1</v>
      </c>
      <c r="F58" s="36"/>
      <c r="G58" s="19">
        <v>1</v>
      </c>
      <c r="H58" s="37"/>
      <c r="I58" s="39"/>
      <c r="J58" s="48">
        <v>1</v>
      </c>
      <c r="K58" s="49">
        <v>1</v>
      </c>
      <c r="L58" s="39"/>
      <c r="M58" s="45">
        <v>11</v>
      </c>
      <c r="N58" s="42">
        <v>21</v>
      </c>
      <c r="O58" s="46">
        <v>11</v>
      </c>
      <c r="P58" s="47">
        <f t="shared" si="2"/>
        <v>1</v>
      </c>
      <c r="Q58" s="47">
        <f t="shared" si="3"/>
        <v>0.523809523809524</v>
      </c>
      <c r="R58" s="42" t="s">
        <v>189</v>
      </c>
      <c r="S58" s="39"/>
      <c r="T58" s="56">
        <v>5</v>
      </c>
      <c r="U58" s="57">
        <v>7</v>
      </c>
      <c r="V58" s="29">
        <v>5</v>
      </c>
      <c r="W58" s="58">
        <f t="shared" si="4"/>
        <v>1</v>
      </c>
      <c r="X58" s="58">
        <f t="shared" si="5"/>
        <v>0.714285714285714</v>
      </c>
      <c r="Y58" s="57" t="s">
        <v>190</v>
      </c>
      <c r="Z58" s="39"/>
      <c r="AA58" s="39"/>
    </row>
    <row r="59" ht="15.45" spans="1:27">
      <c r="A59" s="14">
        <v>42</v>
      </c>
      <c r="B59" s="15">
        <v>2</v>
      </c>
      <c r="C59" s="34">
        <v>1</v>
      </c>
      <c r="D59" s="34"/>
      <c r="E59" s="34"/>
      <c r="F59" s="18"/>
      <c r="G59" s="19"/>
      <c r="H59" s="20"/>
      <c r="I59" s="39"/>
      <c r="J59" s="48">
        <v>1</v>
      </c>
      <c r="K59" s="49">
        <v>1</v>
      </c>
      <c r="L59" s="39"/>
      <c r="M59" s="45">
        <v>27</v>
      </c>
      <c r="N59" s="42">
        <v>36</v>
      </c>
      <c r="O59" s="46">
        <v>27</v>
      </c>
      <c r="P59" s="47">
        <f t="shared" si="2"/>
        <v>1</v>
      </c>
      <c r="Q59" s="47">
        <f t="shared" si="3"/>
        <v>0.75</v>
      </c>
      <c r="R59" s="42" t="s">
        <v>189</v>
      </c>
      <c r="S59" s="39"/>
      <c r="T59" s="56">
        <v>9</v>
      </c>
      <c r="U59" s="57">
        <v>9</v>
      </c>
      <c r="V59" s="29">
        <v>9</v>
      </c>
      <c r="W59" s="58">
        <f t="shared" si="4"/>
        <v>1</v>
      </c>
      <c r="X59" s="58">
        <f t="shared" si="5"/>
        <v>1</v>
      </c>
      <c r="Y59" s="57" t="s">
        <v>190</v>
      </c>
      <c r="Z59" s="39"/>
      <c r="AA59" s="39"/>
    </row>
    <row r="60" ht="15.45" spans="1:27">
      <c r="A60" s="14"/>
      <c r="B60" s="15"/>
      <c r="C60" s="27">
        <v>1</v>
      </c>
      <c r="D60" s="27"/>
      <c r="E60" s="27"/>
      <c r="F60" s="18"/>
      <c r="G60" s="19"/>
      <c r="H60" s="20"/>
      <c r="I60" s="39"/>
      <c r="J60" s="48">
        <v>1</v>
      </c>
      <c r="K60" s="49">
        <v>1</v>
      </c>
      <c r="L60" s="39"/>
      <c r="M60" s="45">
        <v>20</v>
      </c>
      <c r="N60" s="42">
        <v>20</v>
      </c>
      <c r="O60" s="46">
        <v>20</v>
      </c>
      <c r="P60" s="47">
        <f t="shared" si="2"/>
        <v>1</v>
      </c>
      <c r="Q60" s="47">
        <f t="shared" si="3"/>
        <v>1</v>
      </c>
      <c r="R60" s="42" t="s">
        <v>189</v>
      </c>
      <c r="S60" s="39"/>
      <c r="T60" s="56">
        <v>4</v>
      </c>
      <c r="U60" s="57">
        <v>4</v>
      </c>
      <c r="V60" s="29">
        <v>4</v>
      </c>
      <c r="W60" s="58">
        <f t="shared" si="4"/>
        <v>1</v>
      </c>
      <c r="X60" s="58">
        <f t="shared" si="5"/>
        <v>1</v>
      </c>
      <c r="Y60" s="57" t="s">
        <v>190</v>
      </c>
      <c r="Z60" s="39"/>
      <c r="AA60" s="39"/>
    </row>
    <row r="61" ht="15.45" spans="1:27">
      <c r="A61" s="14">
        <v>43</v>
      </c>
      <c r="B61" s="15">
        <v>1</v>
      </c>
      <c r="C61" s="23"/>
      <c r="D61" s="23">
        <v>1</v>
      </c>
      <c r="E61" s="23"/>
      <c r="F61" s="18"/>
      <c r="G61" s="19"/>
      <c r="H61" s="20"/>
      <c r="I61" s="39"/>
      <c r="J61" s="48">
        <v>1</v>
      </c>
      <c r="K61" s="49">
        <v>1</v>
      </c>
      <c r="L61" s="39"/>
      <c r="M61" s="45">
        <v>16</v>
      </c>
      <c r="N61" s="42">
        <v>16</v>
      </c>
      <c r="O61" s="46">
        <v>16</v>
      </c>
      <c r="P61" s="47">
        <f t="shared" si="2"/>
        <v>1</v>
      </c>
      <c r="Q61" s="47">
        <f t="shared" si="3"/>
        <v>1</v>
      </c>
      <c r="R61" s="42" t="s">
        <v>189</v>
      </c>
      <c r="S61" s="39"/>
      <c r="T61" s="56">
        <v>8</v>
      </c>
      <c r="U61" s="57">
        <v>8</v>
      </c>
      <c r="V61" s="29">
        <v>8</v>
      </c>
      <c r="W61" s="58">
        <f t="shared" si="4"/>
        <v>1</v>
      </c>
      <c r="X61" s="58">
        <f t="shared" si="5"/>
        <v>1</v>
      </c>
      <c r="Y61" s="57" t="s">
        <v>190</v>
      </c>
      <c r="Z61" s="39"/>
      <c r="AA61" s="39"/>
    </row>
    <row r="62" ht="15.45" spans="1:27">
      <c r="A62" s="14">
        <v>44</v>
      </c>
      <c r="B62" s="15">
        <v>1</v>
      </c>
      <c r="C62" s="21"/>
      <c r="D62" s="21"/>
      <c r="E62" s="21">
        <v>1</v>
      </c>
      <c r="F62" s="18"/>
      <c r="G62" s="19">
        <v>1</v>
      </c>
      <c r="H62" s="20"/>
      <c r="I62" s="39"/>
      <c r="J62" s="48">
        <v>1</v>
      </c>
      <c r="K62" s="49">
        <v>1</v>
      </c>
      <c r="L62" s="39"/>
      <c r="M62" s="45">
        <v>19</v>
      </c>
      <c r="N62" s="42">
        <v>27</v>
      </c>
      <c r="O62" s="46">
        <v>19</v>
      </c>
      <c r="P62" s="47">
        <f t="shared" si="2"/>
        <v>1</v>
      </c>
      <c r="Q62" s="47">
        <f t="shared" si="3"/>
        <v>0.703703703703704</v>
      </c>
      <c r="R62" s="42" t="s">
        <v>189</v>
      </c>
      <c r="S62" s="39"/>
      <c r="T62" s="56">
        <v>9</v>
      </c>
      <c r="U62" s="57">
        <v>9</v>
      </c>
      <c r="V62" s="29">
        <v>9</v>
      </c>
      <c r="W62" s="58">
        <f t="shared" si="4"/>
        <v>1</v>
      </c>
      <c r="X62" s="58">
        <f t="shared" si="5"/>
        <v>1</v>
      </c>
      <c r="Y62" s="57" t="s">
        <v>190</v>
      </c>
      <c r="Z62" s="39"/>
      <c r="AA62" s="39"/>
    </row>
    <row r="63" ht="15.45" spans="1:27">
      <c r="A63" s="14">
        <v>45</v>
      </c>
      <c r="B63" s="15">
        <v>1</v>
      </c>
      <c r="C63" s="21"/>
      <c r="D63" s="21"/>
      <c r="E63" s="21">
        <v>1</v>
      </c>
      <c r="F63" s="18"/>
      <c r="G63" s="19">
        <v>1</v>
      </c>
      <c r="H63" s="20"/>
      <c r="I63" s="39"/>
      <c r="J63" s="48">
        <v>1</v>
      </c>
      <c r="K63" s="49">
        <v>1</v>
      </c>
      <c r="L63" s="39"/>
      <c r="M63" s="45">
        <v>13</v>
      </c>
      <c r="N63" s="42">
        <v>21</v>
      </c>
      <c r="O63" s="46">
        <v>13</v>
      </c>
      <c r="P63" s="47">
        <f t="shared" si="2"/>
        <v>1</v>
      </c>
      <c r="Q63" s="47">
        <f t="shared" si="3"/>
        <v>0.619047619047619</v>
      </c>
      <c r="R63" s="42" t="s">
        <v>189</v>
      </c>
      <c r="S63" s="39"/>
      <c r="T63" s="56">
        <v>6</v>
      </c>
      <c r="U63" s="57">
        <v>7</v>
      </c>
      <c r="V63" s="29">
        <v>6</v>
      </c>
      <c r="W63" s="58">
        <f t="shared" si="4"/>
        <v>1</v>
      </c>
      <c r="X63" s="58">
        <f t="shared" si="5"/>
        <v>0.857142857142857</v>
      </c>
      <c r="Y63" s="57" t="s">
        <v>178</v>
      </c>
      <c r="Z63" s="39"/>
      <c r="AA63" s="39"/>
    </row>
    <row r="64" ht="15.45" spans="1:27">
      <c r="A64" s="14">
        <v>46</v>
      </c>
      <c r="B64" s="15">
        <v>1</v>
      </c>
      <c r="C64" s="38">
        <v>0</v>
      </c>
      <c r="D64" s="38"/>
      <c r="E64" s="38"/>
      <c r="F64" s="18"/>
      <c r="G64" s="19"/>
      <c r="H64" s="20"/>
      <c r="I64" s="39"/>
      <c r="J64" s="48">
        <v>1</v>
      </c>
      <c r="K64" s="49">
        <v>1</v>
      </c>
      <c r="L64" s="39"/>
      <c r="M64" s="45">
        <v>16</v>
      </c>
      <c r="N64" s="42">
        <v>16</v>
      </c>
      <c r="O64" s="46">
        <v>16</v>
      </c>
      <c r="P64" s="47">
        <f t="shared" si="2"/>
        <v>1</v>
      </c>
      <c r="Q64" s="47">
        <f t="shared" si="3"/>
        <v>1</v>
      </c>
      <c r="R64" s="42" t="s">
        <v>189</v>
      </c>
      <c r="S64" s="39"/>
      <c r="T64" s="56">
        <v>4</v>
      </c>
      <c r="U64" s="57">
        <v>4</v>
      </c>
      <c r="V64" s="29">
        <v>4</v>
      </c>
      <c r="W64" s="58">
        <f t="shared" si="4"/>
        <v>1</v>
      </c>
      <c r="X64" s="58">
        <f t="shared" si="5"/>
        <v>1</v>
      </c>
      <c r="Y64" s="57" t="s">
        <v>178</v>
      </c>
      <c r="Z64" s="39"/>
      <c r="AA64" s="39"/>
    </row>
    <row r="65" ht="15.45" spans="1:27">
      <c r="A65" s="14">
        <v>47</v>
      </c>
      <c r="B65" s="15">
        <v>1</v>
      </c>
      <c r="C65" s="27">
        <v>1</v>
      </c>
      <c r="D65" s="27"/>
      <c r="E65" s="27"/>
      <c r="F65" s="18"/>
      <c r="G65" s="19"/>
      <c r="H65" s="20"/>
      <c r="I65" s="39"/>
      <c r="J65" s="48">
        <v>1</v>
      </c>
      <c r="K65" s="49">
        <v>1</v>
      </c>
      <c r="L65" s="39"/>
      <c r="M65" s="45">
        <v>30</v>
      </c>
      <c r="N65" s="42">
        <v>54</v>
      </c>
      <c r="O65" s="46">
        <v>30</v>
      </c>
      <c r="P65" s="47">
        <f t="shared" si="2"/>
        <v>1</v>
      </c>
      <c r="Q65" s="47">
        <f t="shared" si="3"/>
        <v>0.555555555555556</v>
      </c>
      <c r="R65" s="42" t="s">
        <v>189</v>
      </c>
      <c r="S65" s="39"/>
      <c r="T65" s="56">
        <v>6</v>
      </c>
      <c r="U65" s="57">
        <v>6</v>
      </c>
      <c r="V65" s="29">
        <v>6</v>
      </c>
      <c r="W65" s="58">
        <f t="shared" si="4"/>
        <v>1</v>
      </c>
      <c r="X65" s="58">
        <f t="shared" si="5"/>
        <v>1</v>
      </c>
      <c r="Y65" s="57" t="s">
        <v>178</v>
      </c>
      <c r="Z65" s="39"/>
      <c r="AA65" s="39"/>
    </row>
    <row r="66" ht="15.45" spans="1:27">
      <c r="A66" s="14">
        <v>48</v>
      </c>
      <c r="B66" s="15">
        <v>2</v>
      </c>
      <c r="C66" s="21"/>
      <c r="D66" s="21"/>
      <c r="E66" s="21">
        <v>1</v>
      </c>
      <c r="F66" s="18"/>
      <c r="G66" s="19">
        <v>1</v>
      </c>
      <c r="H66" s="20">
        <v>1</v>
      </c>
      <c r="I66" s="39"/>
      <c r="J66" s="48">
        <v>0</v>
      </c>
      <c r="K66" s="49">
        <v>1</v>
      </c>
      <c r="L66" s="39"/>
      <c r="M66" s="45">
        <v>18</v>
      </c>
      <c r="N66" s="42">
        <v>27</v>
      </c>
      <c r="O66" s="46">
        <v>19</v>
      </c>
      <c r="P66" s="47">
        <f t="shared" si="2"/>
        <v>0.947368421052632</v>
      </c>
      <c r="Q66" s="47">
        <f t="shared" si="3"/>
        <v>0.666666666666667</v>
      </c>
      <c r="R66" s="42" t="s">
        <v>189</v>
      </c>
      <c r="S66" s="39"/>
      <c r="T66" s="56">
        <v>9</v>
      </c>
      <c r="U66" s="57">
        <v>9</v>
      </c>
      <c r="V66" s="29">
        <v>9</v>
      </c>
      <c r="W66" s="58">
        <f t="shared" si="4"/>
        <v>1</v>
      </c>
      <c r="X66" s="58">
        <f t="shared" si="5"/>
        <v>1</v>
      </c>
      <c r="Y66" s="57" t="s">
        <v>178</v>
      </c>
      <c r="Z66" s="39"/>
      <c r="AA66" s="39"/>
    </row>
    <row r="67" ht="15.45" spans="1:27">
      <c r="A67" s="14"/>
      <c r="B67" s="15"/>
      <c r="C67" s="21"/>
      <c r="D67" s="21"/>
      <c r="E67" s="21">
        <v>1</v>
      </c>
      <c r="F67" s="18"/>
      <c r="G67" s="19">
        <v>1</v>
      </c>
      <c r="H67" s="20"/>
      <c r="I67" s="39"/>
      <c r="J67" s="48">
        <v>1</v>
      </c>
      <c r="K67" s="49">
        <v>1</v>
      </c>
      <c r="L67" s="39"/>
      <c r="M67" s="45">
        <v>19</v>
      </c>
      <c r="N67" s="42">
        <v>27</v>
      </c>
      <c r="O67" s="46">
        <v>19</v>
      </c>
      <c r="P67" s="47">
        <f t="shared" si="2"/>
        <v>1</v>
      </c>
      <c r="Q67" s="47">
        <f t="shared" si="3"/>
        <v>0.703703703703704</v>
      </c>
      <c r="R67" s="42" t="s">
        <v>189</v>
      </c>
      <c r="S67" s="39"/>
      <c r="T67" s="56">
        <v>9</v>
      </c>
      <c r="U67" s="57">
        <v>9</v>
      </c>
      <c r="V67" s="29">
        <v>9</v>
      </c>
      <c r="W67" s="58">
        <f t="shared" si="4"/>
        <v>1</v>
      </c>
      <c r="X67" s="58">
        <f t="shared" si="5"/>
        <v>1</v>
      </c>
      <c r="Y67" s="57" t="s">
        <v>178</v>
      </c>
      <c r="Z67" s="39"/>
      <c r="AA67" s="39"/>
    </row>
    <row r="68" ht="15.45" spans="1:27">
      <c r="A68" s="14">
        <v>49</v>
      </c>
      <c r="B68" s="15">
        <v>1</v>
      </c>
      <c r="C68" s="23"/>
      <c r="D68" s="23">
        <v>1</v>
      </c>
      <c r="E68" s="23"/>
      <c r="F68" s="18"/>
      <c r="G68" s="19"/>
      <c r="H68" s="20"/>
      <c r="I68" s="39"/>
      <c r="J68" s="48">
        <v>1</v>
      </c>
      <c r="K68" s="49">
        <v>1</v>
      </c>
      <c r="L68" s="39"/>
      <c r="M68" s="45">
        <v>14</v>
      </c>
      <c r="N68" s="42">
        <v>21</v>
      </c>
      <c r="O68" s="46">
        <v>14</v>
      </c>
      <c r="P68" s="47">
        <f t="shared" ref="P68:P87" si="6">M68/O68</f>
        <v>1</v>
      </c>
      <c r="Q68" s="47">
        <f t="shared" ref="Q68:Q87" si="7">M68/N68</f>
        <v>0.666666666666667</v>
      </c>
      <c r="R68" s="42" t="s">
        <v>189</v>
      </c>
      <c r="S68" s="39"/>
      <c r="T68" s="56">
        <v>7</v>
      </c>
      <c r="U68" s="57">
        <v>7</v>
      </c>
      <c r="V68" s="29">
        <v>7</v>
      </c>
      <c r="W68" s="58">
        <f t="shared" ref="W68:W87" si="8">T68/V68</f>
        <v>1</v>
      </c>
      <c r="X68" s="58">
        <f t="shared" ref="X68:X87" si="9">T68/U68</f>
        <v>1</v>
      </c>
      <c r="Y68" s="57" t="s">
        <v>178</v>
      </c>
      <c r="Z68" s="39"/>
      <c r="AA68" s="39"/>
    </row>
    <row r="69" ht="15.45" spans="1:27">
      <c r="A69" s="14">
        <v>50</v>
      </c>
      <c r="B69" s="15">
        <v>2</v>
      </c>
      <c r="C69" s="34">
        <v>1</v>
      </c>
      <c r="D69" s="34"/>
      <c r="E69" s="34"/>
      <c r="F69" s="18"/>
      <c r="G69" s="19"/>
      <c r="H69" s="20">
        <v>1</v>
      </c>
      <c r="I69" s="39"/>
      <c r="J69" s="48">
        <v>1</v>
      </c>
      <c r="K69" s="49">
        <v>1</v>
      </c>
      <c r="L69" s="39"/>
      <c r="M69" s="45">
        <v>12</v>
      </c>
      <c r="N69" s="42">
        <v>52</v>
      </c>
      <c r="O69" s="46">
        <v>20</v>
      </c>
      <c r="P69" s="47">
        <f t="shared" si="6"/>
        <v>0.6</v>
      </c>
      <c r="Q69" s="47">
        <f t="shared" si="7"/>
        <v>0.230769230769231</v>
      </c>
      <c r="R69" s="42" t="s">
        <v>189</v>
      </c>
      <c r="S69" s="39"/>
      <c r="T69" s="56">
        <v>4</v>
      </c>
      <c r="U69" s="57">
        <v>6</v>
      </c>
      <c r="V69" s="29">
        <v>5</v>
      </c>
      <c r="W69" s="58">
        <f t="shared" si="8"/>
        <v>0.8</v>
      </c>
      <c r="X69" s="58">
        <f t="shared" si="9"/>
        <v>0.666666666666667</v>
      </c>
      <c r="Y69" s="57" t="s">
        <v>178</v>
      </c>
      <c r="Z69" s="39"/>
      <c r="AA69" s="39"/>
    </row>
    <row r="70" ht="15.45" spans="1:27">
      <c r="A70" s="14"/>
      <c r="B70" s="15"/>
      <c r="C70" s="27">
        <v>1</v>
      </c>
      <c r="D70" s="27"/>
      <c r="E70" s="27"/>
      <c r="F70" s="18">
        <v>1</v>
      </c>
      <c r="G70" s="19"/>
      <c r="H70" s="20"/>
      <c r="I70" s="39"/>
      <c r="J70" s="48">
        <v>1</v>
      </c>
      <c r="K70" s="49">
        <v>1</v>
      </c>
      <c r="L70" s="39"/>
      <c r="M70" s="45">
        <v>22</v>
      </c>
      <c r="N70" s="42">
        <v>55</v>
      </c>
      <c r="O70" s="46">
        <v>22</v>
      </c>
      <c r="P70" s="47">
        <f t="shared" si="6"/>
        <v>1</v>
      </c>
      <c r="Q70" s="47">
        <f t="shared" si="7"/>
        <v>0.4</v>
      </c>
      <c r="R70" s="42" t="s">
        <v>189</v>
      </c>
      <c r="S70" s="39"/>
      <c r="T70" s="56">
        <v>2</v>
      </c>
      <c r="U70" s="57">
        <v>4</v>
      </c>
      <c r="V70" s="29">
        <v>3</v>
      </c>
      <c r="W70" s="58">
        <f t="shared" si="8"/>
        <v>0.666666666666667</v>
      </c>
      <c r="X70" s="58">
        <f t="shared" si="9"/>
        <v>0.5</v>
      </c>
      <c r="Y70" s="57" t="s">
        <v>178</v>
      </c>
      <c r="Z70" s="39"/>
      <c r="AA70" s="39"/>
    </row>
    <row r="71" spans="1:27">
      <c r="A71" s="60">
        <v>51</v>
      </c>
      <c r="B71" s="15">
        <v>1</v>
      </c>
      <c r="C71" s="27">
        <v>1</v>
      </c>
      <c r="D71" s="27"/>
      <c r="E71" s="27"/>
      <c r="F71" s="18">
        <v>1</v>
      </c>
      <c r="G71" s="19">
        <v>1</v>
      </c>
      <c r="H71" s="20"/>
      <c r="I71" s="70"/>
      <c r="J71" s="56">
        <v>1</v>
      </c>
      <c r="K71" s="29">
        <v>1</v>
      </c>
      <c r="L71" s="70"/>
      <c r="M71" s="56">
        <v>51</v>
      </c>
      <c r="N71" s="57">
        <v>80</v>
      </c>
      <c r="O71" s="29">
        <v>51</v>
      </c>
      <c r="P71" s="47">
        <f t="shared" si="6"/>
        <v>1</v>
      </c>
      <c r="Q71" s="47">
        <f t="shared" si="7"/>
        <v>0.6375</v>
      </c>
      <c r="R71" s="57" t="s">
        <v>177</v>
      </c>
      <c r="S71" s="70"/>
      <c r="T71" s="56">
        <v>10</v>
      </c>
      <c r="U71" s="57">
        <v>10</v>
      </c>
      <c r="V71" s="29">
        <v>10</v>
      </c>
      <c r="W71" s="58">
        <f t="shared" si="8"/>
        <v>1</v>
      </c>
      <c r="X71" s="58">
        <f t="shared" si="9"/>
        <v>1</v>
      </c>
      <c r="Y71" s="57" t="s">
        <v>178</v>
      </c>
      <c r="Z71" s="39"/>
      <c r="AA71" s="39"/>
    </row>
    <row r="72" spans="1:27">
      <c r="A72" s="60">
        <v>52</v>
      </c>
      <c r="B72" s="29">
        <v>1</v>
      </c>
      <c r="C72" s="27">
        <v>1</v>
      </c>
      <c r="D72" s="27"/>
      <c r="E72" s="27"/>
      <c r="F72" s="18"/>
      <c r="G72" s="19"/>
      <c r="H72" s="20"/>
      <c r="I72" s="70"/>
      <c r="J72" s="56">
        <v>1</v>
      </c>
      <c r="K72" s="29">
        <v>1</v>
      </c>
      <c r="L72" s="70"/>
      <c r="M72" s="56">
        <v>12</v>
      </c>
      <c r="N72" s="57">
        <v>13</v>
      </c>
      <c r="O72" s="29">
        <v>12</v>
      </c>
      <c r="P72" s="47">
        <f t="shared" si="6"/>
        <v>1</v>
      </c>
      <c r="Q72" s="47">
        <f t="shared" si="7"/>
        <v>0.923076923076923</v>
      </c>
      <c r="R72" s="57" t="s">
        <v>177</v>
      </c>
      <c r="S72" s="70"/>
      <c r="T72" s="56">
        <v>5</v>
      </c>
      <c r="U72" s="57">
        <v>7</v>
      </c>
      <c r="V72" s="29">
        <v>6</v>
      </c>
      <c r="W72" s="58">
        <f t="shared" si="8"/>
        <v>0.833333333333333</v>
      </c>
      <c r="X72" s="58">
        <f t="shared" si="9"/>
        <v>0.714285714285714</v>
      </c>
      <c r="Y72" s="57" t="s">
        <v>178</v>
      </c>
      <c r="Z72" s="39"/>
      <c r="AA72" s="39"/>
    </row>
    <row r="73" spans="1:27">
      <c r="A73" s="60">
        <v>53</v>
      </c>
      <c r="B73" s="49">
        <v>4</v>
      </c>
      <c r="C73" s="27">
        <v>1</v>
      </c>
      <c r="D73" s="27"/>
      <c r="E73" s="62"/>
      <c r="F73" s="18"/>
      <c r="G73" s="19">
        <v>1</v>
      </c>
      <c r="H73" s="20"/>
      <c r="I73" s="70"/>
      <c r="J73" s="56">
        <v>1</v>
      </c>
      <c r="K73" s="29">
        <v>1</v>
      </c>
      <c r="L73" s="70"/>
      <c r="M73" s="56">
        <v>19</v>
      </c>
      <c r="N73" s="57">
        <v>27</v>
      </c>
      <c r="O73" s="29">
        <v>19</v>
      </c>
      <c r="P73" s="47">
        <f t="shared" si="6"/>
        <v>1</v>
      </c>
      <c r="Q73" s="47">
        <f t="shared" si="7"/>
        <v>0.703703703703704</v>
      </c>
      <c r="R73" s="57" t="s">
        <v>177</v>
      </c>
      <c r="S73" s="70"/>
      <c r="T73" s="56">
        <v>9</v>
      </c>
      <c r="U73" s="57">
        <v>9</v>
      </c>
      <c r="V73" s="29">
        <v>9</v>
      </c>
      <c r="W73" s="58">
        <f t="shared" si="8"/>
        <v>1</v>
      </c>
      <c r="X73" s="58">
        <f t="shared" si="9"/>
        <v>1</v>
      </c>
      <c r="Y73" s="57" t="s">
        <v>178</v>
      </c>
      <c r="Z73" s="39"/>
      <c r="AA73" s="39"/>
    </row>
    <row r="74" spans="1:27">
      <c r="A74" s="60"/>
      <c r="B74" s="49"/>
      <c r="C74" s="27">
        <v>1</v>
      </c>
      <c r="D74" s="27"/>
      <c r="E74" s="62"/>
      <c r="F74" s="18">
        <v>1</v>
      </c>
      <c r="G74" s="19">
        <v>1</v>
      </c>
      <c r="H74" s="20">
        <v>1</v>
      </c>
      <c r="I74" s="70"/>
      <c r="J74" s="56">
        <v>1</v>
      </c>
      <c r="K74" s="29">
        <v>1</v>
      </c>
      <c r="L74" s="70"/>
      <c r="M74" s="56">
        <v>24</v>
      </c>
      <c r="N74" s="57">
        <v>30</v>
      </c>
      <c r="O74" s="29">
        <v>24</v>
      </c>
      <c r="P74" s="47">
        <f t="shared" si="6"/>
        <v>1</v>
      </c>
      <c r="Q74" s="47">
        <f t="shared" si="7"/>
        <v>0.8</v>
      </c>
      <c r="R74" s="57" t="s">
        <v>177</v>
      </c>
      <c r="S74" s="70"/>
      <c r="T74" s="56">
        <v>11</v>
      </c>
      <c r="U74" s="57">
        <v>11</v>
      </c>
      <c r="V74" s="29">
        <v>11</v>
      </c>
      <c r="W74" s="58">
        <f t="shared" si="8"/>
        <v>1</v>
      </c>
      <c r="X74" s="58">
        <f t="shared" si="9"/>
        <v>1</v>
      </c>
      <c r="Y74" s="57" t="s">
        <v>178</v>
      </c>
      <c r="Z74" s="39"/>
      <c r="AA74" s="39"/>
    </row>
    <row r="75" spans="1:27">
      <c r="A75" s="60"/>
      <c r="B75" s="49"/>
      <c r="C75" s="27">
        <v>1</v>
      </c>
      <c r="D75" s="27"/>
      <c r="E75" s="62"/>
      <c r="F75" s="18">
        <v>1</v>
      </c>
      <c r="G75" s="19">
        <v>1</v>
      </c>
      <c r="H75" s="20"/>
      <c r="I75" s="70"/>
      <c r="J75" s="56">
        <v>1</v>
      </c>
      <c r="K75" s="29">
        <v>1</v>
      </c>
      <c r="L75" s="70"/>
      <c r="M75" s="56">
        <v>11</v>
      </c>
      <c r="N75" s="57">
        <v>22</v>
      </c>
      <c r="O75" s="29">
        <v>20</v>
      </c>
      <c r="P75" s="47">
        <f t="shared" si="6"/>
        <v>0.55</v>
      </c>
      <c r="Q75" s="47">
        <f t="shared" si="7"/>
        <v>0.5</v>
      </c>
      <c r="R75" s="57" t="s">
        <v>177</v>
      </c>
      <c r="S75" s="70"/>
      <c r="T75" s="56">
        <v>1</v>
      </c>
      <c r="U75" s="57">
        <v>10</v>
      </c>
      <c r="V75" s="29">
        <v>9</v>
      </c>
      <c r="W75" s="58">
        <f t="shared" si="8"/>
        <v>0.111111111111111</v>
      </c>
      <c r="X75" s="58">
        <f t="shared" si="9"/>
        <v>0.1</v>
      </c>
      <c r="Y75" s="57" t="s">
        <v>178</v>
      </c>
      <c r="Z75" s="39"/>
      <c r="AA75" s="39"/>
    </row>
    <row r="76" spans="1:27">
      <c r="A76" s="60"/>
      <c r="B76" s="49"/>
      <c r="C76" s="17">
        <v>1</v>
      </c>
      <c r="D76" s="17"/>
      <c r="E76" s="63"/>
      <c r="F76" s="18"/>
      <c r="G76" s="19"/>
      <c r="H76" s="20"/>
      <c r="I76" s="70"/>
      <c r="J76" s="56">
        <v>1</v>
      </c>
      <c r="K76" s="29">
        <v>1</v>
      </c>
      <c r="L76" s="70"/>
      <c r="M76" s="56">
        <v>8</v>
      </c>
      <c r="N76" s="57">
        <v>10</v>
      </c>
      <c r="O76" s="29">
        <v>8</v>
      </c>
      <c r="P76" s="47">
        <f t="shared" si="6"/>
        <v>1</v>
      </c>
      <c r="Q76" s="47">
        <f t="shared" si="7"/>
        <v>0.8</v>
      </c>
      <c r="R76" s="57" t="s">
        <v>177</v>
      </c>
      <c r="S76" s="70"/>
      <c r="T76" s="56">
        <v>3</v>
      </c>
      <c r="U76" s="57">
        <v>7</v>
      </c>
      <c r="V76" s="29">
        <v>4</v>
      </c>
      <c r="W76" s="58">
        <f t="shared" si="8"/>
        <v>0.75</v>
      </c>
      <c r="X76" s="58">
        <f t="shared" si="9"/>
        <v>0.428571428571429</v>
      </c>
      <c r="Y76" s="57" t="s">
        <v>178</v>
      </c>
      <c r="Z76" s="39"/>
      <c r="AA76" s="39"/>
    </row>
    <row r="77" spans="1:27">
      <c r="A77" s="60">
        <v>54</v>
      </c>
      <c r="B77" s="49">
        <v>2</v>
      </c>
      <c r="C77" s="23"/>
      <c r="D77" s="23">
        <v>1</v>
      </c>
      <c r="E77" s="23"/>
      <c r="F77" s="18"/>
      <c r="G77" s="19"/>
      <c r="H77" s="20"/>
      <c r="I77" s="70"/>
      <c r="J77" s="56">
        <v>1</v>
      </c>
      <c r="K77" s="29">
        <v>1</v>
      </c>
      <c r="L77" s="70"/>
      <c r="M77" s="56">
        <v>18</v>
      </c>
      <c r="N77" s="57">
        <v>27</v>
      </c>
      <c r="O77" s="29">
        <v>18</v>
      </c>
      <c r="P77" s="47">
        <f t="shared" si="6"/>
        <v>1</v>
      </c>
      <c r="Q77" s="47">
        <f t="shared" si="7"/>
        <v>0.666666666666667</v>
      </c>
      <c r="R77" s="57" t="s">
        <v>177</v>
      </c>
      <c r="S77" s="70"/>
      <c r="T77" s="56">
        <v>9</v>
      </c>
      <c r="U77" s="57">
        <v>9</v>
      </c>
      <c r="V77" s="29">
        <v>9</v>
      </c>
      <c r="W77" s="58">
        <f t="shared" si="8"/>
        <v>1</v>
      </c>
      <c r="X77" s="58">
        <f t="shared" si="9"/>
        <v>1</v>
      </c>
      <c r="Y77" s="57" t="s">
        <v>178</v>
      </c>
      <c r="Z77" s="39"/>
      <c r="AA77" s="61"/>
    </row>
    <row r="78" spans="1:27">
      <c r="A78" s="60"/>
      <c r="B78" s="49"/>
      <c r="C78" s="23"/>
      <c r="D78" s="23">
        <v>1</v>
      </c>
      <c r="E78" s="23"/>
      <c r="F78" s="18"/>
      <c r="G78" s="19"/>
      <c r="H78" s="20"/>
      <c r="I78" s="70"/>
      <c r="J78" s="56">
        <v>1</v>
      </c>
      <c r="K78" s="29">
        <v>1</v>
      </c>
      <c r="L78" s="70"/>
      <c r="M78" s="56"/>
      <c r="N78" s="57"/>
      <c r="O78" s="29"/>
      <c r="P78" s="47">
        <v>1</v>
      </c>
      <c r="Q78" s="47">
        <v>1</v>
      </c>
      <c r="R78" s="57"/>
      <c r="S78" s="70"/>
      <c r="T78" s="56"/>
      <c r="U78" s="57"/>
      <c r="V78" s="29"/>
      <c r="W78" s="58">
        <v>1</v>
      </c>
      <c r="X78" s="58">
        <v>1</v>
      </c>
      <c r="Y78" s="57"/>
      <c r="Z78" s="39"/>
      <c r="AA78" s="61"/>
    </row>
    <row r="79" spans="1:27">
      <c r="A79" s="60">
        <v>55</v>
      </c>
      <c r="B79" s="29">
        <v>1</v>
      </c>
      <c r="C79" s="27">
        <v>1</v>
      </c>
      <c r="D79" s="27"/>
      <c r="E79" s="27"/>
      <c r="F79" s="18"/>
      <c r="G79" s="19">
        <v>1</v>
      </c>
      <c r="H79" s="20"/>
      <c r="I79" s="70"/>
      <c r="J79" s="56">
        <v>1</v>
      </c>
      <c r="K79" s="29">
        <v>1</v>
      </c>
      <c r="L79" s="70"/>
      <c r="M79" s="56">
        <v>15</v>
      </c>
      <c r="N79" s="57">
        <v>24</v>
      </c>
      <c r="O79" s="29">
        <v>15</v>
      </c>
      <c r="P79" s="47">
        <f t="shared" si="6"/>
        <v>1</v>
      </c>
      <c r="Q79" s="47">
        <f t="shared" si="7"/>
        <v>0.625</v>
      </c>
      <c r="R79" s="57" t="s">
        <v>177</v>
      </c>
      <c r="S79" s="70"/>
      <c r="T79" s="56">
        <v>8</v>
      </c>
      <c r="U79" s="57">
        <v>8</v>
      </c>
      <c r="V79" s="29">
        <v>7</v>
      </c>
      <c r="W79" s="58">
        <f t="shared" si="8"/>
        <v>1.14285714285714</v>
      </c>
      <c r="X79" s="58">
        <f t="shared" si="9"/>
        <v>1</v>
      </c>
      <c r="Y79" s="57" t="s">
        <v>178</v>
      </c>
      <c r="Z79" s="39"/>
      <c r="AA79" s="39"/>
    </row>
    <row r="80" spans="1:27">
      <c r="A80" s="60">
        <v>56</v>
      </c>
      <c r="B80" s="29">
        <v>1</v>
      </c>
      <c r="C80" s="27">
        <v>1</v>
      </c>
      <c r="D80" s="27"/>
      <c r="E80" s="27"/>
      <c r="F80" s="18"/>
      <c r="G80" s="19"/>
      <c r="H80" s="20"/>
      <c r="I80" s="70"/>
      <c r="J80" s="56">
        <v>1</v>
      </c>
      <c r="K80" s="29">
        <v>1</v>
      </c>
      <c r="L80" s="70"/>
      <c r="M80" s="56">
        <v>8</v>
      </c>
      <c r="N80" s="57">
        <v>10</v>
      </c>
      <c r="O80" s="29">
        <v>14</v>
      </c>
      <c r="P80" s="47">
        <f t="shared" si="6"/>
        <v>0.571428571428571</v>
      </c>
      <c r="Q80" s="47">
        <f t="shared" si="7"/>
        <v>0.8</v>
      </c>
      <c r="R80" s="57" t="s">
        <v>177</v>
      </c>
      <c r="S80" s="70"/>
      <c r="T80" s="56">
        <v>5</v>
      </c>
      <c r="U80" s="57">
        <v>5</v>
      </c>
      <c r="V80" s="29">
        <v>7</v>
      </c>
      <c r="W80" s="58">
        <f t="shared" si="8"/>
        <v>0.714285714285714</v>
      </c>
      <c r="X80" s="58">
        <f t="shared" si="9"/>
        <v>1</v>
      </c>
      <c r="Y80" s="57" t="s">
        <v>178</v>
      </c>
      <c r="Z80" s="39"/>
      <c r="AA80" s="39"/>
    </row>
    <row r="81" spans="1:27">
      <c r="A81" s="60">
        <v>57</v>
      </c>
      <c r="B81" s="29">
        <v>1</v>
      </c>
      <c r="C81" s="27">
        <v>1</v>
      </c>
      <c r="D81" s="27"/>
      <c r="E81" s="27"/>
      <c r="F81" s="18"/>
      <c r="G81" s="19"/>
      <c r="H81" s="20"/>
      <c r="I81" s="70"/>
      <c r="J81" s="56">
        <v>1</v>
      </c>
      <c r="K81" s="29">
        <v>1</v>
      </c>
      <c r="L81" s="70"/>
      <c r="M81" s="56">
        <v>26</v>
      </c>
      <c r="N81" s="57">
        <v>60</v>
      </c>
      <c r="O81" s="29">
        <v>30</v>
      </c>
      <c r="P81" s="47">
        <f t="shared" si="6"/>
        <v>0.866666666666667</v>
      </c>
      <c r="Q81" s="47">
        <f t="shared" si="7"/>
        <v>0.433333333333333</v>
      </c>
      <c r="R81" s="57" t="s">
        <v>177</v>
      </c>
      <c r="S81" s="70"/>
      <c r="T81" s="56">
        <v>5</v>
      </c>
      <c r="U81" s="57">
        <v>6</v>
      </c>
      <c r="V81" s="29">
        <v>5</v>
      </c>
      <c r="W81" s="58">
        <f t="shared" si="8"/>
        <v>1</v>
      </c>
      <c r="X81" s="58">
        <f t="shared" si="9"/>
        <v>0.833333333333333</v>
      </c>
      <c r="Y81" s="57" t="s">
        <v>178</v>
      </c>
      <c r="Z81" s="39"/>
      <c r="AA81" s="39"/>
    </row>
    <row r="82" spans="1:27">
      <c r="A82" s="60">
        <v>58</v>
      </c>
      <c r="B82" s="29">
        <v>2</v>
      </c>
      <c r="C82" s="27">
        <v>1</v>
      </c>
      <c r="D82" s="27"/>
      <c r="E82" s="27"/>
      <c r="F82" s="18"/>
      <c r="G82" s="19">
        <v>1</v>
      </c>
      <c r="H82" s="20"/>
      <c r="I82" s="70"/>
      <c r="J82" s="56">
        <v>1</v>
      </c>
      <c r="K82" s="29">
        <v>1</v>
      </c>
      <c r="L82" s="70"/>
      <c r="M82" s="56">
        <v>19</v>
      </c>
      <c r="N82" s="57">
        <v>27</v>
      </c>
      <c r="O82" s="29">
        <v>19</v>
      </c>
      <c r="P82" s="47">
        <f t="shared" si="6"/>
        <v>1</v>
      </c>
      <c r="Q82" s="47">
        <f t="shared" si="7"/>
        <v>0.703703703703704</v>
      </c>
      <c r="R82" s="57" t="s">
        <v>177</v>
      </c>
      <c r="S82" s="70"/>
      <c r="T82" s="56">
        <v>9</v>
      </c>
      <c r="U82" s="57">
        <v>9</v>
      </c>
      <c r="V82" s="29">
        <v>9</v>
      </c>
      <c r="W82" s="58">
        <f t="shared" si="8"/>
        <v>1</v>
      </c>
      <c r="X82" s="58">
        <f t="shared" si="9"/>
        <v>1</v>
      </c>
      <c r="Y82" s="57" t="s">
        <v>178</v>
      </c>
      <c r="Z82" s="39"/>
      <c r="AA82" s="39"/>
    </row>
    <row r="83" spans="1:27">
      <c r="A83" s="60"/>
      <c r="B83" s="29"/>
      <c r="C83" s="27">
        <v>1</v>
      </c>
      <c r="D83" s="27"/>
      <c r="E83" s="27"/>
      <c r="F83" s="18"/>
      <c r="G83" s="19"/>
      <c r="H83" s="20"/>
      <c r="I83" s="70"/>
      <c r="J83" s="56">
        <v>1</v>
      </c>
      <c r="K83" s="29">
        <v>1</v>
      </c>
      <c r="L83" s="70"/>
      <c r="M83" s="56">
        <v>12</v>
      </c>
      <c r="N83" s="57">
        <v>12</v>
      </c>
      <c r="O83" s="29">
        <v>12</v>
      </c>
      <c r="P83" s="47">
        <f t="shared" si="6"/>
        <v>1</v>
      </c>
      <c r="Q83" s="47">
        <f t="shared" si="7"/>
        <v>1</v>
      </c>
      <c r="R83" s="57" t="s">
        <v>177</v>
      </c>
      <c r="S83" s="70"/>
      <c r="T83" s="56">
        <v>4</v>
      </c>
      <c r="U83" s="57">
        <v>4</v>
      </c>
      <c r="V83" s="29">
        <v>4</v>
      </c>
      <c r="W83" s="58">
        <f t="shared" si="8"/>
        <v>1</v>
      </c>
      <c r="X83" s="58">
        <f t="shared" si="9"/>
        <v>1</v>
      </c>
      <c r="Y83" s="57" t="s">
        <v>178</v>
      </c>
      <c r="Z83" s="39"/>
      <c r="AA83" s="39"/>
    </row>
    <row r="84" spans="1:27">
      <c r="A84" s="60">
        <v>59</v>
      </c>
      <c r="B84" s="29">
        <v>3</v>
      </c>
      <c r="C84" s="23"/>
      <c r="D84" s="23">
        <v>1</v>
      </c>
      <c r="E84" s="28"/>
      <c r="F84" s="18"/>
      <c r="G84" s="19"/>
      <c r="H84" s="20"/>
      <c r="I84" s="70"/>
      <c r="J84" s="56">
        <v>1</v>
      </c>
      <c r="K84" s="29">
        <v>1</v>
      </c>
      <c r="L84" s="70"/>
      <c r="M84" s="56">
        <v>14</v>
      </c>
      <c r="N84" s="57">
        <v>21</v>
      </c>
      <c r="O84" s="29">
        <v>14</v>
      </c>
      <c r="P84" s="47">
        <f t="shared" si="6"/>
        <v>1</v>
      </c>
      <c r="Q84" s="47">
        <f t="shared" si="7"/>
        <v>0.666666666666667</v>
      </c>
      <c r="R84" s="57" t="s">
        <v>177</v>
      </c>
      <c r="S84" s="70"/>
      <c r="T84" s="56">
        <v>7</v>
      </c>
      <c r="U84" s="57">
        <v>7</v>
      </c>
      <c r="V84" s="29">
        <v>7</v>
      </c>
      <c r="W84" s="58">
        <f t="shared" si="8"/>
        <v>1</v>
      </c>
      <c r="X84" s="58">
        <f t="shared" si="9"/>
        <v>1</v>
      </c>
      <c r="Y84" s="57" t="s">
        <v>178</v>
      </c>
      <c r="Z84" s="39"/>
      <c r="AA84" s="61"/>
    </row>
    <row r="85" spans="1:27">
      <c r="A85" s="60"/>
      <c r="B85" s="29"/>
      <c r="C85" s="23"/>
      <c r="D85" s="23">
        <v>1</v>
      </c>
      <c r="E85" s="28"/>
      <c r="F85" s="18"/>
      <c r="G85" s="19"/>
      <c r="H85" s="20"/>
      <c r="I85" s="70"/>
      <c r="J85" s="56">
        <v>1</v>
      </c>
      <c r="K85" s="29">
        <v>1</v>
      </c>
      <c r="L85" s="70"/>
      <c r="M85" s="56">
        <v>24</v>
      </c>
      <c r="N85" s="57">
        <v>24</v>
      </c>
      <c r="O85" s="29">
        <v>24</v>
      </c>
      <c r="P85" s="47">
        <f t="shared" si="6"/>
        <v>1</v>
      </c>
      <c r="Q85" s="47">
        <f t="shared" si="7"/>
        <v>1</v>
      </c>
      <c r="R85" s="57" t="s">
        <v>177</v>
      </c>
      <c r="S85" s="70"/>
      <c r="T85" s="56">
        <v>4</v>
      </c>
      <c r="U85" s="57">
        <v>4</v>
      </c>
      <c r="V85" s="29">
        <v>4</v>
      </c>
      <c r="W85" s="58">
        <f t="shared" si="8"/>
        <v>1</v>
      </c>
      <c r="X85" s="58">
        <f t="shared" si="9"/>
        <v>1</v>
      </c>
      <c r="Y85" s="57" t="s">
        <v>178</v>
      </c>
      <c r="Z85" s="39"/>
      <c r="AA85" s="61"/>
    </row>
    <row r="86" spans="1:27">
      <c r="A86" s="60"/>
      <c r="B86" s="29"/>
      <c r="C86" s="23"/>
      <c r="D86" s="23">
        <v>1</v>
      </c>
      <c r="E86" s="28"/>
      <c r="F86" s="18"/>
      <c r="G86" s="19"/>
      <c r="H86" s="20"/>
      <c r="I86" s="70"/>
      <c r="J86" s="56">
        <v>1</v>
      </c>
      <c r="K86" s="29">
        <v>1</v>
      </c>
      <c r="L86" s="70"/>
      <c r="M86" s="56">
        <v>24</v>
      </c>
      <c r="N86" s="57">
        <v>24</v>
      </c>
      <c r="O86" s="29">
        <v>24</v>
      </c>
      <c r="P86" s="47">
        <f t="shared" si="6"/>
        <v>1</v>
      </c>
      <c r="Q86" s="47">
        <f t="shared" si="7"/>
        <v>1</v>
      </c>
      <c r="R86" s="57" t="s">
        <v>177</v>
      </c>
      <c r="S86" s="70"/>
      <c r="T86" s="56">
        <v>4</v>
      </c>
      <c r="U86" s="57">
        <v>4</v>
      </c>
      <c r="V86" s="29">
        <v>4</v>
      </c>
      <c r="W86" s="58">
        <f t="shared" si="8"/>
        <v>1</v>
      </c>
      <c r="X86" s="58">
        <f t="shared" si="9"/>
        <v>1</v>
      </c>
      <c r="Y86" s="57" t="s">
        <v>178</v>
      </c>
      <c r="Z86" s="39"/>
      <c r="AA86" s="61"/>
    </row>
    <row r="87" spans="1:27">
      <c r="A87" s="64">
        <v>60</v>
      </c>
      <c r="B87" s="65">
        <v>1</v>
      </c>
      <c r="C87" s="27">
        <v>1</v>
      </c>
      <c r="D87" s="27"/>
      <c r="E87" s="27"/>
      <c r="F87" s="66"/>
      <c r="G87" s="67"/>
      <c r="H87" s="68"/>
      <c r="I87" s="70"/>
      <c r="J87" s="71">
        <v>1</v>
      </c>
      <c r="K87" s="65">
        <v>1</v>
      </c>
      <c r="L87" s="70"/>
      <c r="M87" s="71">
        <v>15</v>
      </c>
      <c r="N87" s="72">
        <v>20</v>
      </c>
      <c r="O87" s="65">
        <v>15</v>
      </c>
      <c r="P87" s="47">
        <f t="shared" si="6"/>
        <v>1</v>
      </c>
      <c r="Q87" s="47">
        <f t="shared" si="7"/>
        <v>0.75</v>
      </c>
      <c r="R87" s="57" t="s">
        <v>177</v>
      </c>
      <c r="S87" s="70"/>
      <c r="T87" s="71">
        <v>5</v>
      </c>
      <c r="U87" s="83">
        <v>5</v>
      </c>
      <c r="V87" s="29">
        <v>5</v>
      </c>
      <c r="W87" s="84">
        <f t="shared" si="8"/>
        <v>1</v>
      </c>
      <c r="X87" s="84">
        <f t="shared" si="9"/>
        <v>1</v>
      </c>
      <c r="Y87" s="57" t="s">
        <v>178</v>
      </c>
      <c r="Z87" s="39"/>
      <c r="AA87" s="39"/>
    </row>
    <row r="88" spans="1:27">
      <c r="A88" s="39"/>
      <c r="B88" s="61">
        <f>SUM(B3:B87)</f>
        <v>84</v>
      </c>
      <c r="C88" s="69">
        <f t="shared" ref="C88:H88" si="10">SUM(C3:C87)</f>
        <v>42</v>
      </c>
      <c r="D88" s="2">
        <f t="shared" si="10"/>
        <v>24</v>
      </c>
      <c r="E88" s="2">
        <f t="shared" si="10"/>
        <v>17</v>
      </c>
      <c r="F88" s="3">
        <f t="shared" si="10"/>
        <v>13</v>
      </c>
      <c r="G88" s="3">
        <f t="shared" si="10"/>
        <v>19</v>
      </c>
      <c r="H88" s="3">
        <f t="shared" si="10"/>
        <v>23</v>
      </c>
      <c r="I88" s="73" t="s">
        <v>157</v>
      </c>
      <c r="J88" s="74">
        <f>SUM(J3,J5,J7,J12,J13,J19,J20,J21,J24,J25:J30,J32,J35:J42,J48,J59:J60,J65,J69:J76,J79:J83,J87)</f>
        <v>40</v>
      </c>
      <c r="K88" s="75">
        <f>SUM(K3,K5,K7,K9,K12,K19,K20,K21,K24,K25,K26,K27,K28,K29,K30,K32,K35,K36,K37,K38,K39,K40,K41,K42,K48,K59,K60,K65,K69,K70,K71,K72,K73,K74,K75,K76,K79,K80,K81,K81,K83,K87)</f>
        <v>41</v>
      </c>
      <c r="L88" s="3"/>
      <c r="M88" s="2"/>
      <c r="N88" s="2"/>
      <c r="O88" s="73" t="s">
        <v>157</v>
      </c>
      <c r="P88" s="74">
        <f>SUM(P3,P5,P7,P12,P13,P19,P20,P21,P24,P25:P30,P32,P35:P42,P48,P59:P60,P65,P69:P76,P79:P83,P87)/42</f>
        <v>0.876752603696346</v>
      </c>
      <c r="Q88" s="74">
        <f>SUM(Q3,Q5,Q7,Q12,Q13,Q19,Q20,Q21,Q24,Q25:Q30,Q32,Q35:Q42,Q48,Q59:Q60,Q65,Q69:Q76,Q79:Q83,Q87)/42</f>
        <v>0.703491075366668</v>
      </c>
      <c r="R88" s="80"/>
      <c r="S88" s="80"/>
      <c r="T88" s="80"/>
      <c r="U88" s="19"/>
      <c r="V88" s="73" t="s">
        <v>157</v>
      </c>
      <c r="W88" s="74">
        <f>SUM(W3,W5,W7,W12,W13,W19,W20,W21,W24,W25:W30,W32,W35:W42,W48,W59:W60,W65,W69:W76,W79:W83,W87)/42</f>
        <v>0.890778533635677</v>
      </c>
      <c r="X88" s="74">
        <f>SUM(X3,X5,X7,X12,X13,X19,X20,X21,X24,X25:X30,X32,X35:X42,X48,X59:X60,X65,X69:X76,X79:X83,X87)/42</f>
        <v>0.847296090153233</v>
      </c>
      <c r="Y88" s="2"/>
      <c r="AA88" s="39"/>
    </row>
    <row r="89" spans="1:27">
      <c r="A89" s="39"/>
      <c r="B89" s="39"/>
      <c r="I89" s="23" t="s">
        <v>158</v>
      </c>
      <c r="J89" s="76">
        <f>SUM(J8:J10,J14:J15,J22:J23,J46:J47,J49:J56,J61,J68,J77:J78,J84:J86)</f>
        <v>24</v>
      </c>
      <c r="K89" s="76">
        <f>SUM(K8:K10,K14:K15,K22:K23,K46:K47,K49:K56,K61,K68,K77:K78,K84:K86)</f>
        <v>24</v>
      </c>
      <c r="L89" s="3"/>
      <c r="M89" s="2"/>
      <c r="N89" s="77"/>
      <c r="O89" s="23" t="s">
        <v>158</v>
      </c>
      <c r="P89" s="76">
        <f>SUM(P8:P10,P14:P15,P22:P23,P46:P47,P49:P56,P61,P68,P77:P78,P84:P86)/24</f>
        <v>0.877166491596639</v>
      </c>
      <c r="Q89" s="76">
        <f>SUM(Q8:Q10,Q14:Q15,Q22:Q23,Q46:Q47,Q49:Q56,Q61,Q68,Q77:Q78,Q84:Q86)/24</f>
        <v>0.788988095238095</v>
      </c>
      <c r="R89" s="85"/>
      <c r="S89" s="85"/>
      <c r="T89" s="85"/>
      <c r="U89" s="19"/>
      <c r="V89" s="23" t="s">
        <v>158</v>
      </c>
      <c r="W89" s="76">
        <f t="shared" ref="W89:X89" si="11">SUM(W8:W10,W14:W15,W22:W23,W46:W47,W49:W56,W61,W68,W77:W78,W84:W86)/24</f>
        <v>0.947916666666667</v>
      </c>
      <c r="X89" s="76">
        <f t="shared" si="11"/>
        <v>0.947916666666667</v>
      </c>
      <c r="Y89" s="2"/>
      <c r="AA89" s="39"/>
    </row>
    <row r="90" spans="1:27">
      <c r="A90" s="39"/>
      <c r="B90" s="39"/>
      <c r="I90" s="78" t="s">
        <v>160</v>
      </c>
      <c r="J90" s="79">
        <f>SUM(J4,J6,J11,J16:J18,J33:J34,J43:J45,J57:J58,J62:J63,J66:J67)</f>
        <v>16</v>
      </c>
      <c r="K90" s="79">
        <f>SUM(K4,K6,K11,K16:K18,K33:K34,K43:K45,K57:K58,K62:K63,K66:K67)</f>
        <v>17</v>
      </c>
      <c r="L90" s="3"/>
      <c r="M90" s="77"/>
      <c r="N90" s="77"/>
      <c r="O90" s="78" t="s">
        <v>160</v>
      </c>
      <c r="P90" s="79">
        <f>SUM(P4,P6,P11,P16:P18,P33:P34,P43:P45,P57:P58,P62:P63,P66:P67)/17</f>
        <v>0.981428370391219</v>
      </c>
      <c r="Q90" s="79">
        <f>SUM(Q4,Q6,Q11,Q16:Q18,Q33:Q34,Q43:Q45,Q57:Q58,Q62:Q63,Q66:Q67)/17</f>
        <v>0.628404596148829</v>
      </c>
      <c r="R90" s="85"/>
      <c r="S90" s="85"/>
      <c r="T90" s="85"/>
      <c r="U90" s="19"/>
      <c r="V90" s="78" t="s">
        <v>160</v>
      </c>
      <c r="W90" s="80">
        <f t="shared" ref="W90:X90" si="12">SUM(W4,W6,W11,W16:W18,W33:W34,W43:W45,W57:W58,W62:W63,W66:W67)/17</f>
        <v>0.97156862745098</v>
      </c>
      <c r="X90" s="80">
        <f t="shared" si="12"/>
        <v>0.904201680672269</v>
      </c>
      <c r="Y90" s="2"/>
      <c r="AA90" s="39"/>
    </row>
    <row r="91" spans="9:25">
      <c r="I91" s="77"/>
      <c r="J91" s="80"/>
      <c r="K91" s="80"/>
      <c r="L91" s="3"/>
      <c r="M91" s="77"/>
      <c r="N91" s="77"/>
      <c r="O91" s="77"/>
      <c r="P91" s="80"/>
      <c r="Q91" s="80"/>
      <c r="R91" s="77"/>
      <c r="S91" s="2"/>
      <c r="T91" s="2"/>
      <c r="U91" s="19"/>
      <c r="V91" s="77"/>
      <c r="W91" s="86"/>
      <c r="X91" s="86"/>
      <c r="Y91" s="2"/>
    </row>
    <row r="92" spans="9:25">
      <c r="I92" s="81" t="s">
        <v>161</v>
      </c>
      <c r="J92" s="80">
        <f>SUM(J13,J14,J17,J28,J29,J33,J34,J35,J49,J70,J71,J74,J75)</f>
        <v>12</v>
      </c>
      <c r="K92" s="80">
        <f>SUM(K13,K14,K17,K28,K29,K33,K34,K35,K49,K70,K71,K74,K75)</f>
        <v>13</v>
      </c>
      <c r="L92" s="3"/>
      <c r="M92" s="77"/>
      <c r="N92" s="77"/>
      <c r="O92" s="81" t="s">
        <v>161</v>
      </c>
      <c r="P92" s="80">
        <f>SUM(P13,P14,P17,P28,P29,P33,P34,P35,P49,P70,P71,P74,P75)/13</f>
        <v>0.853700396428142</v>
      </c>
      <c r="Q92" s="80">
        <f>SUM(Q13,Q14,Q17,Q28,Q29,Q33,Q34,Q35,Q49,Q70,Q71,Q74,Q75)/13</f>
        <v>0.550321287754798</v>
      </c>
      <c r="R92" s="80"/>
      <c r="S92" s="80"/>
      <c r="T92" s="80"/>
      <c r="U92" s="19"/>
      <c r="V92" s="81" t="s">
        <v>161</v>
      </c>
      <c r="W92" s="80">
        <f t="shared" ref="W92:X92" si="13">SUM(W13,W14,W17,W28,W29,W33,W34,W35,W49,W70,W71,W74,W75)/13</f>
        <v>0.893162393162393</v>
      </c>
      <c r="X92" s="80">
        <f t="shared" si="13"/>
        <v>0.820879120879121</v>
      </c>
      <c r="Y92" s="2"/>
    </row>
    <row r="93" spans="9:25">
      <c r="I93" s="81" t="s">
        <v>162</v>
      </c>
      <c r="J93" s="80">
        <f>SUM(J4,J6,J12,J13,J18,J33,J43,J57,J58,J62,J63,J66,J67,J71,J73,J74,J75,J79,J82)</f>
        <v>17</v>
      </c>
      <c r="K93" s="80">
        <f>SUM(K4,K6,K12,K13,K18,K33,K43,K57,K58,K62,K63,K66,K67,K71,K73,K74,K75,K79,K82)</f>
        <v>19</v>
      </c>
      <c r="L93" s="3"/>
      <c r="M93" s="77"/>
      <c r="N93" s="77"/>
      <c r="O93" s="81" t="s">
        <v>162</v>
      </c>
      <c r="P93" s="80">
        <f>SUM(P4,P6,P12,P13,P18,P33,P43,P57,P58,P62,P63,P66,P67,P71,P73,P74,P75,P79,P82)/19</f>
        <v>0.966631548490568</v>
      </c>
      <c r="Q93" s="80">
        <f>SUM(Q4,Q6,Q12,Q13,Q18,Q33,Q43,Q57,Q58,Q62,Q63,Q66,Q67,Q71,Q73,Q74,Q75,Q79,Q82)/19</f>
        <v>0.632441159640293</v>
      </c>
      <c r="R93" s="80"/>
      <c r="S93" s="80"/>
      <c r="T93" s="80"/>
      <c r="U93" s="19"/>
      <c r="V93" s="81" t="s">
        <v>162</v>
      </c>
      <c r="W93" s="80">
        <f t="shared" ref="W93:X93" si="14">SUM(W4,W6,W12,W13,W18,W33,W43,W57,W58,W62,W63,W66,W67,W71,W73,W74,W75,W79,W82)/19</f>
        <v>0.922138680033417</v>
      </c>
      <c r="X93" s="80">
        <f t="shared" si="14"/>
        <v>0.866917293233083</v>
      </c>
      <c r="Y93" s="2"/>
    </row>
    <row r="94" spans="9:25">
      <c r="I94" s="81" t="s">
        <v>163</v>
      </c>
      <c r="J94" s="80">
        <f>SUM(J6,J9:J10,J15:J17,J22:J23,J25:J27,J30,J36,J40:J41,J43:J44,J51,J53,J55,J66,J69,J74)</f>
        <v>22</v>
      </c>
      <c r="K94" s="80">
        <f>SUM(K6,K9:K10,K15:K17,K22:K23,K25:K27,K30,K36,K40:K41,K43:K44,K51,K53,K55,K66,K69,K74)</f>
        <v>23</v>
      </c>
      <c r="L94" s="3"/>
      <c r="M94" s="77"/>
      <c r="N94" s="77"/>
      <c r="O94" s="81" t="s">
        <v>163</v>
      </c>
      <c r="P94" s="80">
        <f>SUM(P6,P9:P10,P15:P17,P22:P23,P25:P27,P30,P36,P40:P41,P43:P44,P51,P53,P55,P66,P69,P74)/23</f>
        <v>0.831947746507243</v>
      </c>
      <c r="Q94" s="80">
        <f>SUM(Q6,Q9:Q10,Q15:Q17,Q22:Q23,Q25:Q27,Q30,Q36,Q40:Q41,Q43:Q44,Q51,Q53,Q55,Q66,Q69,Q74)/23</f>
        <v>0.70395224506545</v>
      </c>
      <c r="R94" s="80"/>
      <c r="S94" s="80"/>
      <c r="T94" s="80"/>
      <c r="U94" s="19"/>
      <c r="V94" s="81" t="s">
        <v>163</v>
      </c>
      <c r="W94" s="80">
        <f t="shared" ref="W94:X94" si="15">SUM(W6,W9:W10,W15:W17,W22:W23,W25:W27,W30,W36,W40:W41,W43:W44,W51,W53,W55,W66,W69,W74)/23</f>
        <v>0.935748792270531</v>
      </c>
      <c r="X94" s="80">
        <f t="shared" si="15"/>
        <v>0.923913043478261</v>
      </c>
      <c r="Y94" s="2"/>
    </row>
    <row r="95" spans="9:25">
      <c r="I95" s="3"/>
      <c r="J95" s="2"/>
      <c r="K95" s="2"/>
      <c r="L95" s="3"/>
      <c r="M95" s="77"/>
      <c r="N95" s="77"/>
      <c r="O95" s="77"/>
      <c r="P95" s="80"/>
      <c r="Q95" s="80"/>
      <c r="R95" s="77"/>
      <c r="S95" s="2"/>
      <c r="T95" s="2"/>
      <c r="U95" s="19"/>
      <c r="V95" s="2"/>
      <c r="W95" s="86"/>
      <c r="X95" s="86"/>
      <c r="Y95" s="2"/>
    </row>
    <row r="96" spans="9:25">
      <c r="I96" s="3"/>
      <c r="J96" s="2"/>
      <c r="K96" s="2"/>
      <c r="L96" s="3"/>
      <c r="M96" s="77"/>
      <c r="N96" s="77"/>
      <c r="O96" s="77"/>
      <c r="P96" s="80">
        <f>AVERAGE(P3:P87)</f>
        <v>0.888939852355489</v>
      </c>
      <c r="Q96" s="80">
        <f>AVERAGE(Q3:Q87)</f>
        <v>0.707826089242875</v>
      </c>
      <c r="R96" s="86">
        <f>2*P96*Q96/(P96+Q96)</f>
        <v>0.78811152326443</v>
      </c>
      <c r="S96" s="80"/>
      <c r="T96" s="80"/>
      <c r="U96" s="87"/>
      <c r="V96" s="80"/>
      <c r="W96" s="80">
        <f t="shared" ref="W96:X96" si="16">AVERAGE(W3:W87)</f>
        <v>0.913874883286648</v>
      </c>
      <c r="X96" s="80">
        <f t="shared" si="16"/>
        <v>0.878916051268992</v>
      </c>
      <c r="Y96" s="86">
        <f>2*W96*X96/(W96+X96)</f>
        <v>0.896054624429811</v>
      </c>
    </row>
    <row r="97" ht="15.45" spans="15:18">
      <c r="O97" s="82" t="s">
        <v>168</v>
      </c>
      <c r="P97" s="80">
        <f>(P96+W96)/2</f>
        <v>0.901407367821068</v>
      </c>
      <c r="Q97" s="80">
        <f t="shared" ref="Q97:R97" si="17">(Q96+X96)/2</f>
        <v>0.793371070255934</v>
      </c>
      <c r="R97" s="80">
        <f t="shared" si="17"/>
        <v>0.842083073847121</v>
      </c>
    </row>
  </sheetData>
  <mergeCells count="43">
    <mergeCell ref="C1:E1"/>
    <mergeCell ref="F1:H1"/>
    <mergeCell ref="M1:O1"/>
    <mergeCell ref="T1:V1"/>
    <mergeCell ref="A1:A2"/>
    <mergeCell ref="A8:A10"/>
    <mergeCell ref="A14:A15"/>
    <mergeCell ref="A16:A17"/>
    <mergeCell ref="A22:A23"/>
    <mergeCell ref="A24:A25"/>
    <mergeCell ref="A35:A36"/>
    <mergeCell ref="A37:A38"/>
    <mergeCell ref="A39:A40"/>
    <mergeCell ref="A42:A43"/>
    <mergeCell ref="A46:A47"/>
    <mergeCell ref="A49:A51"/>
    <mergeCell ref="A52:A53"/>
    <mergeCell ref="A55:A56"/>
    <mergeCell ref="A59:A60"/>
    <mergeCell ref="A66:A67"/>
    <mergeCell ref="A69:A70"/>
    <mergeCell ref="A73:A76"/>
    <mergeCell ref="A77:A78"/>
    <mergeCell ref="A82:A83"/>
    <mergeCell ref="A84:A86"/>
    <mergeCell ref="B1:B2"/>
    <mergeCell ref="B8:B10"/>
    <mergeCell ref="B16:B17"/>
    <mergeCell ref="B22:B23"/>
    <mergeCell ref="B24:B25"/>
    <mergeCell ref="B35:B36"/>
    <mergeCell ref="B37:B38"/>
    <mergeCell ref="B39:B40"/>
    <mergeCell ref="B42:B43"/>
    <mergeCell ref="B46:B47"/>
    <mergeCell ref="B49:B51"/>
    <mergeCell ref="B55:B56"/>
    <mergeCell ref="B59:B60"/>
    <mergeCell ref="B66:B67"/>
    <mergeCell ref="B69:B70"/>
    <mergeCell ref="B73:B76"/>
    <mergeCell ref="B77:B78"/>
    <mergeCell ref="C55:C5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Proopsed method</vt:lpstr>
      <vt:lpstr>Tabula</vt:lpstr>
      <vt:lpstr>BaiduAI</vt:lpstr>
      <vt:lpstr>PDFTables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trui</dc:creator>
  <cp:lastModifiedBy>管理员</cp:lastModifiedBy>
  <dcterms:created xsi:type="dcterms:W3CDTF">2015-06-05T18:19:00Z</dcterms:created>
  <dcterms:modified xsi:type="dcterms:W3CDTF">2024-09-03T01:08:54Z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E50BC42A6C5342DCBEE6E702F3218BEF_13</vt:lpwstr>
  </property>
  <property fmtid="{D5CDD505-2E9C-101B-9397-08002B2CF9AE}" pid="3" name="KSOProductBuildVer">
    <vt:lpwstr>2052-12.1.0.17857</vt:lpwstr>
  </property>
</Properties>
</file>