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/Users/jasonkim/Documents/GitHub/CollegeEntrancePassPredictor/"/>
    </mc:Choice>
  </mc:AlternateContent>
  <xr:revisionPtr revIDLastSave="0" documentId="13_ncr:1_{C840378F-CA5F-C74A-8050-F1C143C2F32E}" xr6:coauthVersionLast="47" xr6:coauthVersionMax="47" xr10:uidLastSave="{00000000-0000-0000-0000-000000000000}"/>
  <bookViews>
    <workbookView xWindow="0" yWindow="680" windowWidth="26740" windowHeight="14520" xr2:uid="{00000000-000D-0000-FFFF-FFFF00000000}"/>
  </bookViews>
  <sheets>
    <sheet name="Sheet1" sheetId="1" r:id="rId1"/>
    <sheet name="연습용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H3" i="1"/>
  <c r="L9" i="1"/>
  <c r="H9" i="1"/>
  <c r="I9" i="1" s="1"/>
  <c r="L7" i="1"/>
  <c r="J9" i="1" l="1"/>
  <c r="K9" i="1" s="1"/>
  <c r="L3" i="1"/>
  <c r="L4" i="1"/>
  <c r="L8" i="1"/>
  <c r="L6" i="1"/>
  <c r="L5" i="1"/>
  <c r="H4" i="1"/>
  <c r="I4" i="1" s="1"/>
  <c r="J4" i="1" s="1"/>
  <c r="K4" i="1" s="1"/>
  <c r="H7" i="1"/>
  <c r="I7" i="1" s="1"/>
  <c r="H8" i="1"/>
  <c r="I8" i="1" s="1"/>
  <c r="H6" i="1"/>
  <c r="I6" i="1" s="1"/>
  <c r="H5" i="1"/>
  <c r="I5" i="1" s="1"/>
  <c r="J9" i="9"/>
  <c r="J10" i="9"/>
  <c r="J11" i="9"/>
  <c r="J12" i="9"/>
  <c r="E2" i="9"/>
  <c r="G2" i="9"/>
  <c r="I25" i="9"/>
  <c r="K25" i="9" s="1"/>
  <c r="L25" i="9" s="1"/>
  <c r="K24" i="9"/>
  <c r="L24" i="9" s="1"/>
  <c r="I24" i="9"/>
  <c r="J24" i="9" s="1"/>
  <c r="I23" i="9"/>
  <c r="K23" i="9" s="1"/>
  <c r="L23" i="9" s="1"/>
  <c r="I22" i="9"/>
  <c r="K22" i="9" s="1"/>
  <c r="L22" i="9" s="1"/>
  <c r="I21" i="9"/>
  <c r="K21" i="9" s="1"/>
  <c r="L21" i="9" s="1"/>
  <c r="K20" i="9"/>
  <c r="L20" i="9" s="1"/>
  <c r="I20" i="9"/>
  <c r="J20" i="9" s="1"/>
  <c r="I19" i="9"/>
  <c r="K19" i="9" s="1"/>
  <c r="L19" i="9" s="1"/>
  <c r="I18" i="9"/>
  <c r="K18" i="9" s="1"/>
  <c r="L18" i="9" s="1"/>
  <c r="I17" i="9"/>
  <c r="K17" i="9" s="1"/>
  <c r="L17" i="9" s="1"/>
  <c r="K16" i="9"/>
  <c r="L16" i="9" s="1"/>
  <c r="I16" i="9"/>
  <c r="J16" i="9" s="1"/>
  <c r="I15" i="9"/>
  <c r="I14" i="9"/>
  <c r="J14" i="9" s="1"/>
  <c r="I13" i="9"/>
  <c r="J13" i="9" s="1"/>
  <c r="I12" i="9"/>
  <c r="K11" i="9"/>
  <c r="L11" i="9" s="1"/>
  <c r="I11" i="9"/>
  <c r="I10" i="9"/>
  <c r="I9" i="9"/>
  <c r="K9" i="9" s="1"/>
  <c r="L9" i="9" s="1"/>
  <c r="I8" i="9"/>
  <c r="J8" i="9" s="1"/>
  <c r="I7" i="9"/>
  <c r="I6" i="9"/>
  <c r="K6" i="9" s="1"/>
  <c r="L6" i="9" s="1"/>
  <c r="I5" i="9"/>
  <c r="J5" i="9" s="1"/>
  <c r="I4" i="9"/>
  <c r="I3" i="9"/>
  <c r="J3" i="9" s="1"/>
  <c r="I2" i="9"/>
  <c r="K2" i="9" s="1"/>
  <c r="L2" i="9" s="1"/>
  <c r="K12" i="9" l="1"/>
  <c r="L12" i="9" s="1"/>
  <c r="J7" i="9"/>
  <c r="K7" i="9" s="1"/>
  <c r="L7" i="9" s="1"/>
  <c r="J6" i="9"/>
  <c r="K8" i="9"/>
  <c r="L8" i="9" s="1"/>
  <c r="K13" i="9"/>
  <c r="L13" i="9" s="1"/>
  <c r="J18" i="9"/>
  <c r="J22" i="9"/>
  <c r="K3" i="9"/>
  <c r="L3" i="9" s="1"/>
  <c r="J2" i="9"/>
  <c r="K4" i="9"/>
  <c r="L4" i="9" s="1"/>
  <c r="J19" i="9"/>
  <c r="J23" i="9"/>
  <c r="J15" i="9"/>
  <c r="K15" i="9" s="1"/>
  <c r="L15" i="9" s="1"/>
  <c r="K10" i="9"/>
  <c r="L10" i="9" s="1"/>
  <c r="K5" i="9"/>
  <c r="L5" i="9" s="1"/>
  <c r="J4" i="9"/>
  <c r="K14" i="9"/>
  <c r="L14" i="9" s="1"/>
  <c r="J17" i="9"/>
  <c r="J21" i="9"/>
  <c r="J25" i="9"/>
  <c r="J3" i="1" l="1"/>
  <c r="K3" i="1" s="1"/>
  <c r="J5" i="1"/>
  <c r="K5" i="1" s="1"/>
  <c r="J7" i="1" l="1"/>
  <c r="K7" i="1" s="1"/>
  <c r="J6" i="1"/>
  <c r="K6" i="1" s="1"/>
  <c r="J8" i="1"/>
  <c r="K8" i="1" s="1"/>
</calcChain>
</file>

<file path=xl/sharedStrings.xml><?xml version="1.0" encoding="utf-8"?>
<sst xmlns="http://schemas.openxmlformats.org/spreadsheetml/2006/main" count="43" uniqueCount="41">
  <si>
    <t>학과명</t>
    <phoneticPr fontId="1" type="noConversion"/>
  </si>
  <si>
    <t>총모집인원</t>
    <phoneticPr fontId="1" type="noConversion"/>
  </si>
  <si>
    <t>내앞 이탈수</t>
    <phoneticPr fontId="1" type="noConversion"/>
  </si>
  <si>
    <t>추가합격비율</t>
    <phoneticPr fontId="1" type="noConversion"/>
  </si>
  <si>
    <t>추합끝등수</t>
    <phoneticPr fontId="1" type="noConversion"/>
  </si>
  <si>
    <t>합격권</t>
    <phoneticPr fontId="1" type="noConversion"/>
  </si>
  <si>
    <t>최초합끝등수</t>
    <phoneticPr fontId="1" type="noConversion"/>
  </si>
  <si>
    <t>고려세
전자정보공</t>
    <phoneticPr fontId="1" type="noConversion"/>
  </si>
  <si>
    <t>연세원
소프트웨어</t>
    <phoneticPr fontId="1" type="noConversion"/>
  </si>
  <si>
    <t>강릉원주대
컴퓨터공</t>
    <phoneticPr fontId="1" type="noConversion"/>
  </si>
  <si>
    <t>경기대
나노공</t>
    <phoneticPr fontId="1" type="noConversion"/>
  </si>
  <si>
    <t>경기대
융합에너지공</t>
    <phoneticPr fontId="1" type="noConversion"/>
  </si>
  <si>
    <t>연세원
자율융합계열/공학</t>
    <phoneticPr fontId="1" type="noConversion"/>
  </si>
  <si>
    <t>연세원
디지털헬스케어</t>
    <phoneticPr fontId="1" type="noConversion"/>
  </si>
  <si>
    <t>고려세
빅데이터사이언스</t>
    <phoneticPr fontId="1" type="noConversion"/>
  </si>
  <si>
    <t>을지대
방사선2</t>
    <phoneticPr fontId="1" type="noConversion"/>
  </si>
  <si>
    <t>실시간
의공과 부정
최대한계</t>
    <phoneticPr fontId="1" type="noConversion"/>
  </si>
  <si>
    <t>실시간
의공과 긍정
최대한계</t>
    <phoneticPr fontId="1" type="noConversion"/>
  </si>
  <si>
    <t>실시간
헬스케어 부정
최대한계</t>
    <phoneticPr fontId="1" type="noConversion"/>
  </si>
  <si>
    <t>실시간
헬스케어 긍정
최대한계</t>
    <phoneticPr fontId="1" type="noConversion"/>
  </si>
  <si>
    <t>건국글
컴공</t>
    <phoneticPr fontId="1" type="noConversion"/>
  </si>
  <si>
    <t>내앞들어올사람</t>
    <phoneticPr fontId="1" type="noConversion"/>
  </si>
  <si>
    <t>변환분석대상자수</t>
    <phoneticPr fontId="1" type="noConversion"/>
  </si>
  <si>
    <t>변환내등수</t>
    <phoneticPr fontId="1" type="noConversion"/>
  </si>
  <si>
    <t>분석대상자수</t>
    <phoneticPr fontId="1" type="noConversion"/>
  </si>
  <si>
    <t>내등수</t>
    <phoneticPr fontId="1" type="noConversion"/>
  </si>
  <si>
    <t>내 등수</t>
    <phoneticPr fontId="1" type="noConversion"/>
  </si>
  <si>
    <t>내앞 빠질사람</t>
    <phoneticPr fontId="1" type="noConversion"/>
  </si>
  <si>
    <t>총 모집인원</t>
    <phoneticPr fontId="1" type="noConversion"/>
  </si>
  <si>
    <t>추가합격 비율</t>
    <phoneticPr fontId="1" type="noConversion"/>
  </si>
  <si>
    <t>현재 지원자 수</t>
    <phoneticPr fontId="1" type="noConversion"/>
  </si>
  <si>
    <t>내 앞여유</t>
    <phoneticPr fontId="1" type="noConversion"/>
  </si>
  <si>
    <t>추합 마지막 등수</t>
    <phoneticPr fontId="1" type="noConversion"/>
  </si>
  <si>
    <t>최초합 마지막 등수</t>
    <phoneticPr fontId="1" type="noConversion"/>
  </si>
  <si>
    <t>Y대
디지털헬스케어</t>
    <phoneticPr fontId="1" type="noConversion"/>
  </si>
  <si>
    <t>Y대
자율융합계열/공학</t>
    <phoneticPr fontId="1" type="noConversion"/>
  </si>
  <si>
    <t>K대
컴퓨터공학</t>
    <phoneticPr fontId="1" type="noConversion"/>
  </si>
  <si>
    <t>K대
전자정보공학</t>
    <phoneticPr fontId="1" type="noConversion"/>
  </si>
  <si>
    <t>Y대
소프트웨어</t>
    <phoneticPr fontId="1" type="noConversion"/>
  </si>
  <si>
    <t>K대
나노공학</t>
    <phoneticPr fontId="1" type="noConversion"/>
  </si>
  <si>
    <t>E대
방사선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</si>
</sst>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\(General\)"/>
    <numFmt numFmtId="177" formatCode="General\%"/>
    <numFmt numFmtId="178" formatCode="0.0%"/>
    <numFmt numFmtId="179" formatCode="General&quot;명&quot;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3" fillId="0" borderId="0" xfId="0" applyNumberFormat="1" applyFont="1" applyBorder="1" applyAlignment="1">
      <alignment horizontal="center" vertical="center"/>
    </xf>
    <xf numFmtId="179" fontId="4" fillId="0" borderId="2" xfId="0" applyNumberFormat="1" applyFon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179" fontId="4" fillId="0" borderId="5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79" fontId="5" fillId="0" borderId="8" xfId="0" applyNumberFormat="1" applyFon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78" fontId="3" fillId="0" borderId="10" xfId="0" applyNumberFormat="1" applyFont="1" applyBorder="1" applyAlignment="1">
      <alignment horizontal="center" vertical="center"/>
    </xf>
    <xf numFmtId="179" fontId="4" fillId="0" borderId="1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표준" xfId="0" builtinId="0"/>
  </cellStyles>
  <dxfs count="6">
    <dxf>
      <font>
        <color theme="4" tint="-0.499984740745262"/>
      </font>
      <fill>
        <patternFill>
          <bgColor theme="4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990000"/>
      <color rgb="FFC6EFCE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6"/>
  <sheetViews>
    <sheetView tabSelected="1" zoomScale="88" zoomScaleNormal="85" workbookViewId="0">
      <selection activeCell="B11" sqref="B11"/>
    </sheetView>
  </sheetViews>
  <sheetFormatPr baseColWidth="10" defaultColWidth="8.83203125" defaultRowHeight="17"/>
  <cols>
    <col min="1" max="1" width="8.83203125" style="1"/>
    <col min="2" max="7" width="17.83203125" style="1" customWidth="1"/>
    <col min="8" max="8" width="17.83203125" style="9" customWidth="1"/>
    <col min="9" max="9" width="17.83203125" style="10" customWidth="1"/>
    <col min="10" max="10" width="17.83203125" style="9" customWidth="1"/>
    <col min="11" max="11" width="19.83203125" style="19" customWidth="1"/>
    <col min="12" max="12" width="14.83203125" style="20" customWidth="1"/>
    <col min="13" max="18" width="14.83203125" style="1" customWidth="1"/>
    <col min="19" max="16384" width="8.83203125" style="1"/>
  </cols>
  <sheetData>
    <row r="1" spans="1:16" ht="18" thickBot="1"/>
    <row r="2" spans="1:16" ht="24.5" customHeight="1" thickBot="1">
      <c r="B2" s="37" t="s">
        <v>0</v>
      </c>
      <c r="C2" s="38" t="s">
        <v>28</v>
      </c>
      <c r="D2" s="39" t="s">
        <v>30</v>
      </c>
      <c r="E2" s="39" t="s">
        <v>27</v>
      </c>
      <c r="F2" s="39" t="s">
        <v>26</v>
      </c>
      <c r="G2" s="38" t="s">
        <v>29</v>
      </c>
      <c r="H2" s="40" t="s">
        <v>33</v>
      </c>
      <c r="I2" s="40" t="s">
        <v>32</v>
      </c>
      <c r="J2" s="54" t="s">
        <v>5</v>
      </c>
      <c r="K2" s="55"/>
      <c r="L2" s="41" t="s">
        <v>31</v>
      </c>
      <c r="M2" s="3"/>
      <c r="N2" s="53"/>
      <c r="O2" s="53"/>
      <c r="P2" s="3"/>
    </row>
    <row r="3" spans="1:16" ht="61.75" customHeight="1">
      <c r="B3" s="42" t="s">
        <v>34</v>
      </c>
      <c r="C3" s="43">
        <v>25</v>
      </c>
      <c r="D3" s="43">
        <v>80</v>
      </c>
      <c r="E3" s="43">
        <v>5</v>
      </c>
      <c r="F3" s="43">
        <v>24</v>
      </c>
      <c r="G3" s="44">
        <v>0.72</v>
      </c>
      <c r="H3" s="45">
        <f>TRUNC(IF(3&lt;=D3/C3,C3*0.8,IF(2&gt;=D3/C3,C3*0.6,C3*(0.2*D3/C3+0.2))))</f>
        <v>20</v>
      </c>
      <c r="I3" s="45">
        <f>TRUNC(H3+H3*G3)</f>
        <v>34</v>
      </c>
      <c r="J3" s="46" t="str">
        <f t="shared" ref="J3:J8" si="0">IF(H3&gt;=F3-E3,"최초합격권",IF(I3&lt;F3-E3,"불합격권","추가합격권"))</f>
        <v>최초합격권</v>
      </c>
      <c r="K3" s="47">
        <f t="shared" ref="K3:K8" si="1">IF(J3="최초합격권",(F3-E3)/H3,IF(J3="추가합격권",(F3-E3-H3)/(I3-H3),(F3-E3-I3)/(D3-I3)))</f>
        <v>0.95</v>
      </c>
      <c r="L3" s="48">
        <f t="shared" ref="L3:L8" si="2">TRUNC(IF(3&lt;=D3/C3,(C3*0.8)*(1+G3)-F3+E3,IF(2&gt;=D3/C3,(C3*0.6)*(1+G3)-F3+E3,C3*(0.2*D3/C3+0.2)*(1+G3)-F3+E3)))</f>
        <v>15</v>
      </c>
      <c r="M3" s="12"/>
      <c r="N3" s="18"/>
      <c r="O3" s="4"/>
    </row>
    <row r="4" spans="1:16" ht="61.75" customHeight="1">
      <c r="B4" s="22" t="s">
        <v>37</v>
      </c>
      <c r="C4" s="23">
        <v>68</v>
      </c>
      <c r="D4" s="23">
        <v>128</v>
      </c>
      <c r="E4" s="23">
        <v>0</v>
      </c>
      <c r="F4" s="23">
        <v>56</v>
      </c>
      <c r="G4" s="29">
        <v>2.3820000000000001</v>
      </c>
      <c r="H4" s="25">
        <f t="shared" ref="H3:H8" si="3">TRUNC(IF(3&lt;=D4/C4,C4*0.8,IF(2&gt;=D4/C4,C4*0.6,C4*(0.2*D4/C4+0.2))))</f>
        <v>40</v>
      </c>
      <c r="I4" s="25">
        <f t="shared" ref="I3:I8" si="4">TRUNC(H4+H4*G4)</f>
        <v>135</v>
      </c>
      <c r="J4" s="26" t="str">
        <f t="shared" si="0"/>
        <v>추가합격권</v>
      </c>
      <c r="K4" s="27">
        <f t="shared" si="1"/>
        <v>0.16842105263157894</v>
      </c>
      <c r="L4" s="28">
        <f t="shared" si="2"/>
        <v>81</v>
      </c>
      <c r="N4" s="5"/>
      <c r="O4" s="4"/>
      <c r="P4" s="6"/>
    </row>
    <row r="5" spans="1:16" ht="61.75" customHeight="1">
      <c r="B5" s="22" t="s">
        <v>35</v>
      </c>
      <c r="C5" s="23">
        <v>58</v>
      </c>
      <c r="D5" s="23">
        <v>209</v>
      </c>
      <c r="E5" s="23">
        <v>17</v>
      </c>
      <c r="F5" s="23">
        <v>74</v>
      </c>
      <c r="G5" s="29">
        <v>0.79300000000000004</v>
      </c>
      <c r="H5" s="25">
        <f t="shared" si="3"/>
        <v>46</v>
      </c>
      <c r="I5" s="25">
        <f t="shared" si="4"/>
        <v>82</v>
      </c>
      <c r="J5" s="26" t="str">
        <f t="shared" si="0"/>
        <v>추가합격권</v>
      </c>
      <c r="K5" s="27">
        <f t="shared" si="1"/>
        <v>0.30555555555555558</v>
      </c>
      <c r="L5" s="28">
        <f t="shared" si="2"/>
        <v>26</v>
      </c>
      <c r="N5" s="5"/>
      <c r="O5" s="21"/>
    </row>
    <row r="6" spans="1:16" ht="61.75" customHeight="1">
      <c r="B6" s="30" t="s">
        <v>36</v>
      </c>
      <c r="C6" s="31">
        <v>17</v>
      </c>
      <c r="D6" s="31">
        <v>111</v>
      </c>
      <c r="E6" s="31">
        <v>10</v>
      </c>
      <c r="F6" s="31">
        <v>18</v>
      </c>
      <c r="G6" s="29">
        <v>1.294</v>
      </c>
      <c r="H6" s="25">
        <f t="shared" si="3"/>
        <v>13</v>
      </c>
      <c r="I6" s="25">
        <f t="shared" si="4"/>
        <v>29</v>
      </c>
      <c r="J6" s="26" t="str">
        <f t="shared" si="0"/>
        <v>최초합격권</v>
      </c>
      <c r="K6" s="27">
        <f t="shared" si="1"/>
        <v>0.61538461538461542</v>
      </c>
      <c r="L6" s="28">
        <f t="shared" si="2"/>
        <v>23</v>
      </c>
      <c r="N6" s="5"/>
      <c r="O6" s="4"/>
    </row>
    <row r="7" spans="1:16" ht="61.75" customHeight="1">
      <c r="B7" s="22" t="s">
        <v>38</v>
      </c>
      <c r="C7" s="23">
        <v>48</v>
      </c>
      <c r="D7" s="23">
        <v>176</v>
      </c>
      <c r="E7" s="23">
        <v>15</v>
      </c>
      <c r="F7" s="23">
        <v>103</v>
      </c>
      <c r="G7" s="29">
        <v>1.0629999999999999</v>
      </c>
      <c r="H7" s="25">
        <f t="shared" si="3"/>
        <v>38</v>
      </c>
      <c r="I7" s="25">
        <f t="shared" si="4"/>
        <v>78</v>
      </c>
      <c r="J7" s="26" t="str">
        <f t="shared" si="0"/>
        <v>불합격권</v>
      </c>
      <c r="K7" s="27">
        <f t="shared" si="1"/>
        <v>0.10204081632653061</v>
      </c>
      <c r="L7" s="28">
        <f t="shared" si="2"/>
        <v>-8</v>
      </c>
      <c r="N7" s="5"/>
      <c r="O7" s="4"/>
    </row>
    <row r="8" spans="1:16" ht="61.75" customHeight="1">
      <c r="B8" s="22" t="s">
        <v>39</v>
      </c>
      <c r="C8" s="23">
        <v>10</v>
      </c>
      <c r="D8" s="23">
        <v>49</v>
      </c>
      <c r="E8" s="23">
        <v>11</v>
      </c>
      <c r="F8" s="23">
        <v>28</v>
      </c>
      <c r="G8" s="24">
        <v>1.3</v>
      </c>
      <c r="H8" s="25">
        <f t="shared" si="3"/>
        <v>8</v>
      </c>
      <c r="I8" s="25">
        <f t="shared" si="4"/>
        <v>18</v>
      </c>
      <c r="J8" s="26" t="str">
        <f t="shared" si="0"/>
        <v>추가합격권</v>
      </c>
      <c r="K8" s="27">
        <f t="shared" si="1"/>
        <v>0.9</v>
      </c>
      <c r="L8" s="28">
        <f t="shared" si="2"/>
        <v>1</v>
      </c>
      <c r="N8" s="5"/>
      <c r="O8" s="4"/>
    </row>
    <row r="9" spans="1:16" ht="61.75" customHeight="1" thickBot="1">
      <c r="B9" s="50" t="s">
        <v>40</v>
      </c>
      <c r="C9" s="51">
        <v>6</v>
      </c>
      <c r="D9" s="51">
        <v>195</v>
      </c>
      <c r="E9" s="51">
        <v>0</v>
      </c>
      <c r="F9" s="51">
        <v>8</v>
      </c>
      <c r="G9" s="32">
        <v>0.83299999999999996</v>
      </c>
      <c r="H9" s="33">
        <f>TRUNC(IF(3&lt;=D9/C9,C9*0.8,IF(2&gt;=D9/C9,C9*0.6,C9*(0.2*D9/C9+0.2))))</f>
        <v>4</v>
      </c>
      <c r="I9" s="33">
        <f t="shared" ref="I9" si="5">TRUNC(H9+H9*G9)</f>
        <v>7</v>
      </c>
      <c r="J9" s="34" t="str">
        <f t="shared" ref="J9" si="6">IF(H9&gt;=F9-E9,"최초합격권",IF(I9&lt;F9-E9,"불합격권","추가합격권"))</f>
        <v>불합격권</v>
      </c>
      <c r="K9" s="35">
        <f t="shared" ref="K9" si="7">IF(J9="최초합격권",(F9-E9)/H9,IF(J9="추가합격권",(F9-E9-H9)/(I9-H9),(F9-E9-I9)/(D9-I9)))</f>
        <v>5.3191489361702126E-3</v>
      </c>
      <c r="L9" s="36">
        <f t="shared" ref="L9" si="8">TRUNC(IF(3&lt;=D9/C9,(C9*0.8)*(1+G9)-F9+E9,IF(2&gt;=D9/C9,(C9*0.6)*(1+G9)-F9+E9,C9*(0.2*D9/C9+0.2)*(1+G9)-F9+E9)))</f>
        <v>0</v>
      </c>
      <c r="N9" s="5"/>
      <c r="O9" s="4"/>
    </row>
    <row r="10" spans="1:16" ht="61.75" customHeight="1">
      <c r="B10" s="49"/>
      <c r="C10" s="31"/>
      <c r="D10" s="31"/>
      <c r="E10" s="31"/>
      <c r="F10" s="31"/>
      <c r="G10" s="24"/>
      <c r="H10" s="15"/>
      <c r="I10" s="15"/>
      <c r="N10" s="5"/>
      <c r="O10" s="4"/>
    </row>
    <row r="11" spans="1:16" ht="61.75" customHeight="1">
      <c r="A11" s="31"/>
      <c r="B11" s="49"/>
      <c r="C11" s="31"/>
      <c r="D11" s="31"/>
      <c r="E11" s="31"/>
      <c r="F11" s="31"/>
      <c r="G11" s="24"/>
      <c r="H11" s="15"/>
      <c r="I11" s="15"/>
      <c r="M11" s="31"/>
      <c r="N11" s="5"/>
      <c r="O11" s="4"/>
    </row>
    <row r="12" spans="1:16" ht="61.75" customHeight="1">
      <c r="A12" s="31"/>
      <c r="B12" s="49"/>
      <c r="C12" s="31"/>
      <c r="D12" s="31"/>
      <c r="E12" s="31"/>
      <c r="F12" s="31"/>
      <c r="G12" s="29"/>
      <c r="H12" s="15"/>
      <c r="I12" s="15"/>
      <c r="M12" s="31"/>
      <c r="N12" s="5"/>
      <c r="O12" s="4"/>
    </row>
    <row r="13" spans="1:16" ht="61.75" customHeight="1">
      <c r="A13" s="31"/>
      <c r="B13" s="49"/>
      <c r="C13" s="31"/>
      <c r="D13" s="31"/>
      <c r="E13" s="31"/>
      <c r="F13" s="31"/>
      <c r="G13" s="29"/>
      <c r="H13" s="15"/>
      <c r="I13" s="15"/>
      <c r="M13" s="31"/>
      <c r="N13" s="5"/>
      <c r="O13" s="4"/>
    </row>
    <row r="14" spans="1:16" ht="61.75" customHeight="1">
      <c r="A14" s="31"/>
      <c r="B14" s="49"/>
      <c r="C14" s="31"/>
      <c r="D14" s="31"/>
      <c r="E14" s="31"/>
      <c r="F14" s="31"/>
      <c r="G14" s="29"/>
      <c r="H14" s="15"/>
      <c r="I14" s="15"/>
      <c r="M14" s="31"/>
      <c r="N14" s="5"/>
      <c r="O14" s="4"/>
    </row>
    <row r="15" spans="1:16" ht="61.75" customHeight="1">
      <c r="A15" s="31"/>
      <c r="B15" s="49"/>
      <c r="C15" s="31"/>
      <c r="D15" s="31"/>
      <c r="E15" s="31"/>
      <c r="F15" s="31"/>
      <c r="G15" s="29"/>
      <c r="H15" s="15"/>
      <c r="I15" s="15"/>
      <c r="M15" s="31"/>
      <c r="N15" s="5"/>
      <c r="O15" s="4"/>
    </row>
    <row r="16" spans="1:16" ht="61.75" customHeight="1">
      <c r="A16" s="31"/>
      <c r="B16" s="52"/>
      <c r="C16" s="23"/>
      <c r="D16" s="23"/>
      <c r="E16" s="23"/>
      <c r="F16" s="23"/>
      <c r="G16" s="29"/>
      <c r="H16" s="15"/>
      <c r="I16" s="15"/>
      <c r="M16" s="31"/>
      <c r="N16" s="5"/>
      <c r="O16" s="4"/>
    </row>
    <row r="17" spans="1:15" ht="61.75" customHeight="1">
      <c r="A17" s="31"/>
      <c r="B17" s="31"/>
      <c r="C17" s="31"/>
      <c r="D17" s="31"/>
      <c r="E17" s="31"/>
      <c r="F17" s="31"/>
      <c r="G17" s="31"/>
      <c r="H17" s="15"/>
      <c r="I17" s="15"/>
      <c r="M17" s="31"/>
      <c r="N17" s="5"/>
      <c r="O17" s="4"/>
    </row>
    <row r="18" spans="1:15" ht="61.75" customHeight="1">
      <c r="A18" s="31"/>
      <c r="B18" s="49"/>
      <c r="C18" s="31"/>
      <c r="D18" s="31"/>
      <c r="E18" s="31"/>
      <c r="F18" s="31"/>
      <c r="G18" s="29"/>
      <c r="H18" s="15"/>
      <c r="I18" s="15"/>
      <c r="M18" s="31"/>
      <c r="N18" s="5"/>
      <c r="O18" s="4"/>
    </row>
    <row r="19" spans="1:15" ht="61.75" customHeight="1">
      <c r="A19" s="31"/>
      <c r="B19" s="52"/>
      <c r="C19" s="23"/>
      <c r="D19" s="23"/>
      <c r="E19" s="23"/>
      <c r="F19" s="23"/>
      <c r="G19" s="24"/>
      <c r="H19" s="15"/>
      <c r="I19" s="15"/>
      <c r="M19" s="31"/>
      <c r="N19" s="5"/>
      <c r="O19" s="4"/>
    </row>
    <row r="20" spans="1:15" ht="61.75" customHeight="1">
      <c r="A20" s="31"/>
      <c r="B20" s="31"/>
      <c r="C20" s="31"/>
      <c r="D20" s="31"/>
      <c r="E20" s="31"/>
      <c r="F20" s="31"/>
      <c r="G20" s="31"/>
      <c r="H20" s="15"/>
      <c r="I20" s="15"/>
      <c r="M20" s="31"/>
      <c r="N20" s="5"/>
      <c r="O20" s="4"/>
    </row>
    <row r="21" spans="1:15" ht="61.75" customHeight="1">
      <c r="H21" s="15"/>
      <c r="I21" s="15"/>
      <c r="N21" s="5"/>
      <c r="O21" s="4"/>
    </row>
    <row r="22" spans="1:15" ht="61.75" customHeight="1">
      <c r="H22" s="15"/>
      <c r="I22" s="15"/>
      <c r="N22" s="5"/>
      <c r="O22" s="4"/>
    </row>
    <row r="23" spans="1:15" ht="61.75" customHeight="1">
      <c r="H23" s="15"/>
      <c r="I23" s="15"/>
      <c r="N23" s="5"/>
      <c r="O23" s="4"/>
    </row>
    <row r="24" spans="1:15" ht="61.75" customHeight="1">
      <c r="H24" s="15"/>
      <c r="I24" s="15"/>
      <c r="N24" s="5"/>
      <c r="O24" s="4"/>
    </row>
    <row r="25" spans="1:15" ht="61.75" customHeight="1">
      <c r="H25" s="15"/>
      <c r="I25" s="15"/>
      <c r="N25" s="5"/>
      <c r="O25" s="4"/>
    </row>
    <row r="26" spans="1:15" ht="61.75" customHeight="1">
      <c r="H26" s="15"/>
      <c r="I26" s="15"/>
      <c r="N26" s="5"/>
      <c r="O26" s="4"/>
    </row>
  </sheetData>
  <sortState xmlns:xlrd2="http://schemas.microsoft.com/office/spreadsheetml/2017/richdata2" ref="B3:L26">
    <sortCondition ref="J3:J26" customList="최초합격권,추가합격권,불합격권"/>
    <sortCondition ref="K3:K26"/>
  </sortState>
  <mergeCells count="2">
    <mergeCell ref="N2:O2"/>
    <mergeCell ref="J2:K2"/>
  </mergeCells>
  <phoneticPr fontId="1" type="noConversion"/>
  <conditionalFormatting sqref="B2:K8 L3:L8 B21:L26 B9:L9 B10:G16 B18:G20 H10:L20">
    <cfRule type="expression" dxfId="5" priority="4">
      <formula>($J2="불합격권")</formula>
    </cfRule>
    <cfRule type="expression" dxfId="4" priority="5">
      <formula>($J2="추가합격권")</formula>
    </cfRule>
    <cfRule type="expression" dxfId="3" priority="6">
      <formula>($J2="최초합격권")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25"/>
  <sheetViews>
    <sheetView zoomScale="55" zoomScaleNormal="55" workbookViewId="0">
      <selection activeCell="M15" sqref="M15"/>
    </sheetView>
  </sheetViews>
  <sheetFormatPr baseColWidth="10" defaultColWidth="8.83203125" defaultRowHeight="17"/>
  <cols>
    <col min="1" max="8" width="17.83203125" style="1" customWidth="1"/>
    <col min="9" max="9" width="17.83203125" style="9" customWidth="1"/>
    <col min="10" max="10" width="17.83203125" style="10" customWidth="1"/>
    <col min="11" max="11" width="17.83203125" style="9" customWidth="1"/>
    <col min="12" max="12" width="19.83203125" style="1" customWidth="1"/>
    <col min="13" max="19" width="14.83203125" style="1" customWidth="1"/>
    <col min="20" max="16384" width="8.83203125" style="1"/>
  </cols>
  <sheetData>
    <row r="1" spans="1:17" ht="24.5" customHeight="1">
      <c r="A1" s="1" t="s">
        <v>0</v>
      </c>
      <c r="B1" s="1" t="s">
        <v>1</v>
      </c>
      <c r="C1" s="1" t="s">
        <v>24</v>
      </c>
      <c r="D1" s="1" t="s">
        <v>25</v>
      </c>
      <c r="E1" s="16" t="s">
        <v>22</v>
      </c>
      <c r="F1" s="16" t="s">
        <v>2</v>
      </c>
      <c r="G1" s="16" t="s">
        <v>23</v>
      </c>
      <c r="H1" s="1" t="s">
        <v>3</v>
      </c>
      <c r="I1" s="11" t="s">
        <v>6</v>
      </c>
      <c r="J1" s="11" t="s">
        <v>4</v>
      </c>
      <c r="K1" s="56" t="s">
        <v>5</v>
      </c>
      <c r="L1" s="56"/>
      <c r="M1" s="11" t="s">
        <v>21</v>
      </c>
      <c r="N1" s="7"/>
      <c r="O1" s="17"/>
      <c r="P1" s="17"/>
      <c r="Q1" s="7"/>
    </row>
    <row r="2" spans="1:17" ht="61.75" customHeight="1">
      <c r="A2" s="14" t="s">
        <v>13</v>
      </c>
      <c r="B2" s="5">
        <v>25</v>
      </c>
      <c r="C2" s="5">
        <v>67</v>
      </c>
      <c r="D2" s="5">
        <v>12</v>
      </c>
      <c r="E2" s="5">
        <f>C2+M2</f>
        <v>73</v>
      </c>
      <c r="F2" s="5">
        <v>3</v>
      </c>
      <c r="G2" s="5">
        <f>D2+M2</f>
        <v>18</v>
      </c>
      <c r="H2" s="8">
        <v>0.72</v>
      </c>
      <c r="I2" s="15">
        <f t="shared" ref="I2:I25" si="0">TRUNC(IF(3&lt;=E2/B2,B2*0.8,IF(3&gt;=E2/B2,B2*0.6,1.5*(B2/E2-0.2)+0.6)))</f>
        <v>15</v>
      </c>
      <c r="J2" s="15">
        <f>TRUNC(I2+I2*H2,0)</f>
        <v>25</v>
      </c>
      <c r="K2" s="9" t="str">
        <f>IF(I2&gt;=G2-F2,"최초합격권",IF(J2&lt;G2-F2,"불합격권","추가합격권"))</f>
        <v>최초합격권</v>
      </c>
      <c r="L2" s="13">
        <f>IF(K2="최초합격권",(G2-F2)/I2*100,IF(K2="추가합격권",(G2-F2-I2)/(J2-I2)*100,(G2-F2-J2)/(E2-J2)*100))</f>
        <v>100</v>
      </c>
      <c r="M2" s="1">
        <v>5.9999999999999991</v>
      </c>
      <c r="O2" s="5"/>
      <c r="P2" s="4"/>
      <c r="Q2" s="6"/>
    </row>
    <row r="3" spans="1:17" ht="61.75" customHeight="1">
      <c r="A3" s="14" t="s">
        <v>12</v>
      </c>
      <c r="B3" s="5">
        <v>58</v>
      </c>
      <c r="C3" s="5"/>
      <c r="D3" s="5"/>
      <c r="E3" s="5">
        <v>170</v>
      </c>
      <c r="F3" s="5">
        <v>21</v>
      </c>
      <c r="G3" s="5">
        <v>60</v>
      </c>
      <c r="H3" s="12">
        <v>0.79300000000000004</v>
      </c>
      <c r="I3" s="15">
        <f t="shared" si="0"/>
        <v>34</v>
      </c>
      <c r="J3" s="15">
        <f t="shared" ref="J3:J15" si="1">TRUNC(I3+I3*H3,0)</f>
        <v>60</v>
      </c>
      <c r="K3" s="9" t="str">
        <f>IF(I3&gt;=G3-F3,"최초합격권",IF(J3&lt;G3-F3,"불합격권","추가합격권"))</f>
        <v>추가합격권</v>
      </c>
      <c r="L3" s="13">
        <f t="shared" ref="L3:L25" si="2">IF(K3="최초합격권",(G3-F3)/I3*100,IF(K3="추가합격권",(G3-F3-I3)/(J3-I3)*100,(G3-F3-J3)/(E3-J3)*100))</f>
        <v>19.230769230769234</v>
      </c>
      <c r="O3" s="5"/>
      <c r="P3" s="4"/>
    </row>
    <row r="4" spans="1:17" ht="61.75" customHeight="1">
      <c r="A4" s="14" t="s">
        <v>7</v>
      </c>
      <c r="B4" s="5">
        <v>68</v>
      </c>
      <c r="C4" s="5"/>
      <c r="D4" s="5"/>
      <c r="E4" s="5">
        <v>128</v>
      </c>
      <c r="F4" s="5">
        <v>0</v>
      </c>
      <c r="G4" s="5">
        <v>56</v>
      </c>
      <c r="H4" s="12">
        <v>2.3820000000000001</v>
      </c>
      <c r="I4" s="15">
        <f t="shared" si="0"/>
        <v>40</v>
      </c>
      <c r="J4" s="15">
        <f t="shared" si="1"/>
        <v>135</v>
      </c>
      <c r="K4" s="9" t="str">
        <f t="shared" ref="K4:K25" si="3">IF(I4&gt;=G4-F4,"최초합격권",IF(J4&lt;G4-F4,"불합격권","추가합격권"))</f>
        <v>추가합격권</v>
      </c>
      <c r="L4" s="13">
        <f t="shared" si="2"/>
        <v>16.842105263157894</v>
      </c>
      <c r="O4" s="5"/>
      <c r="P4" s="4"/>
    </row>
    <row r="5" spans="1:17" ht="61.75" customHeight="1">
      <c r="A5" s="14" t="s">
        <v>8</v>
      </c>
      <c r="B5" s="5">
        <v>48</v>
      </c>
      <c r="C5" s="5"/>
      <c r="D5" s="5"/>
      <c r="E5" s="5">
        <v>176</v>
      </c>
      <c r="F5" s="5">
        <v>30</v>
      </c>
      <c r="G5" s="5">
        <v>103</v>
      </c>
      <c r="H5" s="12">
        <v>1.0629999999999999</v>
      </c>
      <c r="I5" s="15">
        <f t="shared" si="0"/>
        <v>38</v>
      </c>
      <c r="J5" s="15">
        <f t="shared" si="1"/>
        <v>78</v>
      </c>
      <c r="K5" s="9" t="str">
        <f t="shared" si="3"/>
        <v>추가합격권</v>
      </c>
      <c r="L5" s="13">
        <f t="shared" si="2"/>
        <v>87.5</v>
      </c>
      <c r="O5" s="5"/>
      <c r="P5" s="4"/>
    </row>
    <row r="6" spans="1:17" ht="61.75" customHeight="1">
      <c r="A6" s="14" t="s">
        <v>9</v>
      </c>
      <c r="B6" s="5">
        <v>29</v>
      </c>
      <c r="C6" s="5"/>
      <c r="D6" s="5"/>
      <c r="E6" s="5">
        <v>52</v>
      </c>
      <c r="F6" s="5">
        <v>11</v>
      </c>
      <c r="G6" s="5">
        <v>15</v>
      </c>
      <c r="H6" s="12">
        <v>1.345</v>
      </c>
      <c r="I6" s="15">
        <f t="shared" si="0"/>
        <v>17</v>
      </c>
      <c r="J6" s="15">
        <f t="shared" si="1"/>
        <v>39</v>
      </c>
      <c r="K6" s="9" t="str">
        <f t="shared" si="3"/>
        <v>최초합격권</v>
      </c>
      <c r="L6" s="13">
        <f t="shared" si="2"/>
        <v>23.52941176470588</v>
      </c>
      <c r="O6" s="5"/>
      <c r="P6" s="4"/>
    </row>
    <row r="7" spans="1:17" ht="61.75" customHeight="1">
      <c r="A7" s="14" t="s">
        <v>10</v>
      </c>
      <c r="B7" s="5">
        <v>10</v>
      </c>
      <c r="C7" s="5"/>
      <c r="D7" s="5"/>
      <c r="E7" s="5">
        <v>79</v>
      </c>
      <c r="F7" s="5">
        <v>10</v>
      </c>
      <c r="G7" s="5">
        <v>58</v>
      </c>
      <c r="H7" s="8">
        <v>1.3</v>
      </c>
      <c r="I7" s="15">
        <f t="shared" si="0"/>
        <v>8</v>
      </c>
      <c r="J7" s="15">
        <f t="shared" si="1"/>
        <v>18</v>
      </c>
      <c r="K7" s="9" t="str">
        <f t="shared" si="3"/>
        <v>불합격권</v>
      </c>
      <c r="L7" s="13">
        <f t="shared" si="2"/>
        <v>49.180327868852459</v>
      </c>
      <c r="O7" s="5"/>
      <c r="P7" s="4"/>
    </row>
    <row r="8" spans="1:17" ht="61.75" customHeight="1">
      <c r="A8" s="14" t="s">
        <v>14</v>
      </c>
      <c r="B8" s="5">
        <v>25</v>
      </c>
      <c r="C8" s="5"/>
      <c r="D8" s="5"/>
      <c r="E8" s="5">
        <v>125</v>
      </c>
      <c r="F8" s="5">
        <v>39</v>
      </c>
      <c r="G8" s="5">
        <v>74</v>
      </c>
      <c r="H8" s="8">
        <v>2.08</v>
      </c>
      <c r="I8" s="15">
        <f t="shared" si="0"/>
        <v>20</v>
      </c>
      <c r="J8" s="15">
        <f t="shared" si="1"/>
        <v>61</v>
      </c>
      <c r="K8" s="9" t="str">
        <f t="shared" si="3"/>
        <v>추가합격권</v>
      </c>
      <c r="L8" s="13">
        <f t="shared" si="2"/>
        <v>36.585365853658537</v>
      </c>
      <c r="O8" s="5"/>
      <c r="P8" s="4"/>
    </row>
    <row r="9" spans="1:17" ht="61.75" customHeight="1">
      <c r="A9" s="14" t="s">
        <v>11</v>
      </c>
      <c r="B9" s="5">
        <v>70</v>
      </c>
      <c r="C9" s="5"/>
      <c r="D9" s="5"/>
      <c r="E9" s="5">
        <v>204</v>
      </c>
      <c r="F9" s="5">
        <v>10</v>
      </c>
      <c r="G9" s="5">
        <v>153</v>
      </c>
      <c r="H9" s="12">
        <v>1.143</v>
      </c>
      <c r="I9" s="15">
        <f t="shared" si="0"/>
        <v>42</v>
      </c>
      <c r="J9" s="15">
        <f t="shared" si="1"/>
        <v>90</v>
      </c>
      <c r="K9" s="9" t="str">
        <f>IF(I9&gt;=G9-F9,"최초합격권",IF(J9&lt;G9-F9,"불합격권","추가합격권"))</f>
        <v>불합격권</v>
      </c>
      <c r="L9" s="13">
        <f t="shared" si="2"/>
        <v>46.491228070175438</v>
      </c>
      <c r="O9" s="5"/>
      <c r="P9" s="4"/>
    </row>
    <row r="10" spans="1:17" ht="61.75" customHeight="1">
      <c r="A10" s="2" t="s">
        <v>15</v>
      </c>
      <c r="B10" s="1">
        <v>6</v>
      </c>
      <c r="E10" s="1">
        <v>215</v>
      </c>
      <c r="F10" s="1">
        <v>0</v>
      </c>
      <c r="G10" s="1">
        <v>28</v>
      </c>
      <c r="H10" s="12">
        <v>0.83299999999999996</v>
      </c>
      <c r="I10" s="15">
        <f t="shared" si="0"/>
        <v>4</v>
      </c>
      <c r="J10" s="15">
        <f t="shared" si="1"/>
        <v>7</v>
      </c>
      <c r="K10" s="9" t="str">
        <f t="shared" si="3"/>
        <v>불합격권</v>
      </c>
      <c r="L10" s="13">
        <f t="shared" si="2"/>
        <v>10.096153846153847</v>
      </c>
      <c r="O10" s="5"/>
      <c r="P10" s="4"/>
    </row>
    <row r="11" spans="1:17" ht="61.75" customHeight="1">
      <c r="A11" s="2" t="s">
        <v>16</v>
      </c>
      <c r="B11" s="1">
        <v>58</v>
      </c>
      <c r="E11" s="1">
        <v>216</v>
      </c>
      <c r="F11" s="1">
        <v>14</v>
      </c>
      <c r="G11" s="1">
        <v>97</v>
      </c>
      <c r="H11" s="12">
        <v>0.79300000000000004</v>
      </c>
      <c r="I11" s="15">
        <f t="shared" si="0"/>
        <v>46</v>
      </c>
      <c r="J11" s="15">
        <f t="shared" si="1"/>
        <v>82</v>
      </c>
      <c r="K11" s="9" t="str">
        <f t="shared" si="3"/>
        <v>불합격권</v>
      </c>
      <c r="L11" s="13">
        <f t="shared" si="2"/>
        <v>0.74626865671641784</v>
      </c>
      <c r="O11" s="5"/>
      <c r="P11" s="4"/>
    </row>
    <row r="12" spans="1:17" ht="61.75" customHeight="1">
      <c r="A12" s="2" t="s">
        <v>17</v>
      </c>
      <c r="B12" s="1">
        <v>58</v>
      </c>
      <c r="E12" s="1">
        <v>228</v>
      </c>
      <c r="F12" s="1">
        <v>26</v>
      </c>
      <c r="G12" s="1">
        <v>109</v>
      </c>
      <c r="H12" s="12">
        <v>0.79300000000000004</v>
      </c>
      <c r="I12" s="15">
        <f t="shared" si="0"/>
        <v>46</v>
      </c>
      <c r="J12" s="15">
        <f t="shared" si="1"/>
        <v>82</v>
      </c>
      <c r="K12" s="9" t="str">
        <f t="shared" si="3"/>
        <v>불합격권</v>
      </c>
      <c r="L12" s="13">
        <f t="shared" si="2"/>
        <v>0.68493150684931503</v>
      </c>
      <c r="O12" s="5"/>
      <c r="P12" s="4"/>
    </row>
    <row r="13" spans="1:17" ht="61.75" customHeight="1">
      <c r="A13" s="2" t="s">
        <v>18</v>
      </c>
      <c r="B13" s="1">
        <v>25</v>
      </c>
      <c r="E13" s="1">
        <v>94</v>
      </c>
      <c r="F13" s="1">
        <v>4</v>
      </c>
      <c r="G13" s="1">
        <v>38</v>
      </c>
      <c r="H13" s="8">
        <v>0.72</v>
      </c>
      <c r="I13" s="15">
        <f t="shared" si="0"/>
        <v>20</v>
      </c>
      <c r="J13" s="15">
        <f t="shared" si="1"/>
        <v>34</v>
      </c>
      <c r="K13" s="9" t="str">
        <f t="shared" si="3"/>
        <v>추가합격권</v>
      </c>
      <c r="L13" s="13">
        <f t="shared" si="2"/>
        <v>100</v>
      </c>
      <c r="O13" s="5"/>
      <c r="P13" s="4"/>
    </row>
    <row r="14" spans="1:17" ht="61.75" customHeight="1">
      <c r="A14" s="2" t="s">
        <v>19</v>
      </c>
      <c r="B14" s="1">
        <v>25</v>
      </c>
      <c r="E14" s="1">
        <v>102</v>
      </c>
      <c r="F14" s="1">
        <v>12</v>
      </c>
      <c r="G14" s="1">
        <v>46</v>
      </c>
      <c r="H14" s="8">
        <v>0.72</v>
      </c>
      <c r="I14" s="15">
        <f t="shared" si="0"/>
        <v>20</v>
      </c>
      <c r="J14" s="15">
        <f t="shared" si="1"/>
        <v>34</v>
      </c>
      <c r="K14" s="9" t="str">
        <f t="shared" si="3"/>
        <v>추가합격권</v>
      </c>
      <c r="L14" s="13">
        <f t="shared" si="2"/>
        <v>100</v>
      </c>
      <c r="O14" s="5"/>
      <c r="P14" s="4"/>
    </row>
    <row r="15" spans="1:17" ht="61.75" customHeight="1">
      <c r="A15" s="2" t="s">
        <v>20</v>
      </c>
      <c r="B15" s="1">
        <v>17</v>
      </c>
      <c r="E15" s="1">
        <v>111</v>
      </c>
      <c r="F15" s="1">
        <v>0</v>
      </c>
      <c r="G15" s="1">
        <v>18</v>
      </c>
      <c r="H15" s="12">
        <v>1.294</v>
      </c>
      <c r="I15" s="15">
        <f t="shared" si="0"/>
        <v>13</v>
      </c>
      <c r="J15" s="15">
        <f t="shared" si="1"/>
        <v>29</v>
      </c>
      <c r="K15" s="9" t="str">
        <f t="shared" si="3"/>
        <v>추가합격권</v>
      </c>
      <c r="L15" s="13">
        <f t="shared" si="2"/>
        <v>31.25</v>
      </c>
      <c r="O15" s="5"/>
      <c r="P15" s="4"/>
    </row>
    <row r="16" spans="1:17" ht="61.75" customHeight="1">
      <c r="I16" s="15" t="e">
        <f t="shared" si="0"/>
        <v>#DIV/0!</v>
      </c>
      <c r="J16" s="9" t="e">
        <f t="shared" ref="J16:J25" si="4">ROUND(I16+I16*H16,0)</f>
        <v>#DIV/0!</v>
      </c>
      <c r="K16" s="9" t="e">
        <f t="shared" si="3"/>
        <v>#DIV/0!</v>
      </c>
      <c r="L16" s="13" t="e">
        <f t="shared" si="2"/>
        <v>#DIV/0!</v>
      </c>
      <c r="O16" s="5"/>
      <c r="P16" s="4"/>
    </row>
    <row r="17" spans="9:16" ht="61.75" customHeight="1">
      <c r="I17" s="15" t="e">
        <f t="shared" si="0"/>
        <v>#DIV/0!</v>
      </c>
      <c r="J17" s="9" t="e">
        <f t="shared" si="4"/>
        <v>#DIV/0!</v>
      </c>
      <c r="K17" s="9" t="e">
        <f t="shared" si="3"/>
        <v>#DIV/0!</v>
      </c>
      <c r="L17" s="13" t="e">
        <f t="shared" si="2"/>
        <v>#DIV/0!</v>
      </c>
      <c r="O17" s="5"/>
      <c r="P17" s="4"/>
    </row>
    <row r="18" spans="9:16" ht="61.75" customHeight="1">
      <c r="I18" s="15" t="e">
        <f t="shared" si="0"/>
        <v>#DIV/0!</v>
      </c>
      <c r="J18" s="9" t="e">
        <f t="shared" si="4"/>
        <v>#DIV/0!</v>
      </c>
      <c r="K18" s="9" t="e">
        <f t="shared" si="3"/>
        <v>#DIV/0!</v>
      </c>
      <c r="L18" s="13" t="e">
        <f t="shared" si="2"/>
        <v>#DIV/0!</v>
      </c>
      <c r="O18" s="5"/>
      <c r="P18" s="4"/>
    </row>
    <row r="19" spans="9:16" ht="61.75" customHeight="1">
      <c r="I19" s="15" t="e">
        <f t="shared" si="0"/>
        <v>#DIV/0!</v>
      </c>
      <c r="J19" s="9" t="e">
        <f t="shared" si="4"/>
        <v>#DIV/0!</v>
      </c>
      <c r="K19" s="9" t="e">
        <f t="shared" si="3"/>
        <v>#DIV/0!</v>
      </c>
      <c r="L19" s="13" t="e">
        <f t="shared" si="2"/>
        <v>#DIV/0!</v>
      </c>
      <c r="O19" s="5"/>
      <c r="P19" s="4"/>
    </row>
    <row r="20" spans="9:16" ht="61.75" customHeight="1">
      <c r="I20" s="15" t="e">
        <f t="shared" si="0"/>
        <v>#DIV/0!</v>
      </c>
      <c r="J20" s="9" t="e">
        <f t="shared" si="4"/>
        <v>#DIV/0!</v>
      </c>
      <c r="K20" s="9" t="e">
        <f t="shared" si="3"/>
        <v>#DIV/0!</v>
      </c>
      <c r="L20" s="13" t="e">
        <f t="shared" si="2"/>
        <v>#DIV/0!</v>
      </c>
      <c r="O20" s="5"/>
      <c r="P20" s="4"/>
    </row>
    <row r="21" spans="9:16" ht="61.75" customHeight="1">
      <c r="I21" s="15" t="e">
        <f t="shared" si="0"/>
        <v>#DIV/0!</v>
      </c>
      <c r="J21" s="9" t="e">
        <f t="shared" si="4"/>
        <v>#DIV/0!</v>
      </c>
      <c r="K21" s="9" t="e">
        <f t="shared" si="3"/>
        <v>#DIV/0!</v>
      </c>
      <c r="L21" s="13" t="e">
        <f t="shared" si="2"/>
        <v>#DIV/0!</v>
      </c>
      <c r="O21" s="5"/>
      <c r="P21" s="4"/>
    </row>
    <row r="22" spans="9:16" ht="61.75" customHeight="1">
      <c r="I22" s="15" t="e">
        <f t="shared" si="0"/>
        <v>#DIV/0!</v>
      </c>
      <c r="J22" s="9" t="e">
        <f t="shared" si="4"/>
        <v>#DIV/0!</v>
      </c>
      <c r="K22" s="9" t="e">
        <f t="shared" si="3"/>
        <v>#DIV/0!</v>
      </c>
      <c r="L22" s="13" t="e">
        <f t="shared" si="2"/>
        <v>#DIV/0!</v>
      </c>
      <c r="O22" s="5"/>
      <c r="P22" s="4"/>
    </row>
    <row r="23" spans="9:16" ht="61.75" customHeight="1">
      <c r="I23" s="15" t="e">
        <f t="shared" si="0"/>
        <v>#DIV/0!</v>
      </c>
      <c r="J23" s="9" t="e">
        <f t="shared" si="4"/>
        <v>#DIV/0!</v>
      </c>
      <c r="K23" s="9" t="e">
        <f t="shared" si="3"/>
        <v>#DIV/0!</v>
      </c>
      <c r="L23" s="13" t="e">
        <f t="shared" si="2"/>
        <v>#DIV/0!</v>
      </c>
      <c r="O23" s="5"/>
      <c r="P23" s="4"/>
    </row>
    <row r="24" spans="9:16" ht="61.75" customHeight="1">
      <c r="I24" s="15" t="e">
        <f t="shared" si="0"/>
        <v>#DIV/0!</v>
      </c>
      <c r="J24" s="9" t="e">
        <f t="shared" si="4"/>
        <v>#DIV/0!</v>
      </c>
      <c r="K24" s="9" t="e">
        <f t="shared" si="3"/>
        <v>#DIV/0!</v>
      </c>
      <c r="L24" s="13" t="e">
        <f t="shared" si="2"/>
        <v>#DIV/0!</v>
      </c>
      <c r="O24" s="5"/>
      <c r="P24" s="4"/>
    </row>
    <row r="25" spans="9:16" ht="61.75" customHeight="1">
      <c r="I25" s="15" t="e">
        <f t="shared" si="0"/>
        <v>#DIV/0!</v>
      </c>
      <c r="J25" s="9" t="e">
        <f t="shared" si="4"/>
        <v>#DIV/0!</v>
      </c>
      <c r="K25" s="9" t="e">
        <f t="shared" si="3"/>
        <v>#DIV/0!</v>
      </c>
      <c r="L25" s="13" t="e">
        <f t="shared" si="2"/>
        <v>#DIV/0!</v>
      </c>
      <c r="O25" s="5"/>
      <c r="P25" s="4"/>
    </row>
  </sheetData>
  <mergeCells count="1">
    <mergeCell ref="K1:L1"/>
  </mergeCells>
  <phoneticPr fontId="1" type="noConversion"/>
  <conditionalFormatting sqref="A1:L25">
    <cfRule type="expression" dxfId="2" priority="4">
      <formula>($K1="불합격권")</formula>
    </cfRule>
    <cfRule type="expression" dxfId="1" priority="5">
      <formula>($K1="추가합격권")</formula>
    </cfRule>
    <cfRule type="expression" dxfId="0" priority="6">
      <formula>($K1="최초합격권")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연습용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 Park</dc:creator>
  <cp:lastModifiedBy>Microsoft Office User</cp:lastModifiedBy>
  <dcterms:created xsi:type="dcterms:W3CDTF">2021-01-07T06:45:36Z</dcterms:created>
  <dcterms:modified xsi:type="dcterms:W3CDTF">2022-02-24T13:59:06Z</dcterms:modified>
</cp:coreProperties>
</file>