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Imre Antalfy\Documents\GitHub\Track 2 python\"/>
    </mc:Choice>
  </mc:AlternateContent>
  <xr:revisionPtr revIDLastSave="0" documentId="13_ncr:1_{7185AF5D-14B8-4720-B9B4-E62F9A411A06}" xr6:coauthVersionLast="45" xr6:coauthVersionMax="45" xr10:uidLastSave="{00000000-0000-0000-0000-000000000000}"/>
  <bookViews>
    <workbookView xWindow="40920" yWindow="-120" windowWidth="29040" windowHeight="17640" activeTab="2" xr2:uid="{00000000-000D-0000-FFFF-FFFF00000000}"/>
  </bookViews>
  <sheets>
    <sheet name="Grundlagen" sheetId="4" r:id="rId1"/>
    <sheet name="Jahresbilanz" sheetId="22" r:id="rId2"/>
    <sheet name="Jahr" sheetId="2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22" l="1"/>
  <c r="B24" i="22" l="1"/>
  <c r="B21" i="22"/>
  <c r="B20" i="22"/>
  <c r="E22" i="22" l="1"/>
  <c r="F25" i="22"/>
  <c r="D20" i="22"/>
  <c r="C20" i="22"/>
  <c r="C24" i="22"/>
  <c r="D24" i="22"/>
  <c r="C21" i="22"/>
  <c r="D21" i="22"/>
  <c r="E23" i="22"/>
  <c r="G35" i="4"/>
  <c r="E35" i="4"/>
  <c r="C23" i="22" s="1"/>
  <c r="F35" i="4"/>
  <c r="D23" i="22" s="1"/>
  <c r="D35" i="4"/>
  <c r="B23" i="22" s="1"/>
  <c r="D19" i="4"/>
  <c r="D12" i="4"/>
  <c r="D14" i="4" s="1"/>
  <c r="C16" i="22" l="1"/>
  <c r="B16" i="22" s="1"/>
  <c r="C12" i="22"/>
  <c r="B12" i="22" s="1"/>
  <c r="C15" i="22"/>
  <c r="B15" i="22" s="1"/>
  <c r="C11" i="22"/>
  <c r="B11" i="22" s="1"/>
  <c r="C14" i="22"/>
  <c r="B14" i="22" s="1"/>
  <c r="C10" i="22"/>
  <c r="B10" i="22" s="1"/>
  <c r="C13" i="22"/>
  <c r="B13" i="22" s="1"/>
  <c r="C9" i="22"/>
  <c r="B9" i="22" s="1"/>
  <c r="C8" i="22"/>
  <c r="B8" i="22" s="1"/>
  <c r="C7" i="22"/>
  <c r="B7" i="22" s="1"/>
  <c r="C6" i="22"/>
  <c r="B6" i="22" s="1"/>
  <c r="C5" i="22"/>
  <c r="B5" i="22" s="1"/>
  <c r="E25" i="22"/>
  <c r="D22" i="22"/>
  <c r="D25" i="22" s="1"/>
  <c r="D26" i="22" s="1"/>
  <c r="D17" i="4"/>
  <c r="D21" i="4" s="1"/>
  <c r="D15" i="4"/>
  <c r="C19" i="22" l="1"/>
  <c r="C22" i="22" s="1"/>
  <c r="C25" i="22" s="1"/>
  <c r="C26" i="22" s="1"/>
  <c r="B19" i="22"/>
  <c r="B22" i="22" s="1"/>
  <c r="B25" i="22" s="1"/>
  <c r="B26" i="22" s="1"/>
  <c r="E26" i="22"/>
</calcChain>
</file>

<file path=xl/sharedStrings.xml><?xml version="1.0" encoding="utf-8"?>
<sst xmlns="http://schemas.openxmlformats.org/spreadsheetml/2006/main" count="122" uniqueCount="92">
  <si>
    <t>Produktion</t>
  </si>
  <si>
    <t>Fackel</t>
  </si>
  <si>
    <t>Normdruck</t>
  </si>
  <si>
    <t>pN</t>
  </si>
  <si>
    <t>Normtemperatur</t>
  </si>
  <si>
    <t>Beschreibung</t>
  </si>
  <si>
    <t>Einheit</t>
  </si>
  <si>
    <t>Wert</t>
  </si>
  <si>
    <t>Wassergehalt</t>
  </si>
  <si>
    <t>Aufbereitung</t>
  </si>
  <si>
    <t>Betriebsdruck</t>
  </si>
  <si>
    <t>[bar]</t>
  </si>
  <si>
    <t>Betriebstemperatur</t>
  </si>
  <si>
    <t>[K]</t>
  </si>
  <si>
    <t>[%]</t>
  </si>
  <si>
    <t>Energie spez.</t>
  </si>
  <si>
    <t>[kWh/Nm³]</t>
  </si>
  <si>
    <t>Parameter</t>
  </si>
  <si>
    <t>Meereshöhe von arabern</t>
  </si>
  <si>
    <t>z</t>
  </si>
  <si>
    <t>Variable</t>
  </si>
  <si>
    <t>Fixpunkt 998946</t>
  </si>
  <si>
    <t>Resultat</t>
  </si>
  <si>
    <t>Überdruck im Faulraum</t>
  </si>
  <si>
    <t>Anteil Wasser</t>
  </si>
  <si>
    <t>w</t>
  </si>
  <si>
    <t>f</t>
  </si>
  <si>
    <t>Annahme für Berechnung</t>
  </si>
  <si>
    <t>Normbedingungen</t>
  </si>
  <si>
    <t>Energiegehalt von Biogas</t>
  </si>
  <si>
    <t>[m]</t>
  </si>
  <si>
    <t>[mbar]</t>
  </si>
  <si>
    <t>[°C]</t>
  </si>
  <si>
    <t>[Vol %]</t>
  </si>
  <si>
    <t>[1]</t>
  </si>
  <si>
    <t>Analysen SVGW 2013</t>
  </si>
  <si>
    <t>Masse von Biomethan eingespeist</t>
  </si>
  <si>
    <t>Energiegehalt von Biomethan eingespeist</t>
  </si>
  <si>
    <t>[kg/Nm³]</t>
  </si>
  <si>
    <t>Faktor von Zähler Bezug Erdgas</t>
  </si>
  <si>
    <t>Verwendung der Farben</t>
  </si>
  <si>
    <t>Energiegehalte und Umrechnungen</t>
  </si>
  <si>
    <t>Bedingungen arabern Monatsbilanz</t>
  </si>
  <si>
    <t>Legende:</t>
  </si>
  <si>
    <t>Summe</t>
  </si>
  <si>
    <t xml:space="preserve">Berechnung </t>
  </si>
  <si>
    <t>Vorgabe</t>
  </si>
  <si>
    <t>Bm³</t>
  </si>
  <si>
    <t>kWh</t>
  </si>
  <si>
    <t>Einspeisung
Messung</t>
  </si>
  <si>
    <t>Produktion Rohgas gemessen</t>
  </si>
  <si>
    <t>Abgabe Biomethan an ewb</t>
  </si>
  <si>
    <t>Berechnungen</t>
  </si>
  <si>
    <t>Summe Bm³</t>
  </si>
  <si>
    <t>Betriebsdruck bar</t>
  </si>
  <si>
    <t>Betriebstemperatur K</t>
  </si>
  <si>
    <t>Summe Nm³</t>
  </si>
  <si>
    <t>Energiegehalt kWh/Nm³</t>
  </si>
  <si>
    <t>Wassergehalt %</t>
  </si>
  <si>
    <t>Summe Energie kWh</t>
  </si>
  <si>
    <t>Energie relativ %</t>
  </si>
  <si>
    <t>Angabe extern</t>
  </si>
  <si>
    <t>Gesamt</t>
  </si>
  <si>
    <t>Betriebsbedingungen arabern 
(Barometerformel)</t>
  </si>
  <si>
    <t>Variable: die Werte in diesen Zellen sind zu erfassen.</t>
  </si>
  <si>
    <t>Parameter: Diese Angaben können angepasst werden.</t>
  </si>
  <si>
    <t>Resultate: (oder Zwischenresultate) werden an andern Stellen verwendet.</t>
  </si>
  <si>
    <r>
      <t>T</t>
    </r>
    <r>
      <rPr>
        <vertAlign val="subscript"/>
        <sz val="8"/>
        <color indexed="8"/>
        <rFont val="Calibri"/>
        <family val="2"/>
      </rPr>
      <t>N</t>
    </r>
  </si>
  <si>
    <r>
      <t>P abs</t>
    </r>
    <r>
      <rPr>
        <sz val="8"/>
        <color indexed="8"/>
        <rFont val="Calibri"/>
        <family val="2"/>
      </rPr>
      <t xml:space="preserve">.  x   T </t>
    </r>
    <r>
      <rPr>
        <sz val="8"/>
        <rFont val="Calibri"/>
        <family val="2"/>
      </rPr>
      <t>Norm [K] 273.15</t>
    </r>
  </si>
  <si>
    <r>
      <t>Nm</t>
    </r>
    <r>
      <rPr>
        <vertAlign val="superscript"/>
        <sz val="8"/>
        <rFont val="Calibri"/>
        <family val="2"/>
      </rPr>
      <t xml:space="preserve">3 </t>
    </r>
    <r>
      <rPr>
        <sz val="8"/>
        <color indexed="8"/>
        <rFont val="Calibri"/>
        <family val="2"/>
      </rPr>
      <t>=  Bm</t>
    </r>
    <r>
      <rPr>
        <vertAlign val="superscript"/>
        <sz val="8"/>
        <rFont val="Calibri"/>
        <family val="2"/>
      </rPr>
      <t xml:space="preserve">3 </t>
    </r>
    <r>
      <rPr>
        <sz val="8"/>
        <rFont val="Calibri"/>
        <family val="2"/>
      </rPr>
      <t xml:space="preserve"> x</t>
    </r>
  </si>
  <si>
    <r>
      <t xml:space="preserve">P Norm [bar] 1.01325  </t>
    </r>
    <r>
      <rPr>
        <sz val="8"/>
        <color indexed="8"/>
        <rFont val="Calibri"/>
        <family val="2"/>
      </rPr>
      <t xml:space="preserve"> x   T </t>
    </r>
    <r>
      <rPr>
        <sz val="8"/>
        <rFont val="Calibri"/>
        <family val="2"/>
      </rPr>
      <t>Betrieb</t>
    </r>
  </si>
  <si>
    <r>
      <t>p</t>
    </r>
    <r>
      <rPr>
        <vertAlign val="subscript"/>
        <sz val="8"/>
        <color indexed="8"/>
        <rFont val="Calibri"/>
        <family val="2"/>
      </rPr>
      <t>N</t>
    </r>
  </si>
  <si>
    <r>
      <t>Luftdruck, p</t>
    </r>
    <r>
      <rPr>
        <vertAlign val="subscript"/>
        <sz val="8"/>
        <rFont val="Calibri"/>
        <family val="2"/>
      </rPr>
      <t>L</t>
    </r>
    <r>
      <rPr>
        <sz val="8"/>
        <rFont val="Calibri"/>
        <family val="2"/>
      </rPr>
      <t xml:space="preserve"> = p</t>
    </r>
    <r>
      <rPr>
        <vertAlign val="subscript"/>
        <sz val="8"/>
        <rFont val="Calibri"/>
        <family val="2"/>
      </rPr>
      <t>N</t>
    </r>
    <r>
      <rPr>
        <sz val="8"/>
        <rFont val="Calibri"/>
        <family val="2"/>
      </rPr>
      <t>·e</t>
    </r>
    <r>
      <rPr>
        <vertAlign val="superscript"/>
        <sz val="8"/>
        <rFont val="Calibri"/>
        <family val="2"/>
      </rPr>
      <t>-(z/8432m)</t>
    </r>
  </si>
  <si>
    <r>
      <t>p</t>
    </r>
    <r>
      <rPr>
        <vertAlign val="subscript"/>
        <sz val="8"/>
        <color indexed="8"/>
        <rFont val="Calibri"/>
        <family val="2"/>
      </rPr>
      <t>L</t>
    </r>
  </si>
  <si>
    <r>
      <t>P</t>
    </r>
    <r>
      <rPr>
        <vertAlign val="subscript"/>
        <sz val="8"/>
        <color indexed="8"/>
        <rFont val="Calibri"/>
        <family val="2"/>
      </rPr>
      <t>FR</t>
    </r>
  </si>
  <si>
    <r>
      <t>Absoluter Druck Faulraum, p</t>
    </r>
    <r>
      <rPr>
        <vertAlign val="subscript"/>
        <sz val="8"/>
        <rFont val="Calibri"/>
        <family val="2"/>
      </rPr>
      <t>1</t>
    </r>
    <r>
      <rPr>
        <sz val="8"/>
        <rFont val="Calibri"/>
        <family val="2"/>
      </rPr>
      <t xml:space="preserve"> = P</t>
    </r>
    <r>
      <rPr>
        <vertAlign val="subscript"/>
        <sz val="8"/>
        <rFont val="Calibri"/>
        <family val="2"/>
      </rPr>
      <t>L</t>
    </r>
    <r>
      <rPr>
        <sz val="8"/>
        <rFont val="Calibri"/>
        <family val="2"/>
      </rPr>
      <t xml:space="preserve"> + p</t>
    </r>
    <r>
      <rPr>
        <vertAlign val="subscript"/>
        <sz val="8"/>
        <rFont val="Calibri"/>
        <family val="2"/>
      </rPr>
      <t>FR</t>
    </r>
  </si>
  <si>
    <r>
      <t>p</t>
    </r>
    <r>
      <rPr>
        <vertAlign val="subscript"/>
        <sz val="8"/>
        <color indexed="8"/>
        <rFont val="Calibri"/>
        <family val="2"/>
      </rPr>
      <t>1</t>
    </r>
  </si>
  <si>
    <r>
      <t>Temperatur bei Messung Volumenstrom, T</t>
    </r>
    <r>
      <rPr>
        <vertAlign val="subscript"/>
        <sz val="8"/>
        <rFont val="Calibri"/>
        <family val="2"/>
      </rPr>
      <t>M</t>
    </r>
  </si>
  <si>
    <r>
      <t>T</t>
    </r>
    <r>
      <rPr>
        <vertAlign val="subscript"/>
        <sz val="8"/>
        <color indexed="8"/>
        <rFont val="Calibri"/>
        <family val="2"/>
      </rPr>
      <t>M</t>
    </r>
  </si>
  <si>
    <r>
      <t>Temperatur bei Messung, T</t>
    </r>
    <r>
      <rPr>
        <vertAlign val="subscript"/>
        <sz val="8"/>
        <rFont val="Calibri"/>
        <family val="2"/>
      </rPr>
      <t>1</t>
    </r>
    <r>
      <rPr>
        <sz val="8"/>
        <rFont val="Calibri"/>
        <family val="2"/>
      </rPr>
      <t xml:space="preserve"> = T</t>
    </r>
    <r>
      <rPr>
        <vertAlign val="subscript"/>
        <sz val="8"/>
        <rFont val="Calibri"/>
        <family val="2"/>
      </rPr>
      <t>N</t>
    </r>
    <r>
      <rPr>
        <sz val="8"/>
        <rFont val="Calibri"/>
        <family val="2"/>
      </rPr>
      <t xml:space="preserve"> + T</t>
    </r>
    <r>
      <rPr>
        <vertAlign val="subscript"/>
        <sz val="8"/>
        <rFont val="Calibri"/>
        <family val="2"/>
      </rPr>
      <t>M</t>
    </r>
  </si>
  <si>
    <r>
      <t>T</t>
    </r>
    <r>
      <rPr>
        <vertAlign val="subscript"/>
        <sz val="8"/>
        <color indexed="8"/>
        <rFont val="Calibri"/>
        <family val="2"/>
      </rPr>
      <t>1</t>
    </r>
  </si>
  <si>
    <r>
      <t>Faktor = (p</t>
    </r>
    <r>
      <rPr>
        <vertAlign val="subscript"/>
        <sz val="8"/>
        <rFont val="Calibri"/>
        <family val="2"/>
      </rPr>
      <t>1</t>
    </r>
    <r>
      <rPr>
        <sz val="8"/>
        <rFont val="Calibri"/>
        <family val="2"/>
      </rPr>
      <t>·T</t>
    </r>
    <r>
      <rPr>
        <vertAlign val="subscript"/>
        <sz val="8"/>
        <rFont val="Calibri"/>
        <family val="2"/>
      </rPr>
      <t>N</t>
    </r>
    <r>
      <rPr>
        <sz val="8"/>
        <rFont val="Calibri"/>
        <family val="2"/>
      </rPr>
      <t>)/(p</t>
    </r>
    <r>
      <rPr>
        <vertAlign val="subscript"/>
        <sz val="8"/>
        <rFont val="Calibri"/>
        <family val="2"/>
      </rPr>
      <t>N</t>
    </r>
    <r>
      <rPr>
        <sz val="8"/>
        <rFont val="Calibri"/>
        <family val="2"/>
      </rPr>
      <t>·T</t>
    </r>
    <r>
      <rPr>
        <vertAlign val="subscript"/>
        <sz val="8"/>
        <rFont val="Calibri"/>
        <family val="2"/>
      </rPr>
      <t>1</t>
    </r>
    <r>
      <rPr>
        <sz val="8"/>
        <rFont val="Calibri"/>
        <family val="2"/>
      </rPr>
      <t>)·(1-w)</t>
    </r>
  </si>
  <si>
    <t>Abk.</t>
  </si>
  <si>
    <t>Zähler m³</t>
  </si>
  <si>
    <t>Monat</t>
  </si>
  <si>
    <t>Jahresbilanz Gas 2018</t>
  </si>
  <si>
    <t>Produktion Rohgas [Bm³]</t>
  </si>
  <si>
    <t>Bezug Rohgas BGA [Bm³]</t>
  </si>
  <si>
    <t>Bezug Rohgas Fackel [Bm³]</t>
  </si>
  <si>
    <t>Datum</t>
  </si>
  <si>
    <t>Einspeisung Messung [Nm³]</t>
  </si>
  <si>
    <t>Einspeisung Messung [kWh]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</si>
</sst>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#,##0.0"/>
    <numFmt numFmtId="165" formatCode="0.0%"/>
    <numFmt numFmtId="166" formatCode="#,##0.000"/>
    <numFmt numFmtId="167" formatCode="0.000"/>
    <numFmt numFmtId="168" formatCode="0.0"/>
    <numFmt numFmtId="169" formatCode="mmmm\ yyyy"/>
  </numFmts>
  <fonts count="17" x14ac:knownFonts="1">
    <font>
      <sz val="10"/>
      <name val="Arial"/>
    </font>
    <font>
      <sz val="10"/>
      <name val="Arial"/>
      <family val="2"/>
    </font>
    <font>
      <sz val="11"/>
      <color theme="1"/>
      <name val="Arial"/>
      <family val="2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i/>
      <sz val="9"/>
      <name val="Calibri"/>
      <family val="2"/>
      <scheme val="minor"/>
    </font>
    <font>
      <b/>
      <sz val="9"/>
      <name val="Calibri"/>
      <family val="2"/>
      <scheme val="minor"/>
    </font>
    <font>
      <i/>
      <sz val="8"/>
      <name val="Calibri"/>
      <family val="2"/>
      <scheme val="minor"/>
    </font>
    <font>
      <sz val="8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bscript"/>
      <sz val="8"/>
      <color indexed="8"/>
      <name val="Calibri"/>
      <family val="2"/>
    </font>
    <font>
      <sz val="8"/>
      <color indexed="8"/>
      <name val="Calibri"/>
      <family val="2"/>
    </font>
    <font>
      <vertAlign val="superscript"/>
      <sz val="8"/>
      <name val="Calibri"/>
      <family val="2"/>
    </font>
    <font>
      <vertAlign val="subscript"/>
      <sz val="8"/>
      <name val="Calibri"/>
      <family val="2"/>
    </font>
    <font>
      <b/>
      <sz val="1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" fillId="0" borderId="0"/>
  </cellStyleXfs>
  <cellXfs count="95">
    <xf numFmtId="0" fontId="0" fillId="0" borderId="0" xfId="0"/>
    <xf numFmtId="0" fontId="5" fillId="6" borderId="0" xfId="5" applyFont="1" applyFill="1" applyBorder="1" applyAlignment="1">
      <alignment vertical="center" shrinkToFit="1"/>
    </xf>
    <xf numFmtId="0" fontId="5" fillId="7" borderId="0" xfId="5" applyFont="1" applyFill="1" applyBorder="1" applyAlignment="1">
      <alignment vertical="center" shrinkToFit="1"/>
    </xf>
    <xf numFmtId="0" fontId="5" fillId="8" borderId="0" xfId="5" applyFont="1" applyFill="1" applyBorder="1" applyAlignment="1">
      <alignment vertical="center" shrinkToFit="1"/>
    </xf>
    <xf numFmtId="0" fontId="6" fillId="8" borderId="4" xfId="5" applyFont="1" applyFill="1" applyBorder="1" applyAlignment="1">
      <alignment horizontal="center" vertical="center"/>
    </xf>
    <xf numFmtId="0" fontId="7" fillId="0" borderId="0" xfId="5" applyFont="1" applyBorder="1" applyAlignment="1">
      <alignment vertical="center"/>
    </xf>
    <xf numFmtId="0" fontId="3" fillId="0" borderId="0" xfId="5" applyFont="1" applyBorder="1" applyAlignment="1">
      <alignment vertical="center"/>
    </xf>
    <xf numFmtId="0" fontId="5" fillId="0" borderId="0" xfId="5" applyFont="1" applyBorder="1" applyAlignment="1">
      <alignment vertical="center"/>
    </xf>
    <xf numFmtId="0" fontId="6" fillId="0" borderId="0" xfId="5" applyFont="1" applyBorder="1" applyAlignment="1">
      <alignment vertical="center"/>
    </xf>
    <xf numFmtId="3" fontId="3" fillId="0" borderId="0" xfId="5" applyNumberFormat="1" applyFont="1" applyFill="1" applyBorder="1" applyAlignment="1">
      <alignment vertical="center"/>
    </xf>
    <xf numFmtId="0" fontId="7" fillId="0" borderId="0" xfId="5" applyFont="1" applyFill="1" applyBorder="1" applyAlignment="1">
      <alignment vertical="center"/>
    </xf>
    <xf numFmtId="3" fontId="3" fillId="0" borderId="0" xfId="5" applyNumberFormat="1" applyFont="1" applyBorder="1" applyAlignment="1">
      <alignment vertical="center"/>
    </xf>
    <xf numFmtId="0" fontId="3" fillId="0" borderId="0" xfId="5" applyFont="1" applyFill="1" applyBorder="1" applyAlignment="1">
      <alignment vertical="center"/>
    </xf>
    <xf numFmtId="0" fontId="3" fillId="0" borderId="1" xfId="5" applyFont="1" applyBorder="1" applyAlignment="1">
      <alignment horizontal="right" vertical="center" indent="1"/>
    </xf>
    <xf numFmtId="0" fontId="3" fillId="0" borderId="0" xfId="5" applyFont="1" applyBorder="1" applyAlignment="1">
      <alignment horizontal="right" vertical="center" indent="1"/>
    </xf>
    <xf numFmtId="167" fontId="3" fillId="0" borderId="1" xfId="5" applyNumberFormat="1" applyFont="1" applyBorder="1" applyAlignment="1">
      <alignment horizontal="right" vertical="center" indent="1"/>
    </xf>
    <xf numFmtId="167" fontId="3" fillId="0" borderId="0" xfId="5" applyNumberFormat="1" applyFont="1" applyBorder="1" applyAlignment="1">
      <alignment horizontal="right" vertical="center" indent="1"/>
    </xf>
    <xf numFmtId="3" fontId="3" fillId="0" borderId="0" xfId="5" applyNumberFormat="1" applyFont="1" applyFill="1" applyBorder="1" applyAlignment="1">
      <alignment horizontal="right" vertical="center" indent="1"/>
    </xf>
    <xf numFmtId="0" fontId="3" fillId="0" borderId="3" xfId="5" applyFont="1" applyBorder="1" applyAlignment="1">
      <alignment horizontal="right" vertical="center" indent="1"/>
    </xf>
    <xf numFmtId="10" fontId="3" fillId="7" borderId="10" xfId="5" applyNumberFormat="1" applyFont="1" applyFill="1" applyBorder="1" applyAlignment="1">
      <alignment horizontal="right" vertical="center" indent="1"/>
    </xf>
    <xf numFmtId="0" fontId="5" fillId="7" borderId="16" xfId="5" applyFont="1" applyFill="1" applyBorder="1" applyAlignment="1">
      <alignment vertical="center"/>
    </xf>
    <xf numFmtId="0" fontId="5" fillId="6" borderId="17" xfId="5" applyFont="1" applyFill="1" applyBorder="1" applyAlignment="1">
      <alignment vertical="center"/>
    </xf>
    <xf numFmtId="0" fontId="5" fillId="6" borderId="16" xfId="5" applyFont="1" applyFill="1" applyBorder="1" applyAlignment="1">
      <alignment vertical="center"/>
    </xf>
    <xf numFmtId="0" fontId="4" fillId="0" borderId="0" xfId="5" applyFont="1" applyBorder="1" applyAlignment="1">
      <alignment horizontal="right" vertical="center" shrinkToFit="1"/>
    </xf>
    <xf numFmtId="0" fontId="10" fillId="0" borderId="0" xfId="0" applyFont="1" applyBorder="1" applyAlignment="1">
      <alignment horizontal="left" vertical="center"/>
    </xf>
    <xf numFmtId="0" fontId="11" fillId="0" borderId="0" xfId="6" applyFont="1" applyFill="1" applyBorder="1" applyAlignment="1">
      <alignment horizontal="left" vertical="center"/>
    </xf>
    <xf numFmtId="43" fontId="11" fillId="0" borderId="0" xfId="1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0" borderId="0" xfId="6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11" fillId="0" borderId="0" xfId="6" applyFont="1" applyBorder="1" applyAlignment="1">
      <alignment horizontal="left" vertical="center"/>
    </xf>
    <xf numFmtId="43" fontId="11" fillId="0" borderId="0" xfId="1" applyFont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0" fontId="11" fillId="0" borderId="0" xfId="6" applyFont="1" applyFill="1" applyBorder="1" applyAlignment="1">
      <alignment horizontal="right" vertical="center"/>
    </xf>
    <xf numFmtId="0" fontId="11" fillId="0" borderId="0" xfId="6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3" fontId="5" fillId="0" borderId="0" xfId="0" applyNumberFormat="1" applyFont="1" applyBorder="1" applyAlignment="1">
      <alignment horizontal="right" vertical="center"/>
    </xf>
    <xf numFmtId="0" fontId="5" fillId="0" borderId="8" xfId="5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8" xfId="5" applyFont="1" applyFill="1" applyBorder="1" applyAlignment="1">
      <alignment horizontal="right" vertical="center"/>
    </xf>
    <xf numFmtId="0" fontId="11" fillId="0" borderId="8" xfId="0" applyFont="1" applyBorder="1" applyAlignment="1">
      <alignment horizontal="left" vertical="center"/>
    </xf>
    <xf numFmtId="0" fontId="5" fillId="2" borderId="8" xfId="5" applyFont="1" applyFill="1" applyBorder="1" applyAlignment="1">
      <alignment horizontal="right" vertical="center"/>
    </xf>
    <xf numFmtId="0" fontId="5" fillId="0" borderId="8" xfId="5" applyFont="1" applyBorder="1" applyAlignment="1">
      <alignment horizontal="right" vertical="center"/>
    </xf>
    <xf numFmtId="164" fontId="4" fillId="5" borderId="8" xfId="5" applyNumberFormat="1" applyFont="1" applyFill="1" applyBorder="1" applyAlignment="1">
      <alignment horizontal="right" vertical="center"/>
    </xf>
    <xf numFmtId="0" fontId="4" fillId="0" borderId="8" xfId="5" applyFont="1" applyBorder="1" applyAlignment="1">
      <alignment horizontal="left" vertical="center"/>
    </xf>
    <xf numFmtId="4" fontId="5" fillId="0" borderId="8" xfId="5" applyNumberFormat="1" applyFont="1" applyBorder="1" applyAlignment="1">
      <alignment horizontal="right" vertical="center"/>
    </xf>
    <xf numFmtId="10" fontId="5" fillId="3" borderId="8" xfId="3" applyNumberFormat="1" applyFont="1" applyFill="1" applyBorder="1" applyAlignment="1">
      <alignment horizontal="right" vertical="center"/>
    </xf>
    <xf numFmtId="0" fontId="5" fillId="5" borderId="8" xfId="5" applyFont="1" applyFill="1" applyBorder="1" applyAlignment="1">
      <alignment horizontal="right" vertical="center"/>
    </xf>
    <xf numFmtId="0" fontId="11" fillId="0" borderId="8" xfId="6" applyFont="1" applyFill="1" applyBorder="1" applyAlignment="1">
      <alignment horizontal="left" vertical="center"/>
    </xf>
    <xf numFmtId="4" fontId="11" fillId="3" borderId="8" xfId="6" applyNumberFormat="1" applyFont="1" applyFill="1" applyBorder="1" applyAlignment="1">
      <alignment horizontal="right" vertical="center"/>
    </xf>
    <xf numFmtId="0" fontId="5" fillId="0" borderId="8" xfId="5" applyFont="1" applyFill="1" applyBorder="1" applyAlignment="1">
      <alignment horizontal="left" vertical="center"/>
    </xf>
    <xf numFmtId="0" fontId="5" fillId="0" borderId="8" xfId="6" applyFont="1" applyFill="1" applyBorder="1" applyAlignment="1">
      <alignment horizontal="left" vertical="center"/>
    </xf>
    <xf numFmtId="0" fontId="5" fillId="3" borderId="8" xfId="5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right" vertical="center"/>
    </xf>
    <xf numFmtId="0" fontId="11" fillId="0" borderId="8" xfId="6" applyFont="1" applyBorder="1" applyAlignment="1">
      <alignment horizontal="left" vertical="center"/>
    </xf>
    <xf numFmtId="166" fontId="11" fillId="3" borderId="8" xfId="6" applyNumberFormat="1" applyFont="1" applyFill="1" applyBorder="1" applyAlignment="1">
      <alignment horizontal="right" vertical="center"/>
    </xf>
    <xf numFmtId="164" fontId="11" fillId="3" borderId="8" xfId="6" applyNumberFormat="1" applyFont="1" applyFill="1" applyBorder="1" applyAlignment="1">
      <alignment horizontal="right" vertical="center"/>
    </xf>
    <xf numFmtId="165" fontId="11" fillId="3" borderId="8" xfId="3" applyNumberFormat="1" applyFont="1" applyFill="1" applyBorder="1" applyAlignment="1">
      <alignment horizontal="right" vertical="center"/>
    </xf>
    <xf numFmtId="0" fontId="8" fillId="0" borderId="0" xfId="6" applyFont="1" applyBorder="1" applyAlignment="1">
      <alignment horizontal="left" vertical="center"/>
    </xf>
    <xf numFmtId="43" fontId="8" fillId="0" borderId="0" xfId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6" fillId="0" borderId="0" xfId="5" applyFont="1" applyBorder="1" applyAlignment="1">
      <alignment vertical="center"/>
    </xf>
    <xf numFmtId="0" fontId="6" fillId="6" borderId="13" xfId="5" applyFont="1" applyFill="1" applyBorder="1" applyAlignment="1">
      <alignment horizontal="center" vertical="center"/>
    </xf>
    <xf numFmtId="169" fontId="3" fillId="0" borderId="19" xfId="5" applyNumberFormat="1" applyFont="1" applyBorder="1" applyAlignment="1">
      <alignment horizontal="left" vertical="center" indent="1"/>
    </xf>
    <xf numFmtId="3" fontId="3" fillId="8" borderId="19" xfId="5" applyNumberFormat="1" applyFont="1" applyFill="1" applyBorder="1" applyAlignment="1">
      <alignment horizontal="right" vertical="center" indent="1"/>
    </xf>
    <xf numFmtId="3" fontId="3" fillId="6" borderId="19" xfId="5" applyNumberFormat="1" applyFont="1" applyFill="1" applyBorder="1" applyAlignment="1">
      <alignment horizontal="right" vertical="center" indent="1"/>
    </xf>
    <xf numFmtId="10" fontId="3" fillId="7" borderId="12" xfId="4" applyNumberFormat="1" applyFont="1" applyFill="1" applyBorder="1" applyAlignment="1">
      <alignment horizontal="right" vertical="center" indent="1"/>
    </xf>
    <xf numFmtId="10" fontId="3" fillId="7" borderId="9" xfId="5" applyNumberFormat="1" applyFont="1" applyFill="1" applyBorder="1" applyAlignment="1">
      <alignment horizontal="right" vertical="center" indent="1"/>
    </xf>
    <xf numFmtId="0" fontId="6" fillId="8" borderId="20" xfId="5" applyFont="1" applyFill="1" applyBorder="1" applyAlignment="1">
      <alignment horizontal="center" vertical="center"/>
    </xf>
    <xf numFmtId="168" fontId="3" fillId="7" borderId="6" xfId="5" applyNumberFormat="1" applyFont="1" applyFill="1" applyBorder="1" applyAlignment="1">
      <alignment horizontal="right" vertical="center" indent="1"/>
    </xf>
    <xf numFmtId="167" fontId="3" fillId="7" borderId="6" xfId="5" applyNumberFormat="1" applyFont="1" applyFill="1" applyBorder="1" applyAlignment="1">
      <alignment horizontal="right" vertical="center" indent="1"/>
    </xf>
    <xf numFmtId="2" fontId="3" fillId="7" borderId="6" xfId="5" applyNumberFormat="1" applyFont="1" applyFill="1" applyBorder="1" applyAlignment="1">
      <alignment horizontal="right" vertical="center" indent="1"/>
    </xf>
    <xf numFmtId="167" fontId="3" fillId="7" borderId="18" xfId="5" applyNumberFormat="1" applyFont="1" applyFill="1" applyBorder="1" applyAlignment="1">
      <alignment horizontal="right" vertical="center" indent="1"/>
    </xf>
    <xf numFmtId="165" fontId="3" fillId="7" borderId="6" xfId="4" applyNumberFormat="1" applyFont="1" applyFill="1" applyBorder="1" applyAlignment="1">
      <alignment horizontal="right" vertical="center" indent="1"/>
    </xf>
    <xf numFmtId="165" fontId="3" fillId="7" borderId="18" xfId="4" applyNumberFormat="1" applyFont="1" applyFill="1" applyBorder="1" applyAlignment="1">
      <alignment horizontal="right" vertical="center" indent="1"/>
    </xf>
    <xf numFmtId="3" fontId="3" fillId="6" borderId="6" xfId="5" applyNumberFormat="1" applyFont="1" applyFill="1" applyBorder="1" applyAlignment="1">
      <alignment horizontal="right" vertical="center" indent="1"/>
    </xf>
    <xf numFmtId="3" fontId="3" fillId="6" borderId="7" xfId="5" applyNumberFormat="1" applyFont="1" applyFill="1" applyBorder="1" applyAlignment="1">
      <alignment horizontal="right" vertical="center" indent="1"/>
    </xf>
    <xf numFmtId="10" fontId="3" fillId="6" borderId="10" xfId="4" applyNumberFormat="1" applyFont="1" applyFill="1" applyBorder="1" applyAlignment="1">
      <alignment horizontal="right" vertical="center" indent="1"/>
    </xf>
    <xf numFmtId="0" fontId="5" fillId="9" borderId="0" xfId="5" applyFont="1" applyFill="1" applyBorder="1" applyAlignment="1">
      <alignment vertical="center" shrinkToFit="1"/>
    </xf>
    <xf numFmtId="0" fontId="5" fillId="9" borderId="15" xfId="5" applyFont="1" applyFill="1" applyBorder="1" applyAlignment="1">
      <alignment vertical="center"/>
    </xf>
    <xf numFmtId="3" fontId="3" fillId="9" borderId="11" xfId="5" applyNumberFormat="1" applyFont="1" applyFill="1" applyBorder="1" applyAlignment="1">
      <alignment horizontal="right" vertical="center" indent="1"/>
    </xf>
    <xf numFmtId="3" fontId="3" fillId="9" borderId="14" xfId="5" applyNumberFormat="1" applyFont="1" applyFill="1" applyBorder="1" applyAlignment="1">
      <alignment horizontal="right" vertical="center" indent="1"/>
    </xf>
    <xf numFmtId="3" fontId="3" fillId="9" borderId="5" xfId="5" applyNumberFormat="1" applyFont="1" applyFill="1" applyBorder="1" applyAlignment="1">
      <alignment horizontal="right" vertical="center" indent="1"/>
    </xf>
    <xf numFmtId="0" fontId="7" fillId="0" borderId="1" xfId="5" applyFont="1" applyFill="1" applyBorder="1" applyAlignment="1">
      <alignment horizontal="center" vertical="center"/>
    </xf>
    <xf numFmtId="0" fontId="7" fillId="0" borderId="0" xfId="5" applyFont="1" applyFill="1" applyBorder="1" applyAlignment="1">
      <alignment horizontal="center" vertical="center"/>
    </xf>
    <xf numFmtId="0" fontId="7" fillId="0" borderId="2" xfId="5" applyFont="1" applyFill="1" applyBorder="1" applyAlignment="1">
      <alignment horizontal="center" vertical="center"/>
    </xf>
    <xf numFmtId="0" fontId="5" fillId="0" borderId="1" xfId="5" applyFont="1" applyFill="1" applyBorder="1" applyAlignment="1">
      <alignment horizontal="center" vertical="center" wrapText="1"/>
    </xf>
    <xf numFmtId="0" fontId="5" fillId="0" borderId="2" xfId="5" applyFont="1" applyFill="1" applyBorder="1" applyAlignment="1">
      <alignment horizontal="center" vertical="center"/>
    </xf>
    <xf numFmtId="0" fontId="5" fillId="0" borderId="21" xfId="5" applyFont="1" applyBorder="1" applyAlignment="1">
      <alignment horizontal="center" vertical="center" wrapText="1"/>
    </xf>
    <xf numFmtId="0" fontId="5" fillId="0" borderId="22" xfId="5" applyFont="1" applyBorder="1" applyAlignment="1">
      <alignment horizontal="center" vertical="center" wrapText="1"/>
    </xf>
    <xf numFmtId="14" fontId="0" fillId="0" borderId="0" xfId="0" applyNumberFormat="1"/>
    <xf numFmtId="0" fontId="5" fillId="0" borderId="21" xfId="5" applyFont="1" applyBorder="1" applyAlignment="1">
      <alignment vertical="center" wrapText="1"/>
    </xf>
    <xf numFmtId="0" fontId="5" fillId="0" borderId="5" xfId="5" applyFont="1" applyBorder="1" applyAlignment="1">
      <alignment vertical="center"/>
    </xf>
  </cellXfs>
  <cellStyles count="7">
    <cellStyle name="Dezimal 2" xfId="1" xr:uid="{00000000-0005-0000-0000-000000000000}"/>
    <cellStyle name="Dezimal 3" xfId="2" xr:uid="{00000000-0005-0000-0000-000001000000}"/>
    <cellStyle name="Prozent 2" xfId="3" xr:uid="{00000000-0005-0000-0000-000002000000}"/>
    <cellStyle name="Prozent 3" xfId="4" xr:uid="{00000000-0005-0000-0000-000003000000}"/>
    <cellStyle name="Standard" xfId="0" builtinId="0"/>
    <cellStyle name="Standard 2" xfId="5" xr:uid="{00000000-0005-0000-0000-000005000000}"/>
    <cellStyle name="Standard 3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104775</xdr:rowOff>
    </xdr:from>
    <xdr:to>
      <xdr:col>3</xdr:col>
      <xdr:colOff>704850</xdr:colOff>
      <xdr:row>6</xdr:row>
      <xdr:rowOff>104775</xdr:rowOff>
    </xdr:to>
    <xdr:sp macro="" textlink="">
      <xdr:nvSpPr>
        <xdr:cNvPr id="9443" name="Line 1">
          <a:extLst>
            <a:ext uri="{FF2B5EF4-FFF2-40B4-BE49-F238E27FC236}">
              <a16:creationId xmlns:a16="http://schemas.microsoft.com/office/drawing/2014/main" id="{00000000-0008-0000-0000-0000E3240000}"/>
            </a:ext>
          </a:extLst>
        </xdr:cNvPr>
        <xdr:cNvSpPr>
          <a:spLocks noChangeShapeType="1"/>
        </xdr:cNvSpPr>
      </xdr:nvSpPr>
      <xdr:spPr bwMode="auto">
        <a:xfrm flipV="1">
          <a:off x="2857500" y="2124075"/>
          <a:ext cx="2228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G40"/>
  <sheetViews>
    <sheetView zoomScale="85" zoomScaleNormal="85" workbookViewId="0">
      <selection activeCell="L31" sqref="L31"/>
    </sheetView>
  </sheetViews>
  <sheetFormatPr baseColWidth="10" defaultColWidth="11.3984375" defaultRowHeight="18" customHeight="1" x14ac:dyDescent="0.35"/>
  <cols>
    <col min="1" max="1" width="32" style="27" customWidth="1"/>
    <col min="2" max="2" width="8.1328125" style="27" customWidth="1"/>
    <col min="3" max="3" width="9.73046875" style="27" customWidth="1"/>
    <col min="4" max="4" width="9.73046875" style="37" customWidth="1"/>
    <col min="5" max="22" width="9.73046875" style="27" customWidth="1"/>
    <col min="23" max="16384" width="11.3984375" style="27"/>
  </cols>
  <sheetData>
    <row r="1" spans="1:7" ht="18" customHeight="1" x14ac:dyDescent="0.35">
      <c r="A1" s="24" t="s">
        <v>28</v>
      </c>
      <c r="B1" s="25"/>
      <c r="C1" s="26"/>
      <c r="D1" s="35"/>
    </row>
    <row r="2" spans="1:7" ht="18" customHeight="1" x14ac:dyDescent="0.35">
      <c r="A2" s="60" t="s">
        <v>5</v>
      </c>
      <c r="B2" s="60" t="s">
        <v>82</v>
      </c>
      <c r="C2" s="61" t="s">
        <v>6</v>
      </c>
      <c r="D2" s="60" t="s">
        <v>7</v>
      </c>
    </row>
    <row r="3" spans="1:7" ht="18" customHeight="1" x14ac:dyDescent="0.35">
      <c r="A3" s="50" t="s">
        <v>4</v>
      </c>
      <c r="B3" s="50" t="s">
        <v>67</v>
      </c>
      <c r="C3" s="50" t="s">
        <v>13</v>
      </c>
      <c r="D3" s="51">
        <v>273.14999999999998</v>
      </c>
    </row>
    <row r="4" spans="1:7" ht="18" customHeight="1" x14ac:dyDescent="0.35">
      <c r="A4" s="52" t="s">
        <v>2</v>
      </c>
      <c r="B4" s="53" t="s">
        <v>3</v>
      </c>
      <c r="C4" s="52" t="s">
        <v>11</v>
      </c>
      <c r="D4" s="54">
        <v>1.01325</v>
      </c>
    </row>
    <row r="5" spans="1:7" ht="18" customHeight="1" x14ac:dyDescent="0.35">
      <c r="A5" s="32"/>
      <c r="B5" s="32"/>
      <c r="C5" s="33"/>
      <c r="D5" s="36"/>
    </row>
    <row r="6" spans="1:7" ht="18" customHeight="1" x14ac:dyDescent="0.35">
      <c r="A6" s="25"/>
      <c r="B6" s="30" t="s">
        <v>68</v>
      </c>
      <c r="C6" s="32"/>
      <c r="D6" s="36"/>
    </row>
    <row r="7" spans="1:7" ht="18" customHeight="1" x14ac:dyDescent="0.35">
      <c r="A7" s="30" t="s">
        <v>69</v>
      </c>
      <c r="B7" s="25"/>
      <c r="C7" s="25"/>
      <c r="D7" s="36"/>
    </row>
    <row r="8" spans="1:7" ht="18" customHeight="1" x14ac:dyDescent="0.35">
      <c r="A8" s="25"/>
      <c r="B8" s="30" t="s">
        <v>70</v>
      </c>
      <c r="C8" s="30"/>
      <c r="D8" s="36"/>
    </row>
    <row r="10" spans="1:7" ht="18" customHeight="1" x14ac:dyDescent="0.35">
      <c r="A10" s="24" t="s">
        <v>63</v>
      </c>
      <c r="D10" s="38"/>
    </row>
    <row r="11" spans="1:7" ht="18" customHeight="1" x14ac:dyDescent="0.35">
      <c r="A11" s="60" t="s">
        <v>5</v>
      </c>
      <c r="B11" s="60" t="s">
        <v>82</v>
      </c>
      <c r="C11" s="61" t="s">
        <v>6</v>
      </c>
      <c r="D11" s="60" t="s">
        <v>7</v>
      </c>
    </row>
    <row r="12" spans="1:7" ht="18" customHeight="1" x14ac:dyDescent="0.35">
      <c r="A12" s="39" t="s">
        <v>2</v>
      </c>
      <c r="B12" s="40" t="s">
        <v>71</v>
      </c>
      <c r="C12" s="39" t="s">
        <v>11</v>
      </c>
      <c r="D12" s="41">
        <f>D4</f>
        <v>1.01325</v>
      </c>
      <c r="E12" s="42"/>
      <c r="F12" s="40"/>
      <c r="G12" s="40"/>
    </row>
    <row r="13" spans="1:7" ht="18" customHeight="1" x14ac:dyDescent="0.35">
      <c r="A13" s="39" t="s">
        <v>18</v>
      </c>
      <c r="B13" s="40" t="s">
        <v>19</v>
      </c>
      <c r="C13" s="39" t="s">
        <v>30</v>
      </c>
      <c r="D13" s="43">
        <v>497.80799999999999</v>
      </c>
      <c r="E13" s="39" t="s">
        <v>20</v>
      </c>
      <c r="F13" s="39" t="s">
        <v>21</v>
      </c>
      <c r="G13" s="40"/>
    </row>
    <row r="14" spans="1:7" ht="18" customHeight="1" x14ac:dyDescent="0.35">
      <c r="A14" s="40" t="s">
        <v>72</v>
      </c>
      <c r="B14" s="40" t="s">
        <v>73</v>
      </c>
      <c r="C14" s="39" t="s">
        <v>11</v>
      </c>
      <c r="D14" s="44">
        <f>D12*EXP(-D13/8432)</f>
        <v>0.95516138415169949</v>
      </c>
      <c r="E14" s="39"/>
      <c r="F14" s="40"/>
      <c r="G14" s="40"/>
    </row>
    <row r="15" spans="1:7" ht="18" customHeight="1" x14ac:dyDescent="0.35">
      <c r="A15" s="40"/>
      <c r="B15" s="40" t="s">
        <v>73</v>
      </c>
      <c r="C15" s="39" t="s">
        <v>31</v>
      </c>
      <c r="D15" s="45">
        <f>D14*1000</f>
        <v>955.16138415169951</v>
      </c>
      <c r="E15" s="46" t="s">
        <v>22</v>
      </c>
      <c r="F15" s="40"/>
      <c r="G15" s="40"/>
    </row>
    <row r="16" spans="1:7" ht="18" customHeight="1" x14ac:dyDescent="0.35">
      <c r="A16" s="39" t="s">
        <v>23</v>
      </c>
      <c r="B16" s="40" t="s">
        <v>74</v>
      </c>
      <c r="C16" s="39" t="s">
        <v>11</v>
      </c>
      <c r="D16" s="43">
        <v>3.1809999999999998E-2</v>
      </c>
      <c r="E16" s="39" t="s">
        <v>20</v>
      </c>
      <c r="F16" s="40"/>
      <c r="G16" s="40"/>
    </row>
    <row r="17" spans="1:7" ht="18" customHeight="1" x14ac:dyDescent="0.35">
      <c r="A17" s="39" t="s">
        <v>75</v>
      </c>
      <c r="B17" s="40" t="s">
        <v>76</v>
      </c>
      <c r="C17" s="39" t="s">
        <v>11</v>
      </c>
      <c r="D17" s="44">
        <f>D14+D16</f>
        <v>0.98697138415169949</v>
      </c>
      <c r="E17" s="39"/>
      <c r="F17" s="40"/>
      <c r="G17" s="40"/>
    </row>
    <row r="18" spans="1:7" ht="18" customHeight="1" x14ac:dyDescent="0.35">
      <c r="A18" s="39" t="s">
        <v>77</v>
      </c>
      <c r="B18" s="40" t="s">
        <v>78</v>
      </c>
      <c r="C18" s="39" t="s">
        <v>32</v>
      </c>
      <c r="D18" s="43">
        <v>37.08</v>
      </c>
      <c r="E18" s="39" t="s">
        <v>20</v>
      </c>
      <c r="F18" s="40"/>
      <c r="G18" s="40"/>
    </row>
    <row r="19" spans="1:7" ht="18" customHeight="1" x14ac:dyDescent="0.35">
      <c r="A19" s="39" t="s">
        <v>79</v>
      </c>
      <c r="B19" s="40" t="s">
        <v>80</v>
      </c>
      <c r="C19" s="39" t="s">
        <v>13</v>
      </c>
      <c r="D19" s="47">
        <f>D3+D18</f>
        <v>310.22999999999996</v>
      </c>
      <c r="E19" s="39"/>
      <c r="F19" s="40"/>
      <c r="G19" s="40"/>
    </row>
    <row r="20" spans="1:7" ht="18" customHeight="1" x14ac:dyDescent="0.35">
      <c r="A20" s="39" t="s">
        <v>24</v>
      </c>
      <c r="B20" s="40" t="s">
        <v>25</v>
      </c>
      <c r="C20" s="39" t="s">
        <v>33</v>
      </c>
      <c r="D20" s="48">
        <v>6.2E-2</v>
      </c>
      <c r="E20" s="39" t="s">
        <v>17</v>
      </c>
      <c r="F20" s="40"/>
      <c r="G20" s="40"/>
    </row>
    <row r="21" spans="1:7" ht="18" customHeight="1" x14ac:dyDescent="0.35">
      <c r="A21" s="39" t="s">
        <v>81</v>
      </c>
      <c r="B21" s="40" t="s">
        <v>26</v>
      </c>
      <c r="C21" s="39" t="s">
        <v>34</v>
      </c>
      <c r="D21" s="49">
        <f>D17/D12*D3/D19*(1-D20)</f>
        <v>0.80446693597176622</v>
      </c>
      <c r="E21" s="39" t="s">
        <v>27</v>
      </c>
      <c r="F21" s="40"/>
      <c r="G21" s="40"/>
    </row>
    <row r="23" spans="1:7" ht="18" customHeight="1" x14ac:dyDescent="0.35">
      <c r="A23" s="24" t="s">
        <v>41</v>
      </c>
    </row>
    <row r="24" spans="1:7" ht="18" customHeight="1" x14ac:dyDescent="0.35">
      <c r="A24" s="60" t="s">
        <v>5</v>
      </c>
      <c r="B24" s="60" t="s">
        <v>82</v>
      </c>
      <c r="C24" s="61" t="s">
        <v>6</v>
      </c>
      <c r="D24" s="60" t="s">
        <v>7</v>
      </c>
    </row>
    <row r="25" spans="1:7" ht="18" customHeight="1" x14ac:dyDescent="0.35">
      <c r="A25" s="40" t="s">
        <v>29</v>
      </c>
      <c r="B25" s="40"/>
      <c r="C25" s="40" t="s">
        <v>16</v>
      </c>
      <c r="D25" s="55">
        <v>6.58</v>
      </c>
      <c r="E25" s="27" t="s">
        <v>35</v>
      </c>
    </row>
    <row r="26" spans="1:7" ht="18" customHeight="1" x14ac:dyDescent="0.35">
      <c r="A26" s="40" t="s">
        <v>37</v>
      </c>
      <c r="B26" s="40"/>
      <c r="C26" s="40" t="s">
        <v>16</v>
      </c>
      <c r="D26" s="55">
        <v>11.038</v>
      </c>
    </row>
    <row r="27" spans="1:7" ht="18" customHeight="1" x14ac:dyDescent="0.35">
      <c r="A27" s="40" t="s">
        <v>36</v>
      </c>
      <c r="B27" s="40"/>
      <c r="C27" s="40" t="s">
        <v>38</v>
      </c>
      <c r="D27" s="55">
        <v>0.73899999999999999</v>
      </c>
    </row>
    <row r="28" spans="1:7" ht="18" customHeight="1" x14ac:dyDescent="0.35">
      <c r="A28" s="40" t="s">
        <v>39</v>
      </c>
      <c r="B28" s="40"/>
      <c r="C28" s="40" t="s">
        <v>16</v>
      </c>
      <c r="D28" s="55">
        <v>18.568000000000001</v>
      </c>
    </row>
    <row r="30" spans="1:7" ht="18" customHeight="1" x14ac:dyDescent="0.35">
      <c r="A30" s="24" t="s">
        <v>42</v>
      </c>
      <c r="B30" s="24"/>
    </row>
    <row r="31" spans="1:7" ht="18" customHeight="1" x14ac:dyDescent="0.35">
      <c r="A31" s="60" t="s">
        <v>5</v>
      </c>
      <c r="B31" s="60" t="s">
        <v>82</v>
      </c>
      <c r="C31" s="61" t="s">
        <v>6</v>
      </c>
      <c r="D31" s="62" t="s">
        <v>0</v>
      </c>
      <c r="E31" s="62" t="s">
        <v>9</v>
      </c>
      <c r="F31" s="62" t="s">
        <v>1</v>
      </c>
      <c r="G31" s="62" t="s">
        <v>62</v>
      </c>
    </row>
    <row r="32" spans="1:7" ht="18" customHeight="1" x14ac:dyDescent="0.35">
      <c r="A32" s="56" t="s">
        <v>10</v>
      </c>
      <c r="B32" s="56"/>
      <c r="C32" s="56" t="s">
        <v>11</v>
      </c>
      <c r="D32" s="57">
        <v>0.98</v>
      </c>
      <c r="E32" s="57">
        <v>1</v>
      </c>
      <c r="F32" s="57">
        <v>0.98</v>
      </c>
      <c r="G32" s="57">
        <v>0.98</v>
      </c>
    </row>
    <row r="33" spans="1:7" ht="18" customHeight="1" x14ac:dyDescent="0.35">
      <c r="A33" s="56" t="s">
        <v>12</v>
      </c>
      <c r="B33" s="56"/>
      <c r="C33" s="56" t="s">
        <v>13</v>
      </c>
      <c r="D33" s="58">
        <v>298</v>
      </c>
      <c r="E33" s="58">
        <v>295</v>
      </c>
      <c r="F33" s="58">
        <v>298</v>
      </c>
      <c r="G33" s="58">
        <v>295</v>
      </c>
    </row>
    <row r="34" spans="1:7" ht="18" customHeight="1" x14ac:dyDescent="0.35">
      <c r="A34" s="56" t="s">
        <v>8</v>
      </c>
      <c r="B34" s="56"/>
      <c r="C34" s="56" t="s">
        <v>14</v>
      </c>
      <c r="D34" s="59">
        <v>6.2E-2</v>
      </c>
      <c r="E34" s="59">
        <v>1.6E-2</v>
      </c>
      <c r="F34" s="59">
        <v>1.6E-2</v>
      </c>
      <c r="G34" s="59">
        <v>1.6E-2</v>
      </c>
    </row>
    <row r="35" spans="1:7" ht="18" customHeight="1" x14ac:dyDescent="0.35">
      <c r="A35" s="56" t="s">
        <v>15</v>
      </c>
      <c r="B35" s="56"/>
      <c r="C35" s="56" t="s">
        <v>16</v>
      </c>
      <c r="D35" s="51">
        <f>Grundlagen!$D$25</f>
        <v>6.58</v>
      </c>
      <c r="E35" s="51">
        <f>Grundlagen!$D$25</f>
        <v>6.58</v>
      </c>
      <c r="F35" s="51">
        <f>Grundlagen!$D$25</f>
        <v>6.58</v>
      </c>
      <c r="G35" s="51">
        <f>Grundlagen!$D$25</f>
        <v>6.58</v>
      </c>
    </row>
    <row r="36" spans="1:7" ht="18" customHeight="1" x14ac:dyDescent="0.35">
      <c r="A36" s="32"/>
      <c r="B36" s="32"/>
      <c r="C36" s="32"/>
      <c r="D36" s="36"/>
      <c r="E36" s="32"/>
      <c r="F36" s="32"/>
    </row>
    <row r="37" spans="1:7" ht="18" customHeight="1" x14ac:dyDescent="0.35">
      <c r="A37" s="28" t="s">
        <v>40</v>
      </c>
    </row>
    <row r="38" spans="1:7" ht="18" customHeight="1" x14ac:dyDescent="0.35">
      <c r="A38" s="29" t="s">
        <v>64</v>
      </c>
      <c r="B38" s="29"/>
      <c r="C38" s="29"/>
      <c r="D38" s="29"/>
    </row>
    <row r="39" spans="1:7" ht="18" customHeight="1" x14ac:dyDescent="0.35">
      <c r="A39" s="31" t="s">
        <v>65</v>
      </c>
      <c r="B39" s="31"/>
      <c r="C39" s="31"/>
      <c r="D39" s="31"/>
    </row>
    <row r="40" spans="1:7" ht="18" customHeight="1" x14ac:dyDescent="0.35">
      <c r="A40" s="34" t="s">
        <v>66</v>
      </c>
      <c r="B40" s="34"/>
      <c r="C40" s="34"/>
      <c r="D40" s="34"/>
    </row>
  </sheetData>
  <pageMargins left="0.74803149606299213" right="0.23622047244094491" top="0.74803149606299213" bottom="0.62992125984251968" header="0.31496062992125984" footer="0.31496062992125984"/>
  <pageSetup paperSize="9" orientation="landscape" r:id="rId1"/>
  <headerFooter scaleWithDoc="0">
    <oddHeader>&amp;L&amp;"Calibrie,Fett"&amp;14Jahresbilanz Gas 2016&amp;R&amp;G</oddHeader>
    <oddFooter xml:space="preserve">&amp;L&amp;"Calibri,Standard"&amp;7PIMOS: &amp;Z&amp;F\&amp;A&amp;R&amp;"Calibri,Standard"&amp;7
© adrian.fasel@arabern.ch, tanja.vdheijden@arabern.ch
&amp;D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F278"/>
  <sheetViews>
    <sheetView showGridLines="0" zoomScaleNormal="100" workbookViewId="0">
      <selection activeCell="B3" sqref="B3:D3"/>
    </sheetView>
  </sheetViews>
  <sheetFormatPr baseColWidth="10" defaultColWidth="11.3984375" defaultRowHeight="17.45" customHeight="1" x14ac:dyDescent="0.35"/>
  <cols>
    <col min="1" max="1" width="17.1328125" style="6" bestFit="1" customWidth="1"/>
    <col min="2" max="6" width="10.265625" style="6" customWidth="1"/>
    <col min="7" max="16384" width="11.3984375" style="6"/>
  </cols>
  <sheetData>
    <row r="1" spans="1:6" ht="21" customHeight="1" x14ac:dyDescent="0.35">
      <c r="A1" s="63" t="s">
        <v>85</v>
      </c>
    </row>
    <row r="2" spans="1:6" ht="17.45" customHeight="1" x14ac:dyDescent="0.35">
      <c r="A2" s="5"/>
      <c r="B2" s="85" t="s">
        <v>50</v>
      </c>
      <c r="C2" s="86"/>
      <c r="D2" s="86"/>
      <c r="E2" s="85" t="s">
        <v>51</v>
      </c>
      <c r="F2" s="87"/>
    </row>
    <row r="3" spans="1:6" s="7" customFormat="1" ht="21" x14ac:dyDescent="0.35">
      <c r="A3" s="6"/>
      <c r="B3" s="90" t="s">
        <v>86</v>
      </c>
      <c r="C3" s="91" t="s">
        <v>87</v>
      </c>
      <c r="D3" s="91" t="s">
        <v>88</v>
      </c>
      <c r="E3" s="88" t="s">
        <v>49</v>
      </c>
      <c r="F3" s="89"/>
    </row>
    <row r="4" spans="1:6" s="8" customFormat="1" ht="17.45" customHeight="1" x14ac:dyDescent="0.35">
      <c r="A4" s="8" t="s">
        <v>84</v>
      </c>
      <c r="B4" s="64" t="s">
        <v>47</v>
      </c>
      <c r="C4" s="64" t="s">
        <v>47</v>
      </c>
      <c r="D4" s="64" t="s">
        <v>47</v>
      </c>
      <c r="E4" s="70" t="s">
        <v>83</v>
      </c>
      <c r="F4" s="4" t="s">
        <v>48</v>
      </c>
    </row>
    <row r="5" spans="1:6" ht="17.45" customHeight="1" x14ac:dyDescent="0.35">
      <c r="A5" s="65">
        <v>43101</v>
      </c>
      <c r="B5" s="67">
        <f>C5+C5/100*8.13+D5</f>
        <v>755526.05828446592</v>
      </c>
      <c r="C5" s="67">
        <f>((F5/C23)+(F5/C23)/100*1.6)*1.013*C21/C20/273</f>
        <v>698615.60925225739</v>
      </c>
      <c r="D5" s="67">
        <v>113</v>
      </c>
      <c r="E5" s="66">
        <v>374465</v>
      </c>
      <c r="F5" s="66">
        <v>4133345</v>
      </c>
    </row>
    <row r="6" spans="1:6" ht="17.45" customHeight="1" x14ac:dyDescent="0.35">
      <c r="A6" s="65">
        <v>43132</v>
      </c>
      <c r="B6" s="67">
        <f t="shared" ref="B6:B16" si="0">C6+C6/100*8.13+D6</f>
        <v>717771.41609759745</v>
      </c>
      <c r="C6" s="67">
        <f>((F6/C23)+(F6/C23)/100*1.6)*1.013*C21/C20/273</f>
        <v>663645.99657597102</v>
      </c>
      <c r="D6" s="67">
        <v>171</v>
      </c>
      <c r="E6" s="66">
        <v>355721</v>
      </c>
      <c r="F6" s="66">
        <v>3926448</v>
      </c>
    </row>
    <row r="7" spans="1:6" ht="17.45" customHeight="1" x14ac:dyDescent="0.35">
      <c r="A7" s="65">
        <v>43160</v>
      </c>
      <c r="B7" s="67">
        <f t="shared" si="0"/>
        <v>810567.56988852029</v>
      </c>
      <c r="C7" s="67">
        <f>((F7/C23)+(F7/C23)/100*1.6)*1.013*C21/C20/273</f>
        <v>749538.12067744404</v>
      </c>
      <c r="D7" s="67">
        <v>92</v>
      </c>
      <c r="E7" s="66">
        <v>401760</v>
      </c>
      <c r="F7" s="66">
        <v>4434627</v>
      </c>
    </row>
    <row r="8" spans="1:6" ht="17.45" customHeight="1" x14ac:dyDescent="0.35">
      <c r="A8" s="65">
        <v>43191</v>
      </c>
      <c r="B8" s="67">
        <f t="shared" si="0"/>
        <v>788115.96603544196</v>
      </c>
      <c r="C8" s="67">
        <f>((F8/C23)+(F8/C23)/100*1.6)*1.013*C21/C20/273</f>
        <v>728562.80961383705</v>
      </c>
      <c r="D8" s="67">
        <v>321</v>
      </c>
      <c r="E8" s="66">
        <v>390517</v>
      </c>
      <c r="F8" s="66">
        <v>4310527</v>
      </c>
    </row>
    <row r="9" spans="1:6" ht="17.45" customHeight="1" x14ac:dyDescent="0.35">
      <c r="A9" s="65">
        <v>43221</v>
      </c>
      <c r="B9" s="67">
        <f t="shared" si="0"/>
        <v>817269.0614005503</v>
      </c>
      <c r="C9" s="67">
        <f>((F9/C23)+(F9/C23)/100*1.6)*1.013*C21/C20/273</f>
        <v>754435.45861513948</v>
      </c>
      <c r="D9" s="67">
        <v>1498</v>
      </c>
      <c r="E9" s="66">
        <v>404385</v>
      </c>
      <c r="F9" s="66">
        <v>4463602</v>
      </c>
    </row>
    <row r="10" spans="1:6" ht="17.45" customHeight="1" x14ac:dyDescent="0.35">
      <c r="A10" s="65">
        <v>43252</v>
      </c>
      <c r="B10" s="67">
        <f t="shared" si="0"/>
        <v>777664.81879273558</v>
      </c>
      <c r="C10" s="67">
        <f>((F10/C23)+(F10/C23)/100*1.6)*1.013*C21/C20/273</f>
        <v>718314.823631495</v>
      </c>
      <c r="D10" s="67">
        <v>951</v>
      </c>
      <c r="E10" s="66">
        <v>385024</v>
      </c>
      <c r="F10" s="66">
        <v>4249895</v>
      </c>
    </row>
    <row r="11" spans="1:6" ht="17.45" customHeight="1" x14ac:dyDescent="0.35">
      <c r="A11" s="65">
        <v>43282</v>
      </c>
      <c r="B11" s="67">
        <f t="shared" si="0"/>
        <v>764480.36802975205</v>
      </c>
      <c r="C11" s="67">
        <f>((F11/C23)+(F11/C23)/100*1.6)*1.013*C21/C20/273</f>
        <v>699404.76096342551</v>
      </c>
      <c r="D11" s="67">
        <v>8214</v>
      </c>
      <c r="E11" s="66">
        <v>374888</v>
      </c>
      <c r="F11" s="66">
        <v>4138014</v>
      </c>
    </row>
    <row r="12" spans="1:6" ht="17.45" customHeight="1" x14ac:dyDescent="0.35">
      <c r="A12" s="65">
        <v>43313</v>
      </c>
      <c r="B12" s="67">
        <f t="shared" si="0"/>
        <v>798079.01074418437</v>
      </c>
      <c r="C12" s="67">
        <f>((F12/C23)+(F12/C23)/100*1.6)*1.013*C21/C20/273</f>
        <v>735254.79584221251</v>
      </c>
      <c r="D12" s="67">
        <v>3048</v>
      </c>
      <c r="E12" s="66">
        <v>394104</v>
      </c>
      <c r="F12" s="66">
        <v>4350120</v>
      </c>
    </row>
    <row r="13" spans="1:6" ht="17.45" customHeight="1" x14ac:dyDescent="0.35">
      <c r="A13" s="65">
        <v>43344</v>
      </c>
      <c r="B13" s="67">
        <f t="shared" si="0"/>
        <v>826207.98554978473</v>
      </c>
      <c r="C13" s="67">
        <f>((F13/C23)+(F13/C23)/100*1.6)*1.013*C21/C20/273</f>
        <v>763371.85383314965</v>
      </c>
      <c r="D13" s="67">
        <v>774</v>
      </c>
      <c r="E13" s="66">
        <v>409175</v>
      </c>
      <c r="F13" s="66">
        <v>4516474</v>
      </c>
    </row>
    <row r="14" spans="1:6" ht="17.45" customHeight="1" x14ac:dyDescent="0.35">
      <c r="A14" s="65">
        <v>43374</v>
      </c>
      <c r="B14" s="67">
        <f t="shared" si="0"/>
        <v>823447.81286802317</v>
      </c>
      <c r="C14" s="67">
        <f>((F14/C23)+(F14/C23)/100*1.6)*1.013*C21/C20/273</f>
        <v>757765.47939334426</v>
      </c>
      <c r="D14" s="77">
        <v>4076</v>
      </c>
      <c r="E14" s="66">
        <v>406170</v>
      </c>
      <c r="F14" s="66">
        <v>4483304</v>
      </c>
    </row>
    <row r="15" spans="1:6" ht="17.45" customHeight="1" x14ac:dyDescent="0.35">
      <c r="A15" s="65">
        <v>43405</v>
      </c>
      <c r="B15" s="67">
        <f t="shared" si="0"/>
        <v>881335.05981315393</v>
      </c>
      <c r="C15" s="67">
        <f>((F15/C23)+(F15/C23)/100*1.6)*1.013*C21/C20/273</f>
        <v>814900.63794798288</v>
      </c>
      <c r="D15" s="67">
        <v>183</v>
      </c>
      <c r="E15" s="66">
        <v>436795</v>
      </c>
      <c r="F15" s="66">
        <v>4821343</v>
      </c>
    </row>
    <row r="16" spans="1:6" ht="17.45" customHeight="1" x14ac:dyDescent="0.35">
      <c r="A16" s="65">
        <v>43435</v>
      </c>
      <c r="B16" s="67">
        <f t="shared" si="0"/>
        <v>766056.13461861038</v>
      </c>
      <c r="C16" s="67">
        <f>((F16/C23)+(F16/C23)/100*1.6)*1.013*C21/C20/273</f>
        <v>708427.01805105922</v>
      </c>
      <c r="D16" s="67">
        <v>34</v>
      </c>
      <c r="E16" s="66">
        <v>379724</v>
      </c>
      <c r="F16" s="66">
        <v>4191394</v>
      </c>
    </row>
    <row r="17" spans="1:6" ht="8.25" customHeight="1" x14ac:dyDescent="0.35">
      <c r="B17" s="9"/>
      <c r="C17" s="9"/>
      <c r="D17" s="9"/>
      <c r="E17" s="9"/>
      <c r="F17" s="9"/>
    </row>
    <row r="18" spans="1:6" ht="17.45" customHeight="1" x14ac:dyDescent="0.35">
      <c r="A18" s="10" t="s">
        <v>52</v>
      </c>
      <c r="B18" s="11"/>
    </row>
    <row r="19" spans="1:6" ht="17.45" customHeight="1" x14ac:dyDescent="0.35">
      <c r="A19" s="81" t="s">
        <v>53</v>
      </c>
      <c r="B19" s="82">
        <f>SUM(B5:B16)</f>
        <v>9526521.2621228211</v>
      </c>
      <c r="C19" s="82">
        <f>SUM(C5:C16)</f>
        <v>8792237.3643973172</v>
      </c>
      <c r="D19" s="82">
        <f>SUM(D5:D16)</f>
        <v>19475</v>
      </c>
      <c r="E19" s="13"/>
      <c r="F19" s="14"/>
    </row>
    <row r="20" spans="1:6" ht="17.45" customHeight="1" x14ac:dyDescent="0.35">
      <c r="A20" s="20" t="s">
        <v>54</v>
      </c>
      <c r="B20" s="72">
        <f>Grundlagen!D32</f>
        <v>0.98</v>
      </c>
      <c r="C20" s="72">
        <f>Grundlagen!E32</f>
        <v>1</v>
      </c>
      <c r="D20" s="72">
        <f>Grundlagen!F32</f>
        <v>0.98</v>
      </c>
      <c r="E20" s="15"/>
      <c r="F20" s="16"/>
    </row>
    <row r="21" spans="1:6" ht="17.45" customHeight="1" x14ac:dyDescent="0.35">
      <c r="A21" s="20" t="s">
        <v>55</v>
      </c>
      <c r="B21" s="71">
        <f>Grundlagen!D33</f>
        <v>298</v>
      </c>
      <c r="C21" s="71">
        <f>Grundlagen!E33</f>
        <v>295</v>
      </c>
      <c r="D21" s="71">
        <f>Grundlagen!F33</f>
        <v>298</v>
      </c>
      <c r="E21" s="18"/>
      <c r="F21" s="14"/>
    </row>
    <row r="22" spans="1:6" ht="17.45" customHeight="1" x14ac:dyDescent="0.35">
      <c r="A22" s="22" t="s">
        <v>56</v>
      </c>
      <c r="B22" s="77">
        <f>B19*B20/B21*Grundlagen!$D$3/Grundlagen!$D$4</f>
        <v>8445565.7077080086</v>
      </c>
      <c r="C22" s="77">
        <f>C19*C20/C21*Grundlagen!$D$3/Grundlagen!$D$4</f>
        <v>8034557.8243699027</v>
      </c>
      <c r="D22" s="77">
        <f>D19*D20/D21*Grundlagen!$D$3/Grundlagen!$D$4</f>
        <v>17265.210209688074</v>
      </c>
      <c r="E22" s="83">
        <f>SUM(E5:E16)</f>
        <v>4712728</v>
      </c>
      <c r="F22" s="17"/>
    </row>
    <row r="23" spans="1:6" ht="17.45" customHeight="1" x14ac:dyDescent="0.35">
      <c r="A23" s="20" t="s">
        <v>57</v>
      </c>
      <c r="B23" s="73">
        <f>Grundlagen!D35</f>
        <v>6.58</v>
      </c>
      <c r="C23" s="73">
        <f>Grundlagen!E35</f>
        <v>6.58</v>
      </c>
      <c r="D23" s="73">
        <f>Grundlagen!F35</f>
        <v>6.58</v>
      </c>
      <c r="E23" s="74">
        <f>Grundlagen!D26</f>
        <v>11.038</v>
      </c>
      <c r="F23" s="13"/>
    </row>
    <row r="24" spans="1:6" ht="17.45" customHeight="1" x14ac:dyDescent="0.35">
      <c r="A24" s="20" t="s">
        <v>58</v>
      </c>
      <c r="B24" s="75">
        <f>Grundlagen!D34</f>
        <v>6.2E-2</v>
      </c>
      <c r="C24" s="75">
        <f>Grundlagen!E34</f>
        <v>1.6E-2</v>
      </c>
      <c r="D24" s="75">
        <f>Grundlagen!F34</f>
        <v>1.6E-2</v>
      </c>
      <c r="E24" s="76">
        <v>0</v>
      </c>
      <c r="F24" s="18"/>
    </row>
    <row r="25" spans="1:6" ht="17.45" customHeight="1" x14ac:dyDescent="0.35">
      <c r="A25" s="22" t="s">
        <v>59</v>
      </c>
      <c r="B25" s="77">
        <f>B23*(1-B24)*B22</f>
        <v>52126369.370602138</v>
      </c>
      <c r="C25" s="77">
        <f>C23*(1-C24)*C22</f>
        <v>52021512.236604296</v>
      </c>
      <c r="D25" s="77">
        <f>D23*(1-D24)*D22</f>
        <v>111787.40184887155</v>
      </c>
      <c r="E25" s="78">
        <f>E23*(1-E24)*E22</f>
        <v>52019091.664000005</v>
      </c>
      <c r="F25" s="84">
        <f>SUM(F5:F16)</f>
        <v>52019093</v>
      </c>
    </row>
    <row r="26" spans="1:6" ht="17.45" customHeight="1" x14ac:dyDescent="0.35">
      <c r="A26" s="21" t="s">
        <v>60</v>
      </c>
      <c r="B26" s="68">
        <f>B25/E25</f>
        <v>1.0020622756601569</v>
      </c>
      <c r="C26" s="68">
        <f>C25/F25</f>
        <v>1.0000465067048419</v>
      </c>
      <c r="D26" s="79">
        <f>D25/F25</f>
        <v>2.1489686844188452E-3</v>
      </c>
      <c r="E26" s="69">
        <f>E25/F25</f>
        <v>0.99999997431712251</v>
      </c>
      <c r="F26" s="19">
        <v>1</v>
      </c>
    </row>
    <row r="27" spans="1:6" ht="17.45" customHeight="1" x14ac:dyDescent="0.35">
      <c r="A27" s="12"/>
      <c r="B27" s="9"/>
      <c r="E27" s="12"/>
      <c r="F27" s="12"/>
    </row>
    <row r="28" spans="1:6" s="7" customFormat="1" ht="17.45" customHeight="1" x14ac:dyDescent="0.35">
      <c r="A28" s="23" t="s">
        <v>43</v>
      </c>
      <c r="B28" s="80" t="s">
        <v>44</v>
      </c>
      <c r="C28" s="1" t="s">
        <v>45</v>
      </c>
      <c r="D28" s="3" t="s">
        <v>61</v>
      </c>
      <c r="E28" s="2" t="s">
        <v>46</v>
      </c>
    </row>
    <row r="29" spans="1:6" ht="17.45" customHeight="1" x14ac:dyDescent="0.35">
      <c r="B29" s="11"/>
    </row>
    <row r="30" spans="1:6" ht="17.45" customHeight="1" x14ac:dyDescent="0.35">
      <c r="B30" s="11"/>
    </row>
    <row r="31" spans="1:6" ht="17.45" customHeight="1" x14ac:dyDescent="0.35">
      <c r="B31" s="11"/>
    </row>
    <row r="32" spans="1:6" ht="17.45" customHeight="1" x14ac:dyDescent="0.35">
      <c r="B32" s="11"/>
    </row>
    <row r="33" spans="2:2" ht="17.45" customHeight="1" x14ac:dyDescent="0.35">
      <c r="B33" s="11"/>
    </row>
    <row r="34" spans="2:2" ht="17.45" customHeight="1" x14ac:dyDescent="0.35">
      <c r="B34" s="11"/>
    </row>
    <row r="35" spans="2:2" ht="17.45" customHeight="1" x14ac:dyDescent="0.35">
      <c r="B35" s="11"/>
    </row>
    <row r="36" spans="2:2" ht="17.45" customHeight="1" x14ac:dyDescent="0.35">
      <c r="B36" s="11"/>
    </row>
    <row r="37" spans="2:2" ht="17.45" customHeight="1" x14ac:dyDescent="0.35">
      <c r="B37" s="11"/>
    </row>
    <row r="38" spans="2:2" ht="17.45" customHeight="1" x14ac:dyDescent="0.35">
      <c r="B38" s="11"/>
    </row>
    <row r="39" spans="2:2" ht="17.45" customHeight="1" x14ac:dyDescent="0.35">
      <c r="B39" s="11"/>
    </row>
    <row r="40" spans="2:2" ht="17.45" customHeight="1" x14ac:dyDescent="0.35">
      <c r="B40" s="11"/>
    </row>
    <row r="41" spans="2:2" ht="17.45" customHeight="1" x14ac:dyDescent="0.35">
      <c r="B41" s="11"/>
    </row>
    <row r="42" spans="2:2" ht="17.45" customHeight="1" x14ac:dyDescent="0.35">
      <c r="B42" s="11"/>
    </row>
    <row r="43" spans="2:2" ht="17.45" customHeight="1" x14ac:dyDescent="0.35">
      <c r="B43" s="11"/>
    </row>
    <row r="44" spans="2:2" ht="17.45" customHeight="1" x14ac:dyDescent="0.35">
      <c r="B44" s="11"/>
    </row>
    <row r="45" spans="2:2" ht="17.45" customHeight="1" x14ac:dyDescent="0.35">
      <c r="B45" s="11"/>
    </row>
    <row r="46" spans="2:2" ht="17.45" customHeight="1" x14ac:dyDescent="0.35">
      <c r="B46" s="11"/>
    </row>
    <row r="47" spans="2:2" ht="17.45" customHeight="1" x14ac:dyDescent="0.35">
      <c r="B47" s="11"/>
    </row>
    <row r="48" spans="2:2" ht="17.45" customHeight="1" x14ac:dyDescent="0.35">
      <c r="B48" s="11"/>
    </row>
    <row r="49" spans="2:2" ht="17.45" customHeight="1" x14ac:dyDescent="0.35">
      <c r="B49" s="11"/>
    </row>
    <row r="50" spans="2:2" ht="17.45" customHeight="1" x14ac:dyDescent="0.35">
      <c r="B50" s="11"/>
    </row>
    <row r="51" spans="2:2" ht="17.45" customHeight="1" x14ac:dyDescent="0.35">
      <c r="B51" s="11"/>
    </row>
    <row r="52" spans="2:2" ht="17.45" customHeight="1" x14ac:dyDescent="0.35">
      <c r="B52" s="11"/>
    </row>
    <row r="53" spans="2:2" ht="17.45" customHeight="1" x14ac:dyDescent="0.35">
      <c r="B53" s="11"/>
    </row>
    <row r="54" spans="2:2" ht="17.45" customHeight="1" x14ac:dyDescent="0.35">
      <c r="B54" s="11"/>
    </row>
    <row r="55" spans="2:2" ht="17.45" customHeight="1" x14ac:dyDescent="0.35">
      <c r="B55" s="11"/>
    </row>
    <row r="56" spans="2:2" ht="17.45" customHeight="1" x14ac:dyDescent="0.35">
      <c r="B56" s="11"/>
    </row>
    <row r="57" spans="2:2" ht="17.45" customHeight="1" x14ac:dyDescent="0.35">
      <c r="B57" s="11"/>
    </row>
    <row r="58" spans="2:2" ht="17.45" customHeight="1" x14ac:dyDescent="0.35">
      <c r="B58" s="11"/>
    </row>
    <row r="59" spans="2:2" ht="17.45" customHeight="1" x14ac:dyDescent="0.35">
      <c r="B59" s="11"/>
    </row>
    <row r="60" spans="2:2" ht="17.45" customHeight="1" x14ac:dyDescent="0.35">
      <c r="B60" s="11"/>
    </row>
    <row r="61" spans="2:2" ht="17.45" customHeight="1" x14ac:dyDescent="0.35">
      <c r="B61" s="11"/>
    </row>
    <row r="62" spans="2:2" ht="17.45" customHeight="1" x14ac:dyDescent="0.35">
      <c r="B62" s="11"/>
    </row>
    <row r="63" spans="2:2" ht="17.45" customHeight="1" x14ac:dyDescent="0.35">
      <c r="B63" s="11"/>
    </row>
    <row r="64" spans="2:2" ht="17.45" customHeight="1" x14ac:dyDescent="0.35">
      <c r="B64" s="11"/>
    </row>
    <row r="65" spans="2:2" ht="17.45" customHeight="1" x14ac:dyDescent="0.35">
      <c r="B65" s="11"/>
    </row>
    <row r="66" spans="2:2" ht="17.45" customHeight="1" x14ac:dyDescent="0.35">
      <c r="B66" s="11"/>
    </row>
    <row r="67" spans="2:2" ht="17.45" customHeight="1" x14ac:dyDescent="0.35">
      <c r="B67" s="11"/>
    </row>
    <row r="68" spans="2:2" ht="17.45" customHeight="1" x14ac:dyDescent="0.35">
      <c r="B68" s="11"/>
    </row>
    <row r="69" spans="2:2" ht="17.45" customHeight="1" x14ac:dyDescent="0.35">
      <c r="B69" s="11"/>
    </row>
    <row r="70" spans="2:2" ht="17.45" customHeight="1" x14ac:dyDescent="0.35">
      <c r="B70" s="11"/>
    </row>
    <row r="71" spans="2:2" ht="17.45" customHeight="1" x14ac:dyDescent="0.35">
      <c r="B71" s="11"/>
    </row>
    <row r="72" spans="2:2" ht="17.45" customHeight="1" x14ac:dyDescent="0.35">
      <c r="B72" s="11"/>
    </row>
    <row r="73" spans="2:2" ht="17.45" customHeight="1" x14ac:dyDescent="0.35">
      <c r="B73" s="11"/>
    </row>
    <row r="74" spans="2:2" ht="17.45" customHeight="1" x14ac:dyDescent="0.35">
      <c r="B74" s="11"/>
    </row>
    <row r="75" spans="2:2" ht="17.45" customHeight="1" x14ac:dyDescent="0.35">
      <c r="B75" s="11"/>
    </row>
    <row r="76" spans="2:2" ht="17.45" customHeight="1" x14ac:dyDescent="0.35">
      <c r="B76" s="11"/>
    </row>
    <row r="77" spans="2:2" ht="17.45" customHeight="1" x14ac:dyDescent="0.35">
      <c r="B77" s="11"/>
    </row>
    <row r="78" spans="2:2" ht="17.45" customHeight="1" x14ac:dyDescent="0.35">
      <c r="B78" s="11"/>
    </row>
    <row r="79" spans="2:2" ht="17.45" customHeight="1" x14ac:dyDescent="0.35">
      <c r="B79" s="11"/>
    </row>
    <row r="80" spans="2:2" ht="17.45" customHeight="1" x14ac:dyDescent="0.35">
      <c r="B80" s="11"/>
    </row>
    <row r="81" spans="2:2" ht="17.45" customHeight="1" x14ac:dyDescent="0.35">
      <c r="B81" s="11"/>
    </row>
    <row r="82" spans="2:2" ht="17.45" customHeight="1" x14ac:dyDescent="0.35">
      <c r="B82" s="11"/>
    </row>
    <row r="83" spans="2:2" ht="17.45" customHeight="1" x14ac:dyDescent="0.35">
      <c r="B83" s="11"/>
    </row>
    <row r="84" spans="2:2" ht="17.45" customHeight="1" x14ac:dyDescent="0.35">
      <c r="B84" s="11"/>
    </row>
    <row r="85" spans="2:2" ht="17.45" customHeight="1" x14ac:dyDescent="0.35">
      <c r="B85" s="11"/>
    </row>
    <row r="86" spans="2:2" ht="17.45" customHeight="1" x14ac:dyDescent="0.35">
      <c r="B86" s="11"/>
    </row>
    <row r="87" spans="2:2" ht="17.45" customHeight="1" x14ac:dyDescent="0.35">
      <c r="B87" s="11"/>
    </row>
    <row r="88" spans="2:2" ht="17.45" customHeight="1" x14ac:dyDescent="0.35">
      <c r="B88" s="11"/>
    </row>
    <row r="89" spans="2:2" ht="17.45" customHeight="1" x14ac:dyDescent="0.35">
      <c r="B89" s="11"/>
    </row>
    <row r="90" spans="2:2" ht="17.45" customHeight="1" x14ac:dyDescent="0.35">
      <c r="B90" s="11"/>
    </row>
    <row r="91" spans="2:2" ht="17.45" customHeight="1" x14ac:dyDescent="0.35">
      <c r="B91" s="11"/>
    </row>
    <row r="92" spans="2:2" ht="17.45" customHeight="1" x14ac:dyDescent="0.35">
      <c r="B92" s="11"/>
    </row>
    <row r="93" spans="2:2" ht="17.45" customHeight="1" x14ac:dyDescent="0.35">
      <c r="B93" s="11"/>
    </row>
    <row r="94" spans="2:2" ht="17.45" customHeight="1" x14ac:dyDescent="0.35">
      <c r="B94" s="11"/>
    </row>
    <row r="95" spans="2:2" ht="17.45" customHeight="1" x14ac:dyDescent="0.35">
      <c r="B95" s="11"/>
    </row>
    <row r="96" spans="2:2" ht="17.45" customHeight="1" x14ac:dyDescent="0.35">
      <c r="B96" s="11"/>
    </row>
    <row r="97" spans="2:2" ht="17.45" customHeight="1" x14ac:dyDescent="0.35">
      <c r="B97" s="11"/>
    </row>
    <row r="98" spans="2:2" ht="17.45" customHeight="1" x14ac:dyDescent="0.35">
      <c r="B98" s="11"/>
    </row>
    <row r="99" spans="2:2" ht="17.45" customHeight="1" x14ac:dyDescent="0.35">
      <c r="B99" s="11"/>
    </row>
    <row r="100" spans="2:2" ht="17.45" customHeight="1" x14ac:dyDescent="0.35">
      <c r="B100" s="11"/>
    </row>
    <row r="101" spans="2:2" ht="17.45" customHeight="1" x14ac:dyDescent="0.35">
      <c r="B101" s="11"/>
    </row>
    <row r="102" spans="2:2" ht="17.45" customHeight="1" x14ac:dyDescent="0.35">
      <c r="B102" s="11"/>
    </row>
    <row r="103" spans="2:2" ht="17.45" customHeight="1" x14ac:dyDescent="0.35">
      <c r="B103" s="11"/>
    </row>
    <row r="104" spans="2:2" ht="17.45" customHeight="1" x14ac:dyDescent="0.35">
      <c r="B104" s="11"/>
    </row>
    <row r="105" spans="2:2" ht="17.45" customHeight="1" x14ac:dyDescent="0.35">
      <c r="B105" s="11"/>
    </row>
    <row r="106" spans="2:2" ht="17.45" customHeight="1" x14ac:dyDescent="0.35">
      <c r="B106" s="11"/>
    </row>
    <row r="107" spans="2:2" ht="17.45" customHeight="1" x14ac:dyDescent="0.35">
      <c r="B107" s="11"/>
    </row>
    <row r="108" spans="2:2" ht="17.45" customHeight="1" x14ac:dyDescent="0.35">
      <c r="B108" s="11"/>
    </row>
    <row r="109" spans="2:2" ht="17.45" customHeight="1" x14ac:dyDescent="0.35">
      <c r="B109" s="11"/>
    </row>
    <row r="110" spans="2:2" ht="17.45" customHeight="1" x14ac:dyDescent="0.35">
      <c r="B110" s="11"/>
    </row>
    <row r="111" spans="2:2" ht="17.45" customHeight="1" x14ac:dyDescent="0.35">
      <c r="B111" s="11"/>
    </row>
    <row r="112" spans="2:2" ht="17.45" customHeight="1" x14ac:dyDescent="0.35">
      <c r="B112" s="11"/>
    </row>
    <row r="113" spans="2:2" ht="17.45" customHeight="1" x14ac:dyDescent="0.35">
      <c r="B113" s="11"/>
    </row>
    <row r="114" spans="2:2" ht="17.45" customHeight="1" x14ac:dyDescent="0.35">
      <c r="B114" s="11"/>
    </row>
    <row r="115" spans="2:2" ht="17.45" customHeight="1" x14ac:dyDescent="0.35">
      <c r="B115" s="11"/>
    </row>
    <row r="116" spans="2:2" ht="17.45" customHeight="1" x14ac:dyDescent="0.35">
      <c r="B116" s="11"/>
    </row>
    <row r="117" spans="2:2" ht="17.45" customHeight="1" x14ac:dyDescent="0.35">
      <c r="B117" s="11"/>
    </row>
    <row r="118" spans="2:2" ht="17.45" customHeight="1" x14ac:dyDescent="0.35">
      <c r="B118" s="11"/>
    </row>
    <row r="119" spans="2:2" ht="17.45" customHeight="1" x14ac:dyDescent="0.35">
      <c r="B119" s="11"/>
    </row>
    <row r="120" spans="2:2" ht="17.45" customHeight="1" x14ac:dyDescent="0.35">
      <c r="B120" s="11"/>
    </row>
    <row r="121" spans="2:2" ht="17.45" customHeight="1" x14ac:dyDescent="0.35">
      <c r="B121" s="11"/>
    </row>
    <row r="122" spans="2:2" ht="17.45" customHeight="1" x14ac:dyDescent="0.35">
      <c r="B122" s="11"/>
    </row>
    <row r="123" spans="2:2" ht="17.45" customHeight="1" x14ac:dyDescent="0.35">
      <c r="B123" s="11"/>
    </row>
    <row r="124" spans="2:2" ht="17.45" customHeight="1" x14ac:dyDescent="0.35">
      <c r="B124" s="11"/>
    </row>
    <row r="125" spans="2:2" ht="17.45" customHeight="1" x14ac:dyDescent="0.35">
      <c r="B125" s="11"/>
    </row>
    <row r="126" spans="2:2" ht="17.45" customHeight="1" x14ac:dyDescent="0.35">
      <c r="B126" s="11"/>
    </row>
    <row r="127" spans="2:2" ht="17.45" customHeight="1" x14ac:dyDescent="0.35">
      <c r="B127" s="11"/>
    </row>
    <row r="128" spans="2:2" ht="17.45" customHeight="1" x14ac:dyDescent="0.35">
      <c r="B128" s="11"/>
    </row>
    <row r="129" spans="2:2" ht="17.45" customHeight="1" x14ac:dyDescent="0.35">
      <c r="B129" s="11"/>
    </row>
    <row r="130" spans="2:2" ht="17.45" customHeight="1" x14ac:dyDescent="0.35">
      <c r="B130" s="11"/>
    </row>
    <row r="131" spans="2:2" ht="17.45" customHeight="1" x14ac:dyDescent="0.35">
      <c r="B131" s="11"/>
    </row>
    <row r="132" spans="2:2" ht="17.45" customHeight="1" x14ac:dyDescent="0.35">
      <c r="B132" s="11"/>
    </row>
    <row r="133" spans="2:2" ht="17.45" customHeight="1" x14ac:dyDescent="0.35">
      <c r="B133" s="11"/>
    </row>
    <row r="134" spans="2:2" ht="17.45" customHeight="1" x14ac:dyDescent="0.35">
      <c r="B134" s="11"/>
    </row>
    <row r="135" spans="2:2" ht="17.45" customHeight="1" x14ac:dyDescent="0.35">
      <c r="B135" s="11"/>
    </row>
    <row r="136" spans="2:2" ht="17.45" customHeight="1" x14ac:dyDescent="0.35">
      <c r="B136" s="11"/>
    </row>
    <row r="137" spans="2:2" ht="17.45" customHeight="1" x14ac:dyDescent="0.35">
      <c r="B137" s="11"/>
    </row>
    <row r="138" spans="2:2" ht="17.45" customHeight="1" x14ac:dyDescent="0.35">
      <c r="B138" s="11"/>
    </row>
    <row r="139" spans="2:2" ht="17.45" customHeight="1" x14ac:dyDescent="0.35">
      <c r="B139" s="11"/>
    </row>
    <row r="140" spans="2:2" ht="17.45" customHeight="1" x14ac:dyDescent="0.35">
      <c r="B140" s="11"/>
    </row>
    <row r="141" spans="2:2" ht="17.45" customHeight="1" x14ac:dyDescent="0.35">
      <c r="B141" s="11"/>
    </row>
    <row r="142" spans="2:2" ht="17.45" customHeight="1" x14ac:dyDescent="0.35">
      <c r="B142" s="11"/>
    </row>
    <row r="143" spans="2:2" ht="17.45" customHeight="1" x14ac:dyDescent="0.35">
      <c r="B143" s="11"/>
    </row>
    <row r="144" spans="2:2" ht="17.45" customHeight="1" x14ac:dyDescent="0.35">
      <c r="B144" s="11"/>
    </row>
    <row r="145" spans="2:2" ht="17.45" customHeight="1" x14ac:dyDescent="0.35">
      <c r="B145" s="11"/>
    </row>
    <row r="146" spans="2:2" ht="17.45" customHeight="1" x14ac:dyDescent="0.35">
      <c r="B146" s="11"/>
    </row>
    <row r="147" spans="2:2" ht="17.45" customHeight="1" x14ac:dyDescent="0.35">
      <c r="B147" s="11"/>
    </row>
    <row r="148" spans="2:2" ht="17.45" customHeight="1" x14ac:dyDescent="0.35">
      <c r="B148" s="11"/>
    </row>
    <row r="149" spans="2:2" ht="17.45" customHeight="1" x14ac:dyDescent="0.35">
      <c r="B149" s="11"/>
    </row>
    <row r="150" spans="2:2" ht="17.45" customHeight="1" x14ac:dyDescent="0.35">
      <c r="B150" s="11"/>
    </row>
    <row r="151" spans="2:2" ht="17.45" customHeight="1" x14ac:dyDescent="0.35">
      <c r="B151" s="11"/>
    </row>
    <row r="152" spans="2:2" ht="17.45" customHeight="1" x14ac:dyDescent="0.35">
      <c r="B152" s="11"/>
    </row>
    <row r="153" spans="2:2" ht="17.45" customHeight="1" x14ac:dyDescent="0.35">
      <c r="B153" s="11"/>
    </row>
    <row r="154" spans="2:2" ht="17.45" customHeight="1" x14ac:dyDescent="0.35">
      <c r="B154" s="11"/>
    </row>
    <row r="155" spans="2:2" ht="17.45" customHeight="1" x14ac:dyDescent="0.35">
      <c r="B155" s="11"/>
    </row>
    <row r="156" spans="2:2" ht="17.45" customHeight="1" x14ac:dyDescent="0.35">
      <c r="B156" s="11"/>
    </row>
    <row r="157" spans="2:2" ht="17.45" customHeight="1" x14ac:dyDescent="0.35">
      <c r="B157" s="11"/>
    </row>
    <row r="158" spans="2:2" ht="17.45" customHeight="1" x14ac:dyDescent="0.35">
      <c r="B158" s="11"/>
    </row>
    <row r="159" spans="2:2" ht="17.45" customHeight="1" x14ac:dyDescent="0.35">
      <c r="B159" s="11"/>
    </row>
    <row r="160" spans="2:2" ht="17.45" customHeight="1" x14ac:dyDescent="0.35">
      <c r="B160" s="11"/>
    </row>
    <row r="161" spans="2:2" ht="17.45" customHeight="1" x14ac:dyDescent="0.35">
      <c r="B161" s="11"/>
    </row>
    <row r="162" spans="2:2" ht="17.45" customHeight="1" x14ac:dyDescent="0.35">
      <c r="B162" s="11"/>
    </row>
    <row r="163" spans="2:2" ht="17.45" customHeight="1" x14ac:dyDescent="0.35">
      <c r="B163" s="11"/>
    </row>
    <row r="164" spans="2:2" ht="17.45" customHeight="1" x14ac:dyDescent="0.35">
      <c r="B164" s="11"/>
    </row>
    <row r="165" spans="2:2" ht="17.45" customHeight="1" x14ac:dyDescent="0.35">
      <c r="B165" s="11"/>
    </row>
    <row r="166" spans="2:2" ht="17.45" customHeight="1" x14ac:dyDescent="0.35">
      <c r="B166" s="11"/>
    </row>
    <row r="167" spans="2:2" ht="17.45" customHeight="1" x14ac:dyDescent="0.35">
      <c r="B167" s="11"/>
    </row>
    <row r="168" spans="2:2" ht="17.45" customHeight="1" x14ac:dyDescent="0.35">
      <c r="B168" s="11"/>
    </row>
    <row r="169" spans="2:2" ht="17.45" customHeight="1" x14ac:dyDescent="0.35">
      <c r="B169" s="11"/>
    </row>
    <row r="170" spans="2:2" ht="17.45" customHeight="1" x14ac:dyDescent="0.35">
      <c r="B170" s="11"/>
    </row>
    <row r="171" spans="2:2" ht="17.45" customHeight="1" x14ac:dyDescent="0.35">
      <c r="B171" s="11"/>
    </row>
    <row r="172" spans="2:2" ht="17.45" customHeight="1" x14ac:dyDescent="0.35">
      <c r="B172" s="11"/>
    </row>
    <row r="173" spans="2:2" ht="17.45" customHeight="1" x14ac:dyDescent="0.35">
      <c r="B173" s="11"/>
    </row>
    <row r="174" spans="2:2" ht="17.45" customHeight="1" x14ac:dyDescent="0.35">
      <c r="B174" s="11"/>
    </row>
    <row r="175" spans="2:2" ht="17.45" customHeight="1" x14ac:dyDescent="0.35">
      <c r="B175" s="11"/>
    </row>
    <row r="176" spans="2:2" ht="17.45" customHeight="1" x14ac:dyDescent="0.35">
      <c r="B176" s="11"/>
    </row>
    <row r="177" spans="2:2" ht="17.45" customHeight="1" x14ac:dyDescent="0.35">
      <c r="B177" s="11"/>
    </row>
    <row r="178" spans="2:2" ht="17.45" customHeight="1" x14ac:dyDescent="0.35">
      <c r="B178" s="11"/>
    </row>
    <row r="179" spans="2:2" ht="17.45" customHeight="1" x14ac:dyDescent="0.35">
      <c r="B179" s="11"/>
    </row>
    <row r="180" spans="2:2" ht="17.45" customHeight="1" x14ac:dyDescent="0.35">
      <c r="B180" s="11"/>
    </row>
    <row r="181" spans="2:2" ht="17.45" customHeight="1" x14ac:dyDescent="0.35">
      <c r="B181" s="11"/>
    </row>
    <row r="182" spans="2:2" ht="17.45" customHeight="1" x14ac:dyDescent="0.35">
      <c r="B182" s="11"/>
    </row>
    <row r="183" spans="2:2" ht="17.45" customHeight="1" x14ac:dyDescent="0.35">
      <c r="B183" s="11"/>
    </row>
    <row r="184" spans="2:2" ht="17.45" customHeight="1" x14ac:dyDescent="0.35">
      <c r="B184" s="11"/>
    </row>
    <row r="185" spans="2:2" ht="17.45" customHeight="1" x14ac:dyDescent="0.35">
      <c r="B185" s="11"/>
    </row>
    <row r="186" spans="2:2" ht="17.45" customHeight="1" x14ac:dyDescent="0.35">
      <c r="B186" s="11"/>
    </row>
    <row r="187" spans="2:2" ht="17.45" customHeight="1" x14ac:dyDescent="0.35">
      <c r="B187" s="11"/>
    </row>
    <row r="188" spans="2:2" ht="17.45" customHeight="1" x14ac:dyDescent="0.35">
      <c r="B188" s="11"/>
    </row>
    <row r="189" spans="2:2" ht="17.45" customHeight="1" x14ac:dyDescent="0.35">
      <c r="B189" s="11"/>
    </row>
    <row r="190" spans="2:2" ht="17.45" customHeight="1" x14ac:dyDescent="0.35">
      <c r="B190" s="11"/>
    </row>
    <row r="191" spans="2:2" ht="17.45" customHeight="1" x14ac:dyDescent="0.35">
      <c r="B191" s="11"/>
    </row>
    <row r="192" spans="2:2" ht="17.45" customHeight="1" x14ac:dyDescent="0.35">
      <c r="B192" s="11"/>
    </row>
    <row r="193" spans="2:2" ht="17.45" customHeight="1" x14ac:dyDescent="0.35">
      <c r="B193" s="11"/>
    </row>
    <row r="194" spans="2:2" ht="17.45" customHeight="1" x14ac:dyDescent="0.35">
      <c r="B194" s="11"/>
    </row>
    <row r="195" spans="2:2" ht="17.45" customHeight="1" x14ac:dyDescent="0.35">
      <c r="B195" s="11"/>
    </row>
    <row r="196" spans="2:2" ht="17.45" customHeight="1" x14ac:dyDescent="0.35">
      <c r="B196" s="11"/>
    </row>
    <row r="197" spans="2:2" ht="17.45" customHeight="1" x14ac:dyDescent="0.35">
      <c r="B197" s="11"/>
    </row>
    <row r="198" spans="2:2" ht="17.45" customHeight="1" x14ac:dyDescent="0.35">
      <c r="B198" s="11"/>
    </row>
    <row r="199" spans="2:2" ht="17.45" customHeight="1" x14ac:dyDescent="0.35">
      <c r="B199" s="11"/>
    </row>
    <row r="200" spans="2:2" ht="17.45" customHeight="1" x14ac:dyDescent="0.35">
      <c r="B200" s="11"/>
    </row>
    <row r="201" spans="2:2" ht="17.45" customHeight="1" x14ac:dyDescent="0.35">
      <c r="B201" s="11"/>
    </row>
    <row r="202" spans="2:2" ht="17.45" customHeight="1" x14ac:dyDescent="0.35">
      <c r="B202" s="11"/>
    </row>
    <row r="203" spans="2:2" ht="17.45" customHeight="1" x14ac:dyDescent="0.35">
      <c r="B203" s="11"/>
    </row>
    <row r="204" spans="2:2" ht="17.45" customHeight="1" x14ac:dyDescent="0.35">
      <c r="B204" s="11"/>
    </row>
    <row r="205" spans="2:2" ht="17.45" customHeight="1" x14ac:dyDescent="0.35">
      <c r="B205" s="11"/>
    </row>
    <row r="206" spans="2:2" ht="17.45" customHeight="1" x14ac:dyDescent="0.35">
      <c r="B206" s="11"/>
    </row>
    <row r="207" spans="2:2" ht="17.45" customHeight="1" x14ac:dyDescent="0.35">
      <c r="B207" s="11"/>
    </row>
    <row r="208" spans="2:2" ht="17.45" customHeight="1" x14ac:dyDescent="0.35">
      <c r="B208" s="11"/>
    </row>
    <row r="209" spans="2:2" ht="17.45" customHeight="1" x14ac:dyDescent="0.35">
      <c r="B209" s="11"/>
    </row>
    <row r="210" spans="2:2" ht="17.45" customHeight="1" x14ac:dyDescent="0.35">
      <c r="B210" s="11"/>
    </row>
    <row r="211" spans="2:2" ht="17.45" customHeight="1" x14ac:dyDescent="0.35">
      <c r="B211" s="11"/>
    </row>
    <row r="212" spans="2:2" ht="17.45" customHeight="1" x14ac:dyDescent="0.35">
      <c r="B212" s="11"/>
    </row>
    <row r="213" spans="2:2" ht="17.45" customHeight="1" x14ac:dyDescent="0.35">
      <c r="B213" s="11"/>
    </row>
    <row r="214" spans="2:2" ht="17.45" customHeight="1" x14ac:dyDescent="0.35">
      <c r="B214" s="11"/>
    </row>
    <row r="215" spans="2:2" ht="17.45" customHeight="1" x14ac:dyDescent="0.35">
      <c r="B215" s="11"/>
    </row>
    <row r="216" spans="2:2" ht="17.45" customHeight="1" x14ac:dyDescent="0.35">
      <c r="B216" s="11"/>
    </row>
    <row r="217" spans="2:2" ht="17.45" customHeight="1" x14ac:dyDescent="0.35">
      <c r="B217" s="11"/>
    </row>
    <row r="218" spans="2:2" ht="17.45" customHeight="1" x14ac:dyDescent="0.35">
      <c r="B218" s="11"/>
    </row>
    <row r="219" spans="2:2" ht="17.45" customHeight="1" x14ac:dyDescent="0.35">
      <c r="B219" s="11"/>
    </row>
    <row r="220" spans="2:2" ht="17.45" customHeight="1" x14ac:dyDescent="0.35">
      <c r="B220" s="11"/>
    </row>
    <row r="221" spans="2:2" ht="17.45" customHeight="1" x14ac:dyDescent="0.35">
      <c r="B221" s="11"/>
    </row>
    <row r="222" spans="2:2" ht="17.45" customHeight="1" x14ac:dyDescent="0.35">
      <c r="B222" s="11"/>
    </row>
    <row r="223" spans="2:2" ht="17.45" customHeight="1" x14ac:dyDescent="0.35">
      <c r="B223" s="11"/>
    </row>
    <row r="224" spans="2:2" ht="17.45" customHeight="1" x14ac:dyDescent="0.35">
      <c r="B224" s="11"/>
    </row>
    <row r="225" spans="2:2" ht="17.45" customHeight="1" x14ac:dyDescent="0.35">
      <c r="B225" s="11"/>
    </row>
    <row r="226" spans="2:2" ht="17.45" customHeight="1" x14ac:dyDescent="0.35">
      <c r="B226" s="11"/>
    </row>
    <row r="227" spans="2:2" ht="17.45" customHeight="1" x14ac:dyDescent="0.35">
      <c r="B227" s="11"/>
    </row>
    <row r="228" spans="2:2" ht="17.45" customHeight="1" x14ac:dyDescent="0.35">
      <c r="B228" s="11"/>
    </row>
    <row r="229" spans="2:2" ht="17.45" customHeight="1" x14ac:dyDescent="0.35">
      <c r="B229" s="11"/>
    </row>
    <row r="230" spans="2:2" ht="17.45" customHeight="1" x14ac:dyDescent="0.35">
      <c r="B230" s="11"/>
    </row>
    <row r="231" spans="2:2" ht="17.45" customHeight="1" x14ac:dyDescent="0.35">
      <c r="B231" s="11"/>
    </row>
    <row r="232" spans="2:2" ht="17.45" customHeight="1" x14ac:dyDescent="0.35">
      <c r="B232" s="11"/>
    </row>
    <row r="233" spans="2:2" ht="17.45" customHeight="1" x14ac:dyDescent="0.35">
      <c r="B233" s="11"/>
    </row>
    <row r="234" spans="2:2" ht="17.45" customHeight="1" x14ac:dyDescent="0.35">
      <c r="B234" s="11"/>
    </row>
    <row r="235" spans="2:2" ht="17.45" customHeight="1" x14ac:dyDescent="0.35">
      <c r="B235" s="11"/>
    </row>
    <row r="236" spans="2:2" ht="17.45" customHeight="1" x14ac:dyDescent="0.35">
      <c r="B236" s="11"/>
    </row>
    <row r="237" spans="2:2" ht="17.45" customHeight="1" x14ac:dyDescent="0.35">
      <c r="B237" s="11"/>
    </row>
    <row r="238" spans="2:2" ht="17.45" customHeight="1" x14ac:dyDescent="0.35">
      <c r="B238" s="11"/>
    </row>
    <row r="239" spans="2:2" ht="17.45" customHeight="1" x14ac:dyDescent="0.35">
      <c r="B239" s="11"/>
    </row>
    <row r="240" spans="2:2" ht="17.45" customHeight="1" x14ac:dyDescent="0.35">
      <c r="B240" s="11"/>
    </row>
    <row r="241" spans="2:2" ht="17.45" customHeight="1" x14ac:dyDescent="0.35">
      <c r="B241" s="11"/>
    </row>
    <row r="242" spans="2:2" ht="17.45" customHeight="1" x14ac:dyDescent="0.35">
      <c r="B242" s="11"/>
    </row>
    <row r="243" spans="2:2" ht="17.45" customHeight="1" x14ac:dyDescent="0.35">
      <c r="B243" s="11"/>
    </row>
    <row r="244" spans="2:2" ht="17.45" customHeight="1" x14ac:dyDescent="0.35">
      <c r="B244" s="11"/>
    </row>
    <row r="245" spans="2:2" ht="17.45" customHeight="1" x14ac:dyDescent="0.35">
      <c r="B245" s="11"/>
    </row>
    <row r="246" spans="2:2" ht="17.45" customHeight="1" x14ac:dyDescent="0.35">
      <c r="B246" s="11"/>
    </row>
    <row r="247" spans="2:2" ht="17.45" customHeight="1" x14ac:dyDescent="0.35">
      <c r="B247" s="11"/>
    </row>
    <row r="248" spans="2:2" ht="17.45" customHeight="1" x14ac:dyDescent="0.35">
      <c r="B248" s="11"/>
    </row>
    <row r="249" spans="2:2" ht="17.45" customHeight="1" x14ac:dyDescent="0.35">
      <c r="B249" s="11"/>
    </row>
    <row r="250" spans="2:2" ht="17.45" customHeight="1" x14ac:dyDescent="0.35">
      <c r="B250" s="11"/>
    </row>
    <row r="251" spans="2:2" ht="17.45" customHeight="1" x14ac:dyDescent="0.35">
      <c r="B251" s="11"/>
    </row>
    <row r="252" spans="2:2" ht="17.45" customHeight="1" x14ac:dyDescent="0.35">
      <c r="B252" s="11"/>
    </row>
    <row r="253" spans="2:2" ht="17.45" customHeight="1" x14ac:dyDescent="0.35">
      <c r="B253" s="11"/>
    </row>
    <row r="254" spans="2:2" ht="17.45" customHeight="1" x14ac:dyDescent="0.35">
      <c r="B254" s="11"/>
    </row>
    <row r="255" spans="2:2" ht="17.45" customHeight="1" x14ac:dyDescent="0.35">
      <c r="B255" s="11"/>
    </row>
    <row r="256" spans="2:2" ht="17.45" customHeight="1" x14ac:dyDescent="0.35">
      <c r="B256" s="11"/>
    </row>
    <row r="257" spans="2:2" ht="17.45" customHeight="1" x14ac:dyDescent="0.35">
      <c r="B257" s="11"/>
    </row>
    <row r="258" spans="2:2" ht="17.45" customHeight="1" x14ac:dyDescent="0.35">
      <c r="B258" s="11"/>
    </row>
    <row r="259" spans="2:2" ht="17.45" customHeight="1" x14ac:dyDescent="0.35">
      <c r="B259" s="11"/>
    </row>
    <row r="260" spans="2:2" ht="17.45" customHeight="1" x14ac:dyDescent="0.35">
      <c r="B260" s="11"/>
    </row>
    <row r="261" spans="2:2" ht="17.45" customHeight="1" x14ac:dyDescent="0.35">
      <c r="B261" s="11"/>
    </row>
    <row r="262" spans="2:2" ht="17.45" customHeight="1" x14ac:dyDescent="0.35">
      <c r="B262" s="11"/>
    </row>
    <row r="263" spans="2:2" ht="17.45" customHeight="1" x14ac:dyDescent="0.35">
      <c r="B263" s="11"/>
    </row>
    <row r="264" spans="2:2" ht="17.45" customHeight="1" x14ac:dyDescent="0.35">
      <c r="B264" s="11"/>
    </row>
    <row r="265" spans="2:2" ht="17.45" customHeight="1" x14ac:dyDescent="0.35">
      <c r="B265" s="11"/>
    </row>
    <row r="266" spans="2:2" ht="17.45" customHeight="1" x14ac:dyDescent="0.35">
      <c r="B266" s="11"/>
    </row>
    <row r="267" spans="2:2" ht="17.45" customHeight="1" x14ac:dyDescent="0.35">
      <c r="B267" s="11"/>
    </row>
    <row r="268" spans="2:2" ht="17.45" customHeight="1" x14ac:dyDescent="0.35">
      <c r="B268" s="11"/>
    </row>
    <row r="269" spans="2:2" ht="17.45" customHeight="1" x14ac:dyDescent="0.35">
      <c r="B269" s="11"/>
    </row>
    <row r="270" spans="2:2" ht="17.45" customHeight="1" x14ac:dyDescent="0.35">
      <c r="B270" s="11"/>
    </row>
    <row r="271" spans="2:2" ht="17.45" customHeight="1" x14ac:dyDescent="0.35">
      <c r="B271" s="11"/>
    </row>
    <row r="272" spans="2:2" ht="17.45" customHeight="1" x14ac:dyDescent="0.35">
      <c r="B272" s="11"/>
    </row>
    <row r="273" spans="2:2" ht="17.45" customHeight="1" x14ac:dyDescent="0.35">
      <c r="B273" s="11"/>
    </row>
    <row r="274" spans="2:2" ht="17.45" customHeight="1" x14ac:dyDescent="0.35">
      <c r="B274" s="11"/>
    </row>
    <row r="275" spans="2:2" ht="17.45" customHeight="1" x14ac:dyDescent="0.35">
      <c r="B275" s="11"/>
    </row>
    <row r="276" spans="2:2" ht="17.45" customHeight="1" x14ac:dyDescent="0.35">
      <c r="B276" s="11"/>
    </row>
    <row r="277" spans="2:2" ht="17.45" customHeight="1" x14ac:dyDescent="0.35">
      <c r="B277" s="11"/>
    </row>
    <row r="278" spans="2:2" ht="17.45" customHeight="1" x14ac:dyDescent="0.35">
      <c r="B278" s="11"/>
    </row>
  </sheetData>
  <mergeCells count="3">
    <mergeCell ref="B2:D2"/>
    <mergeCell ref="E2:F2"/>
    <mergeCell ref="E3:F3"/>
  </mergeCells>
  <pageMargins left="0.74803149606299213" right="0.23622047244094491" top="0.74803149606299213" bottom="0.62992125984251968" header="0.31496062992125984" footer="0.31496062992125984"/>
  <pageSetup paperSize="9" orientation="landscape" r:id="rId1"/>
  <headerFooter scaleWithDoc="0">
    <oddHeader>&amp;R&amp;G</oddHeader>
    <oddFooter xml:space="preserve">&amp;L&amp;"Calibri,Standard"&amp;7PIMOS: &amp;Z&amp;F\&amp;A&amp;R&amp;"Calibri,Standard"&amp;7
© adrian.fasel@arabern.ch, tanja.vdheijden@arabern.ch
&amp;D
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8307-C286-40B7-B92E-488043038D0A}">
  <dimension ref="A1:F13"/>
  <sheetViews>
    <sheetView tabSelected="1" workbookViewId="0">
      <selection activeCell="H11" sqref="H11"/>
    </sheetView>
  </sheetViews>
  <sheetFormatPr baseColWidth="10" defaultRowHeight="12.75" x14ac:dyDescent="0.35"/>
  <sheetData>
    <row r="1" spans="1:6" ht="21" x14ac:dyDescent="0.35">
      <c r="A1" t="s">
        <v>89</v>
      </c>
      <c r="B1" s="90" t="s">
        <v>86</v>
      </c>
      <c r="C1" s="91" t="s">
        <v>87</v>
      </c>
      <c r="D1" s="91" t="s">
        <v>88</v>
      </c>
      <c r="E1" s="93" t="s">
        <v>90</v>
      </c>
      <c r="F1" s="94" t="s">
        <v>91</v>
      </c>
    </row>
    <row r="2" spans="1:6" x14ac:dyDescent="0.35">
      <c r="A2" s="92">
        <v>43101</v>
      </c>
      <c r="B2">
        <v>755526.05828446592</v>
      </c>
      <c r="C2">
        <v>698615.60925225739</v>
      </c>
      <c r="D2">
        <v>113</v>
      </c>
      <c r="E2">
        <v>374465</v>
      </c>
      <c r="F2">
        <v>4133345</v>
      </c>
    </row>
    <row r="3" spans="1:6" x14ac:dyDescent="0.35">
      <c r="A3" s="92">
        <v>43132</v>
      </c>
      <c r="B3">
        <v>717771.41609759745</v>
      </c>
      <c r="C3">
        <v>663645.99657597102</v>
      </c>
      <c r="D3">
        <v>171</v>
      </c>
      <c r="E3">
        <v>355721</v>
      </c>
      <c r="F3">
        <v>3926448</v>
      </c>
    </row>
    <row r="4" spans="1:6" x14ac:dyDescent="0.35">
      <c r="A4" s="92">
        <v>43160</v>
      </c>
      <c r="B4">
        <v>810567.56988852029</v>
      </c>
      <c r="C4">
        <v>749538.12067744404</v>
      </c>
      <c r="D4">
        <v>92</v>
      </c>
      <c r="E4">
        <v>401760</v>
      </c>
      <c r="F4">
        <v>4434627</v>
      </c>
    </row>
    <row r="5" spans="1:6" x14ac:dyDescent="0.35">
      <c r="A5" s="92">
        <v>43191</v>
      </c>
      <c r="B5">
        <v>788115.96603544196</v>
      </c>
      <c r="C5">
        <v>728562.80961383705</v>
      </c>
      <c r="D5">
        <v>321</v>
      </c>
      <c r="E5">
        <v>390517</v>
      </c>
      <c r="F5">
        <v>4310527</v>
      </c>
    </row>
    <row r="6" spans="1:6" x14ac:dyDescent="0.35">
      <c r="A6" s="92">
        <v>43221</v>
      </c>
      <c r="B6">
        <v>817269.0614005503</v>
      </c>
      <c r="C6">
        <v>754435.45861513948</v>
      </c>
      <c r="D6">
        <v>1498</v>
      </c>
      <c r="E6">
        <v>404385</v>
      </c>
      <c r="F6">
        <v>4463602</v>
      </c>
    </row>
    <row r="7" spans="1:6" x14ac:dyDescent="0.35">
      <c r="A7" s="92">
        <v>43252</v>
      </c>
      <c r="B7">
        <v>777664.81879273558</v>
      </c>
      <c r="C7">
        <v>718314.823631495</v>
      </c>
      <c r="D7">
        <v>951</v>
      </c>
      <c r="E7">
        <v>385024</v>
      </c>
      <c r="F7">
        <v>4249895</v>
      </c>
    </row>
    <row r="8" spans="1:6" x14ac:dyDescent="0.35">
      <c r="A8" s="92">
        <v>43282</v>
      </c>
      <c r="B8">
        <v>764480.36802975205</v>
      </c>
      <c r="C8">
        <v>699404.76096342551</v>
      </c>
      <c r="D8">
        <v>8214</v>
      </c>
      <c r="E8">
        <v>374888</v>
      </c>
      <c r="F8">
        <v>4138014</v>
      </c>
    </row>
    <row r="9" spans="1:6" x14ac:dyDescent="0.35">
      <c r="A9" s="92">
        <v>43313</v>
      </c>
      <c r="B9">
        <v>798079.01074418437</v>
      </c>
      <c r="C9">
        <v>735254.79584221251</v>
      </c>
      <c r="D9">
        <v>3048</v>
      </c>
      <c r="E9">
        <v>394104</v>
      </c>
      <c r="F9">
        <v>4350120</v>
      </c>
    </row>
    <row r="10" spans="1:6" x14ac:dyDescent="0.35">
      <c r="A10" s="92">
        <v>43344</v>
      </c>
      <c r="B10">
        <v>826207.98554978473</v>
      </c>
      <c r="C10">
        <v>763371.85383314965</v>
      </c>
      <c r="D10">
        <v>774</v>
      </c>
      <c r="E10">
        <v>409175</v>
      </c>
      <c r="F10">
        <v>4516474</v>
      </c>
    </row>
    <row r="11" spans="1:6" x14ac:dyDescent="0.35">
      <c r="A11" s="92">
        <v>43374</v>
      </c>
      <c r="B11">
        <v>823447.81286802317</v>
      </c>
      <c r="C11">
        <v>757765.47939334426</v>
      </c>
      <c r="D11">
        <v>4076</v>
      </c>
      <c r="E11">
        <v>406170</v>
      </c>
      <c r="F11">
        <v>4483304</v>
      </c>
    </row>
    <row r="12" spans="1:6" x14ac:dyDescent="0.35">
      <c r="A12" s="92">
        <v>43405</v>
      </c>
      <c r="B12">
        <v>881335.05981315393</v>
      </c>
      <c r="C12">
        <v>814900.63794798288</v>
      </c>
      <c r="D12">
        <v>183</v>
      </c>
      <c r="E12">
        <v>436795</v>
      </c>
      <c r="F12">
        <v>4821343</v>
      </c>
    </row>
    <row r="13" spans="1:6" x14ac:dyDescent="0.35">
      <c r="A13" s="92">
        <v>43435</v>
      </c>
      <c r="B13">
        <v>766056.13461861038</v>
      </c>
      <c r="C13">
        <v>708427.01805105922</v>
      </c>
      <c r="D13">
        <v>34</v>
      </c>
      <c r="E13">
        <v>379724</v>
      </c>
      <c r="F13">
        <v>4191394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Grundlagen</vt:lpstr>
      <vt:lpstr>Jahresbilanz</vt:lpstr>
      <vt:lpstr>Jahr</vt:lpstr>
    </vt:vector>
  </TitlesOfParts>
  <Company>ara region bern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PIMOS</dc:subject>
  <dc:creator>afa</dc:creator>
  <cp:lastModifiedBy>Imre Antalfy</cp:lastModifiedBy>
  <cp:lastPrinted>2017-01-06T09:07:47Z</cp:lastPrinted>
  <dcterms:created xsi:type="dcterms:W3CDTF">2004-01-13T07:11:56Z</dcterms:created>
  <dcterms:modified xsi:type="dcterms:W3CDTF">2020-03-18T11:06:26Z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e2dc4475-c8bf-46de-bb83-0ca481d3f6bf</vt:lpwstr>
  </property>
</Properties>
</file>