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S28" i="1" l="1"/>
  <c r="S39" i="1"/>
  <c r="T34" i="1"/>
  <c r="S34" i="1"/>
  <c r="T37" i="1"/>
  <c r="T35" i="1"/>
  <c r="G40" i="1"/>
  <c r="I40" i="1"/>
  <c r="J40" i="1"/>
  <c r="K40" i="1" l="1"/>
  <c r="I37" i="1"/>
  <c r="J37" i="1" s="1"/>
  <c r="I38" i="1"/>
  <c r="J38" i="1" s="1"/>
  <c r="I39" i="1"/>
  <c r="J39" i="1" s="1"/>
  <c r="I42" i="1"/>
  <c r="J42" i="1" s="1"/>
  <c r="H36" i="1"/>
  <c r="I36" i="1" s="1"/>
  <c r="J36" i="1" s="1"/>
  <c r="G37" i="1"/>
  <c r="G38" i="1"/>
  <c r="G39" i="1"/>
  <c r="K39" i="1" s="1"/>
  <c r="G36" i="1"/>
  <c r="H41" i="1"/>
  <c r="I41" i="1" s="1"/>
  <c r="J41" i="1" s="1"/>
  <c r="G42" i="1"/>
  <c r="C24" i="1"/>
  <c r="H34" i="1" s="1"/>
  <c r="O28" i="1"/>
  <c r="P28" i="1" s="1"/>
  <c r="O30" i="1"/>
  <c r="P30" i="1" s="1"/>
  <c r="O29" i="1"/>
  <c r="P29" i="1" s="1"/>
  <c r="N31" i="1" l="1"/>
  <c r="K42" i="1"/>
  <c r="K38" i="1"/>
  <c r="K37" i="1"/>
  <c r="K36" i="1"/>
  <c r="G41" i="1"/>
  <c r="K41" i="1" s="1"/>
  <c r="T32" i="1"/>
  <c r="T29" i="1"/>
  <c r="T31" i="1"/>
  <c r="T30" i="1"/>
  <c r="T28" i="1"/>
  <c r="H32" i="1"/>
  <c r="I32" i="1" s="1"/>
  <c r="J32" i="1" s="1"/>
  <c r="K32" i="1" s="1"/>
  <c r="H31" i="1"/>
  <c r="I31" i="1" s="1"/>
  <c r="J31" i="1" s="1"/>
  <c r="K31" i="1" s="1"/>
  <c r="H28" i="1"/>
  <c r="I28" i="1" s="1"/>
  <c r="J28" i="1" s="1"/>
  <c r="K28" i="1" s="1"/>
  <c r="H33" i="1"/>
  <c r="I33" i="1" s="1"/>
  <c r="J33" i="1" s="1"/>
  <c r="K33" i="1" s="1"/>
  <c r="H30" i="1"/>
  <c r="I30" i="1" s="1"/>
  <c r="J30" i="1" s="1"/>
  <c r="K30" i="1" s="1"/>
  <c r="H29" i="1"/>
  <c r="I29" i="1" s="1"/>
  <c r="J29" i="1" s="1"/>
  <c r="K29" i="1" s="1"/>
  <c r="I34" i="1"/>
  <c r="J34" i="1" s="1"/>
  <c r="K34" i="1" s="1"/>
  <c r="T36" i="1" l="1"/>
  <c r="T38" i="1"/>
</calcChain>
</file>

<file path=xl/comments1.xml><?xml version="1.0" encoding="utf-8"?>
<comments xmlns="http://schemas.openxmlformats.org/spreadsheetml/2006/main">
  <authors>
    <author>Author</author>
  </authors>
  <commentList>
    <comment ref="S2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Sync Pulse should've been placed more to the left:
1) 16-32-32
2) 0 - 32 - 48</t>
        </r>
      </text>
    </comment>
  </commentList>
</comments>
</file>

<file path=xl/sharedStrings.xml><?xml version="1.0" encoding="utf-8"?>
<sst xmlns="http://schemas.openxmlformats.org/spreadsheetml/2006/main" count="62" uniqueCount="40">
  <si>
    <t>Levels</t>
  </si>
  <si>
    <t>Peak-White</t>
  </si>
  <si>
    <t>Black</t>
  </si>
  <si>
    <t>Blanking</t>
  </si>
  <si>
    <t>Sync</t>
  </si>
  <si>
    <t>Burst</t>
  </si>
  <si>
    <t>(+/-) 20</t>
  </si>
  <si>
    <t>Timings</t>
  </si>
  <si>
    <t>Cycles</t>
  </si>
  <si>
    <t>Full Horizontal Line</t>
  </si>
  <si>
    <t>Period (us)</t>
  </si>
  <si>
    <t>Front Porch</t>
  </si>
  <si>
    <t>Sync Pulse</t>
  </si>
  <si>
    <t>Back Porch</t>
  </si>
  <si>
    <t>Pre-Burst</t>
  </si>
  <si>
    <t>Post-Burst</t>
  </si>
  <si>
    <t>Active Video</t>
  </si>
  <si>
    <t>Clock(Mhz)</t>
  </si>
  <si>
    <t>Cycles Approx</t>
  </si>
  <si>
    <t>Checksums</t>
  </si>
  <si>
    <t>Full horizontal Line</t>
  </si>
  <si>
    <t>Expected</t>
  </si>
  <si>
    <t>Obtained</t>
  </si>
  <si>
    <t>Relative Error (%)</t>
  </si>
  <si>
    <t>Period Approx (us)</t>
  </si>
  <si>
    <t>PONG Timings</t>
  </si>
  <si>
    <t>Horizontal</t>
  </si>
  <si>
    <t>Lines</t>
  </si>
  <si>
    <t>Full Frame</t>
  </si>
  <si>
    <t>Full Field</t>
  </si>
  <si>
    <t>Sync Pulses (Serrations)</t>
  </si>
  <si>
    <t>Active Video (per Field)</t>
  </si>
  <si>
    <t>Approx Lines</t>
  </si>
  <si>
    <t>Vertical</t>
  </si>
  <si>
    <t xml:space="preserve"> </t>
  </si>
  <si>
    <t>HBlanking</t>
  </si>
  <si>
    <t>VBlanking</t>
  </si>
  <si>
    <t>Front Porch (Equalizations)</t>
  </si>
  <si>
    <t>Back Porch (Equalizations)</t>
  </si>
  <si>
    <t>Back Porch (Pulses)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</si>
</sst>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8" xfId="0" applyBorder="1"/>
    <xf numFmtId="0" fontId="1" fillId="0" borderId="7" xfId="0" applyFont="1" applyBorder="1"/>
    <xf numFmtId="0" fontId="0" fillId="0" borderId="0" xfId="0" applyBorder="1" applyAlignment="1">
      <alignment horizontal="center"/>
    </xf>
    <xf numFmtId="165" fontId="0" fillId="0" borderId="0" xfId="0" applyNumberFormat="1"/>
    <xf numFmtId="0" fontId="0" fillId="0" borderId="0" xfId="0" applyBorder="1"/>
    <xf numFmtId="0" fontId="0" fillId="0" borderId="10" xfId="0" applyBorder="1"/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 wrapText="1"/>
    </xf>
    <xf numFmtId="0" fontId="0" fillId="0" borderId="3" xfId="0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5" fontId="0" fillId="0" borderId="0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2" fontId="0" fillId="0" borderId="4" xfId="0" applyNumberForma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165" fontId="0" fillId="0" borderId="4" xfId="0" applyNumberFormat="1" applyBorder="1" applyAlignment="1">
      <alignment horizontal="center" vertical="center"/>
    </xf>
    <xf numFmtId="165" fontId="0" fillId="0" borderId="6" xfId="0" applyNumberForma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1" fontId="0" fillId="0" borderId="10" xfId="0" applyNumberFormat="1" applyBorder="1" applyAlignment="1">
      <alignment horizontal="center" vertical="center"/>
    </xf>
    <xf numFmtId="1" fontId="0" fillId="0" borderId="0" xfId="0" applyNumberFormat="1"/>
    <xf numFmtId="0" fontId="0" fillId="0" borderId="0" xfId="0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9" xfId="0" applyFont="1" applyBorder="1"/>
    <xf numFmtId="0" fontId="1" fillId="0" borderId="9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2" fontId="1" fillId="0" borderId="2" xfId="0" applyNumberFormat="1" applyFont="1" applyFill="1" applyBorder="1" applyAlignment="1">
      <alignment horizontal="center" vertical="center"/>
    </xf>
    <xf numFmtId="1" fontId="0" fillId="0" borderId="4" xfId="0" applyNumberFormat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 textRotation="90"/>
    </xf>
    <xf numFmtId="0" fontId="1" fillId="0" borderId="13" xfId="0" applyFont="1" applyBorder="1" applyAlignment="1">
      <alignment horizontal="center" vertical="center" textRotation="90"/>
    </xf>
    <xf numFmtId="0" fontId="1" fillId="0" borderId="14" xfId="0" applyFont="1" applyBorder="1" applyAlignment="1">
      <alignment horizontal="center" vertical="center" textRotation="90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0" xfId="0" applyFont="1" applyFill="1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1" fontId="1" fillId="0" borderId="9" xfId="0" applyNumberFormat="1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" fontId="0" fillId="0" borderId="0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Fill="1" applyBorder="1"/>
    <xf numFmtId="165" fontId="0" fillId="0" borderId="10" xfId="0" applyNumberFormat="1" applyFill="1" applyBorder="1" applyAlignment="1">
      <alignment horizontal="center" vertical="center"/>
    </xf>
    <xf numFmtId="2" fontId="0" fillId="0" borderId="4" xfId="0" applyNumberFormat="1" applyBorder="1" applyAlignment="1">
      <alignment horizontal="center"/>
    </xf>
    <xf numFmtId="1" fontId="0" fillId="2" borderId="0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161925</xdr:colOff>
      <xdr:row>1</xdr:row>
      <xdr:rowOff>104775</xdr:rowOff>
    </xdr:from>
    <xdr:to>
      <xdr:col>5</xdr:col>
      <xdr:colOff>1952001</xdr:colOff>
      <xdr:row>22</xdr:row>
      <xdr:rowOff>104275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1925" y="295275"/>
          <a:ext cx="4990476" cy="4000000"/>
        </a:xfrm>
        <a:prstGeom prst="rect">
          <a:avLst/>
        </a:prstGeom>
      </xdr:spPr>
    </xdr:pic>
    <xdr:clientData/>
  </xdr:twoCellAnchor>
  <xdr:twoCellAnchor editAs="oneCell">
    <xdr:from>
      <xdr:col>8</xdr:col>
      <xdr:colOff>381000</xdr:colOff>
      <xdr:row>0</xdr:row>
      <xdr:rowOff>0</xdr:rowOff>
    </xdr:from>
    <xdr:to>
      <xdr:col>15</xdr:col>
      <xdr:colOff>343779</xdr:colOff>
      <xdr:row>15</xdr:row>
      <xdr:rowOff>95662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67400" y="0"/>
          <a:ext cx="6296904" cy="29531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8:U43"/>
  <sheetViews>
    <sheetView tabSelected="1" topLeftCell="C10" workbookViewId="0">
      <selection activeCell="S28" sqref="S28"/>
    </sheetView>
  </sheetViews>
  <sheetFormatPr defaultRowHeight="15" x14ac:dyDescent="0.25"/>
  <cols>
    <col min="2" max="2" width="11.42578125" bestFit="1" customWidth="1"/>
    <col min="6" max="6" width="29.5703125" customWidth="1"/>
    <col min="7" max="7" width="10.7109375" bestFit="1" customWidth="1"/>
    <col min="8" max="8" width="9.140625" customWidth="1"/>
    <col min="9" max="9" width="13.5703125" bestFit="1" customWidth="1"/>
    <col min="10" max="10" width="17.5703125" customWidth="1"/>
    <col min="11" max="11" width="18.28515625" customWidth="1"/>
    <col min="13" max="13" width="18.140625" bestFit="1" customWidth="1"/>
    <col min="16" max="16" width="20.85546875" customWidth="1"/>
    <col min="17" max="17" width="12" bestFit="1" customWidth="1"/>
    <col min="18" max="18" width="26" customWidth="1"/>
    <col min="19" max="19" width="10.7109375" bestFit="1" customWidth="1"/>
    <col min="20" max="20" width="11.5703125" bestFit="1" customWidth="1"/>
  </cols>
  <sheetData>
    <row r="18" spans="2:21" x14ac:dyDescent="0.25">
      <c r="J18" s="5"/>
    </row>
    <row r="20" spans="2:21" x14ac:dyDescent="0.25">
      <c r="L20" s="3"/>
    </row>
    <row r="23" spans="2:21" ht="15.75" thickBot="1" x14ac:dyDescent="0.3"/>
    <row r="24" spans="2:21" ht="15.75" thickBot="1" x14ac:dyDescent="0.3">
      <c r="B24" s="2" t="s">
        <v>17</v>
      </c>
      <c r="C24" s="1">
        <f>3.579545*2</f>
        <v>7.15909</v>
      </c>
      <c r="D24" s="5"/>
    </row>
    <row r="25" spans="2:21" ht="15.75" thickBot="1" x14ac:dyDescent="0.3">
      <c r="K25" t="s">
        <v>34</v>
      </c>
    </row>
    <row r="26" spans="2:21" ht="15.75" customHeight="1" thickBot="1" x14ac:dyDescent="0.3">
      <c r="B26" s="47" t="s">
        <v>0</v>
      </c>
      <c r="C26" s="48"/>
      <c r="D26" s="7"/>
      <c r="F26" s="41" t="s">
        <v>7</v>
      </c>
      <c r="G26" s="42"/>
      <c r="H26" s="42"/>
      <c r="I26" s="42"/>
      <c r="J26" s="43"/>
      <c r="K26" s="7"/>
      <c r="M26" s="41" t="s">
        <v>19</v>
      </c>
      <c r="N26" s="42"/>
      <c r="O26" s="43"/>
      <c r="R26" s="41" t="s">
        <v>25</v>
      </c>
      <c r="S26" s="42"/>
      <c r="T26" s="43"/>
    </row>
    <row r="27" spans="2:21" ht="13.5" customHeight="1" x14ac:dyDescent="0.25">
      <c r="B27" s="17" t="s">
        <v>1</v>
      </c>
      <c r="C27" s="15">
        <v>100</v>
      </c>
      <c r="D27" s="3"/>
      <c r="E27" s="44" t="s">
        <v>26</v>
      </c>
      <c r="F27" s="27"/>
      <c r="G27" s="28" t="s">
        <v>10</v>
      </c>
      <c r="H27" s="28" t="s">
        <v>8</v>
      </c>
      <c r="I27" s="28" t="s">
        <v>18</v>
      </c>
      <c r="J27" s="37" t="s">
        <v>24</v>
      </c>
      <c r="K27" s="8" t="s">
        <v>23</v>
      </c>
      <c r="M27" s="9"/>
      <c r="N27" s="10" t="s">
        <v>21</v>
      </c>
      <c r="O27" s="24" t="s">
        <v>22</v>
      </c>
      <c r="P27" s="8" t="s">
        <v>23</v>
      </c>
      <c r="Q27" s="44" t="s">
        <v>26</v>
      </c>
      <c r="R27" s="9"/>
      <c r="S27" s="10" t="s">
        <v>8</v>
      </c>
      <c r="T27" s="24" t="s">
        <v>10</v>
      </c>
    </row>
    <row r="28" spans="2:21" ht="15" customHeight="1" x14ac:dyDescent="0.25">
      <c r="B28" s="17" t="s">
        <v>2</v>
      </c>
      <c r="C28" s="15">
        <v>7.5</v>
      </c>
      <c r="D28" s="3"/>
      <c r="E28" s="45"/>
      <c r="F28" s="25" t="s">
        <v>16</v>
      </c>
      <c r="G28" s="12">
        <v>52.6</v>
      </c>
      <c r="H28" s="12">
        <f t="shared" ref="H28:H34" si="0">$C$24*G28</f>
        <v>376.56813399999999</v>
      </c>
      <c r="I28" s="11">
        <f t="shared" ref="I28:I34" si="1">ROUND(H28,0)</f>
        <v>377</v>
      </c>
      <c r="J28" s="20">
        <f t="shared" ref="J28:J34" si="2">I28/$C$24</f>
        <v>52.660324147342749</v>
      </c>
      <c r="K28" s="19">
        <f>100*ABS(G28-J28)/G28</f>
        <v>0.11468469076567943</v>
      </c>
      <c r="M28" s="25" t="s">
        <v>13</v>
      </c>
      <c r="N28" s="11">
        <v>4.7</v>
      </c>
      <c r="O28" s="22">
        <f>SUM(G31:G33)</f>
        <v>4.7</v>
      </c>
      <c r="P28" s="19">
        <f>100*ABS(N28-O28)/N28</f>
        <v>0</v>
      </c>
      <c r="Q28" s="45"/>
      <c r="R28" s="25" t="s">
        <v>16</v>
      </c>
      <c r="S28" s="30">
        <f>S32-S31-S30-S29</f>
        <v>375</v>
      </c>
      <c r="T28" s="20">
        <f t="shared" ref="T28:T29" si="3">S28/$C$24</f>
        <v>52.380959032502737</v>
      </c>
    </row>
    <row r="29" spans="2:21" x14ac:dyDescent="0.25">
      <c r="B29" s="17" t="s">
        <v>3</v>
      </c>
      <c r="C29" s="15">
        <v>0</v>
      </c>
      <c r="D29" s="3"/>
      <c r="E29" s="45"/>
      <c r="F29" s="25" t="s">
        <v>11</v>
      </c>
      <c r="G29" s="12">
        <v>1.5</v>
      </c>
      <c r="H29" s="12">
        <f>$C$24*G29</f>
        <v>10.738635</v>
      </c>
      <c r="I29" s="11">
        <f t="shared" si="1"/>
        <v>11</v>
      </c>
      <c r="J29" s="20">
        <f t="shared" si="2"/>
        <v>1.5365081316200802</v>
      </c>
      <c r="K29" s="19">
        <f t="shared" ref="K29:K34" si="4">100*ABS(G29-J29)/G29</f>
        <v>2.4338754413386767</v>
      </c>
      <c r="M29" s="25" t="s">
        <v>35</v>
      </c>
      <c r="N29" s="11">
        <v>10.9</v>
      </c>
      <c r="O29" s="22">
        <f>SUM(G29:G33)</f>
        <v>10.9</v>
      </c>
      <c r="P29" s="19">
        <f t="shared" ref="P29:P30" si="5">100*ABS(N29-O29)/N29</f>
        <v>0</v>
      </c>
      <c r="Q29" s="45"/>
      <c r="R29" s="25" t="s">
        <v>11</v>
      </c>
      <c r="S29" s="60">
        <v>32</v>
      </c>
      <c r="T29" s="20">
        <f t="shared" si="3"/>
        <v>4.4698418374402333</v>
      </c>
      <c r="U29" s="32"/>
    </row>
    <row r="30" spans="2:21" ht="15.75" thickBot="1" x14ac:dyDescent="0.3">
      <c r="B30" s="17" t="s">
        <v>4</v>
      </c>
      <c r="C30" s="15">
        <v>-40</v>
      </c>
      <c r="D30" s="3"/>
      <c r="E30" s="45"/>
      <c r="F30" s="25" t="s">
        <v>12</v>
      </c>
      <c r="G30" s="12">
        <v>4.7</v>
      </c>
      <c r="H30" s="12">
        <f t="shared" si="0"/>
        <v>33.647722999999999</v>
      </c>
      <c r="I30" s="11">
        <f t="shared" si="1"/>
        <v>34</v>
      </c>
      <c r="J30" s="20">
        <f t="shared" si="2"/>
        <v>4.7492069522802476</v>
      </c>
      <c r="K30" s="19">
        <f t="shared" si="4"/>
        <v>1.0469564314946256</v>
      </c>
      <c r="M30" s="26" t="s">
        <v>20</v>
      </c>
      <c r="N30" s="13">
        <v>63.5</v>
      </c>
      <c r="O30" s="23">
        <f>SUM(G28:G33)</f>
        <v>63.500000000000007</v>
      </c>
      <c r="P30" s="19">
        <f t="shared" si="5"/>
        <v>1.1189649382048822E-14</v>
      </c>
      <c r="Q30" s="45"/>
      <c r="R30" s="25" t="s">
        <v>12</v>
      </c>
      <c r="S30" s="60">
        <v>32</v>
      </c>
      <c r="T30" s="20">
        <f>S30/$C$24</f>
        <v>4.4698418374402333</v>
      </c>
    </row>
    <row r="31" spans="2:21" ht="15.75" thickBot="1" x14ac:dyDescent="0.3">
      <c r="B31" s="18" t="s">
        <v>5</v>
      </c>
      <c r="C31" s="16" t="s">
        <v>6</v>
      </c>
      <c r="D31" s="3"/>
      <c r="E31" s="45"/>
      <c r="F31" s="25" t="s">
        <v>14</v>
      </c>
      <c r="G31" s="12">
        <v>0.6</v>
      </c>
      <c r="H31" s="12">
        <f t="shared" si="0"/>
        <v>4.2954539999999994</v>
      </c>
      <c r="I31" s="11">
        <f t="shared" si="1"/>
        <v>4</v>
      </c>
      <c r="J31" s="20">
        <f t="shared" si="2"/>
        <v>0.55873022968002917</v>
      </c>
      <c r="K31" s="19">
        <f t="shared" si="4"/>
        <v>6.8782950533284684</v>
      </c>
      <c r="M31" s="34" t="s">
        <v>36</v>
      </c>
      <c r="N31">
        <f>SUM(G37:G40)</f>
        <v>1333.5</v>
      </c>
      <c r="Q31" s="45"/>
      <c r="R31" s="25" t="s">
        <v>13</v>
      </c>
      <c r="S31" s="60">
        <v>16</v>
      </c>
      <c r="T31" s="20">
        <f t="shared" ref="T31" si="6">S31/$C$24</f>
        <v>2.2349209187201167</v>
      </c>
    </row>
    <row r="32" spans="2:21" ht="15.75" thickBot="1" x14ac:dyDescent="0.3">
      <c r="E32" s="45"/>
      <c r="F32" s="25" t="s">
        <v>5</v>
      </c>
      <c r="G32" s="12">
        <v>2.5</v>
      </c>
      <c r="H32" s="12">
        <f t="shared" si="0"/>
        <v>17.897725000000001</v>
      </c>
      <c r="I32" s="11">
        <f t="shared" si="1"/>
        <v>18</v>
      </c>
      <c r="J32" s="20">
        <f t="shared" si="2"/>
        <v>2.5142860335601314</v>
      </c>
      <c r="K32" s="19">
        <f t="shared" si="4"/>
        <v>0.57144134240525446</v>
      </c>
      <c r="Q32" s="45"/>
      <c r="R32" s="26" t="s">
        <v>9</v>
      </c>
      <c r="S32" s="31">
        <v>455</v>
      </c>
      <c r="T32" s="21">
        <f>S32/$C$24</f>
        <v>63.555563626103321</v>
      </c>
    </row>
    <row r="33" spans="5:20" ht="15" customHeight="1" x14ac:dyDescent="0.25">
      <c r="E33" s="45"/>
      <c r="F33" s="25" t="s">
        <v>15</v>
      </c>
      <c r="G33" s="12">
        <v>1.6</v>
      </c>
      <c r="H33" s="12">
        <f t="shared" si="0"/>
        <v>11.454544</v>
      </c>
      <c r="I33" s="11">
        <f t="shared" si="1"/>
        <v>11</v>
      </c>
      <c r="J33" s="20">
        <f t="shared" si="2"/>
        <v>1.5365081316200802</v>
      </c>
      <c r="K33" s="19">
        <f t="shared" si="4"/>
        <v>3.968241773744996</v>
      </c>
      <c r="Q33" s="44" t="s">
        <v>33</v>
      </c>
      <c r="R33" s="52"/>
      <c r="S33" s="53" t="s">
        <v>27</v>
      </c>
      <c r="T33" s="54" t="s">
        <v>10</v>
      </c>
    </row>
    <row r="34" spans="5:20" ht="15.75" thickBot="1" x14ac:dyDescent="0.3">
      <c r="E34" s="46"/>
      <c r="F34" s="26" t="s">
        <v>9</v>
      </c>
      <c r="G34" s="58">
        <v>63.5</v>
      </c>
      <c r="H34" s="14">
        <f t="shared" si="0"/>
        <v>454.602215</v>
      </c>
      <c r="I34" s="13">
        <f t="shared" si="1"/>
        <v>455</v>
      </c>
      <c r="J34" s="21">
        <f t="shared" si="2"/>
        <v>63.555563626103321</v>
      </c>
      <c r="K34" s="19">
        <f t="shared" si="4"/>
        <v>8.7501773391057386E-2</v>
      </c>
      <c r="Q34" s="45"/>
      <c r="R34" s="50" t="s">
        <v>31</v>
      </c>
      <c r="S34" s="55">
        <f>S38-S37-S36-S35</f>
        <v>246</v>
      </c>
      <c r="T34" s="59">
        <f>S34*$T$32</f>
        <v>15634.668652021417</v>
      </c>
    </row>
    <row r="35" spans="5:20" ht="15" customHeight="1" x14ac:dyDescent="0.25">
      <c r="E35" s="44" t="s">
        <v>33</v>
      </c>
      <c r="F35" s="49"/>
      <c r="G35" s="28" t="s">
        <v>10</v>
      </c>
      <c r="H35" s="35" t="s">
        <v>27</v>
      </c>
      <c r="I35" s="36" t="s">
        <v>32</v>
      </c>
      <c r="J35" s="38" t="s">
        <v>24</v>
      </c>
      <c r="K35" s="8" t="s">
        <v>23</v>
      </c>
      <c r="Q35" s="45"/>
      <c r="R35" s="34" t="s">
        <v>11</v>
      </c>
      <c r="S35" s="3">
        <v>4</v>
      </c>
      <c r="T35" s="59">
        <f>S35*$T$32</f>
        <v>254.22225450441329</v>
      </c>
    </row>
    <row r="36" spans="5:20" x14ac:dyDescent="0.25">
      <c r="E36" s="45"/>
      <c r="F36" s="34" t="s">
        <v>31</v>
      </c>
      <c r="G36" s="5">
        <f>$G$34*H36</f>
        <v>15335.25</v>
      </c>
      <c r="H36" s="5">
        <f>483/2</f>
        <v>241.5</v>
      </c>
      <c r="I36" s="33">
        <f>ROUND(H36,0)</f>
        <v>242</v>
      </c>
      <c r="J36" s="39">
        <f>I36*$G$34</f>
        <v>15367</v>
      </c>
      <c r="K36" s="19">
        <f>100*ABS(G36-J36)/G36</f>
        <v>0.20703933747412009</v>
      </c>
      <c r="Q36" s="45"/>
      <c r="R36" s="34" t="s">
        <v>12</v>
      </c>
      <c r="S36" s="3">
        <v>4</v>
      </c>
      <c r="T36" s="59">
        <f>S36*$T$32</f>
        <v>254.22225450441329</v>
      </c>
    </row>
    <row r="37" spans="5:20" x14ac:dyDescent="0.25">
      <c r="E37" s="45"/>
      <c r="F37" s="34" t="s">
        <v>37</v>
      </c>
      <c r="G37" s="5">
        <f t="shared" ref="G37:G40" si="7">$G$34*H37</f>
        <v>190.5</v>
      </c>
      <c r="H37" s="5">
        <v>3</v>
      </c>
      <c r="I37" s="33">
        <f t="shared" ref="I37:I42" si="8">ROUND(H37,0)</f>
        <v>3</v>
      </c>
      <c r="J37" s="39">
        <f t="shared" ref="J37:J42" si="9">I37*$G$34</f>
        <v>190.5</v>
      </c>
      <c r="K37" s="19">
        <f t="shared" ref="K37:K42" si="10">100*ABS(G37-J37)/G37</f>
        <v>0</v>
      </c>
      <c r="Q37" s="45"/>
      <c r="R37" s="34" t="s">
        <v>13</v>
      </c>
      <c r="S37" s="3">
        <v>8</v>
      </c>
      <c r="T37" s="59">
        <f>S37*$T$32</f>
        <v>508.44450900882657</v>
      </c>
    </row>
    <row r="38" spans="5:20" x14ac:dyDescent="0.25">
      <c r="E38" s="45"/>
      <c r="F38" s="34" t="s">
        <v>30</v>
      </c>
      <c r="G38" s="5">
        <f t="shared" si="7"/>
        <v>190.5</v>
      </c>
      <c r="H38" s="5">
        <v>3</v>
      </c>
      <c r="I38" s="33">
        <f t="shared" si="8"/>
        <v>3</v>
      </c>
      <c r="J38" s="39">
        <f t="shared" si="9"/>
        <v>190.5</v>
      </c>
      <c r="K38" s="19">
        <f t="shared" si="10"/>
        <v>0</v>
      </c>
      <c r="Q38" s="45"/>
      <c r="R38" s="10" t="s">
        <v>29</v>
      </c>
      <c r="S38" s="3">
        <v>262</v>
      </c>
      <c r="T38" s="59">
        <f>S38*$T$32</f>
        <v>16651.55767003907</v>
      </c>
    </row>
    <row r="39" spans="5:20" ht="15.75" thickBot="1" x14ac:dyDescent="0.3">
      <c r="E39" s="45"/>
      <c r="F39" s="34" t="s">
        <v>38</v>
      </c>
      <c r="G39" s="5">
        <f t="shared" si="7"/>
        <v>190.5</v>
      </c>
      <c r="H39" s="5">
        <v>3</v>
      </c>
      <c r="I39" s="33">
        <f t="shared" si="8"/>
        <v>3</v>
      </c>
      <c r="J39" s="39">
        <f t="shared" si="9"/>
        <v>190.5</v>
      </c>
      <c r="K39" s="19">
        <f t="shared" si="10"/>
        <v>0</v>
      </c>
      <c r="Q39" s="46"/>
      <c r="R39" s="51" t="s">
        <v>28</v>
      </c>
      <c r="S39" s="56">
        <f>S38*2</f>
        <v>524</v>
      </c>
      <c r="T39" s="16"/>
    </row>
    <row r="40" spans="5:20" x14ac:dyDescent="0.25">
      <c r="E40" s="45"/>
      <c r="F40" s="34" t="s">
        <v>39</v>
      </c>
      <c r="G40" s="57">
        <f t="shared" si="7"/>
        <v>762</v>
      </c>
      <c r="H40" s="57">
        <v>12</v>
      </c>
      <c r="I40" s="33">
        <f t="shared" si="8"/>
        <v>12</v>
      </c>
      <c r="J40" s="39">
        <f t="shared" si="9"/>
        <v>762</v>
      </c>
      <c r="K40" s="19">
        <f t="shared" si="10"/>
        <v>0</v>
      </c>
    </row>
    <row r="41" spans="5:20" x14ac:dyDescent="0.25">
      <c r="E41" s="45"/>
      <c r="F41" s="25" t="s">
        <v>29</v>
      </c>
      <c r="G41" s="5">
        <f>$G$34*H41</f>
        <v>16668.75</v>
      </c>
      <c r="H41" s="5">
        <f>H42/2</f>
        <v>262.5</v>
      </c>
      <c r="I41" s="33">
        <f t="shared" si="8"/>
        <v>263</v>
      </c>
      <c r="J41" s="39">
        <f t="shared" si="9"/>
        <v>16700.5</v>
      </c>
      <c r="K41" s="19">
        <f t="shared" si="10"/>
        <v>0.19047619047619047</v>
      </c>
    </row>
    <row r="42" spans="5:20" ht="15.75" thickBot="1" x14ac:dyDescent="0.3">
      <c r="E42" s="46"/>
      <c r="F42" s="18" t="s">
        <v>28</v>
      </c>
      <c r="G42" s="6">
        <f>$H$42*G34</f>
        <v>33337.5</v>
      </c>
      <c r="H42" s="6">
        <v>525</v>
      </c>
      <c r="I42" s="40">
        <f t="shared" si="8"/>
        <v>525</v>
      </c>
      <c r="J42" s="29">
        <f t="shared" si="9"/>
        <v>33337.5</v>
      </c>
      <c r="K42" s="19">
        <f t="shared" si="10"/>
        <v>0</v>
      </c>
    </row>
    <row r="43" spans="5:20" x14ac:dyDescent="0.25">
      <c r="H43" s="4"/>
    </row>
  </sheetData>
  <mergeCells count="8">
    <mergeCell ref="B26:C26"/>
    <mergeCell ref="Q27:Q32"/>
    <mergeCell ref="Q33:Q39"/>
    <mergeCell ref="E35:E42"/>
    <mergeCell ref="F26:J26"/>
    <mergeCell ref="M26:O26"/>
    <mergeCell ref="R26:T26"/>
    <mergeCell ref="E27:E34"/>
  </mergeCells>
  <pageMargins left="0.7" right="0.7" top="0.75" bottom="0.75" header="0.3" footer="0.3"/>
  <pageSetup orientation="portrait" horizontalDpi="4294967293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2017-01-30T01:08:41Z</dcterms:modified>
</cp:coreProperties>
</file>