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 !!!\"/>
    </mc:Choice>
  </mc:AlternateContent>
  <bookViews>
    <workbookView xWindow="0" yWindow="0" windowWidth="20490" windowHeight="8340" activeTab="1"/>
  </bookViews>
  <sheets>
    <sheet name="2019" sheetId="1" r:id="rId1"/>
    <sheet name="2018" sheetId="2" r:id="rId2"/>
    <sheet name="MAP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24" i="2" s="1"/>
  <c r="M7" i="2"/>
  <c r="F8" i="2"/>
  <c r="V34" i="2" l="1"/>
  <c r="V33" i="2"/>
  <c r="V24" i="2"/>
  <c r="M8" i="2"/>
  <c r="F10" i="2"/>
  <c r="F9" i="2"/>
  <c r="D33" i="3" l="1"/>
  <c r="D18" i="3"/>
  <c r="D19" i="3"/>
  <c r="D20" i="3"/>
  <c r="D21" i="3"/>
  <c r="D22" i="3"/>
  <c r="D23" i="3"/>
  <c r="D24" i="3"/>
  <c r="D25" i="3"/>
  <c r="D26" i="3"/>
  <c r="D27" i="3"/>
  <c r="D28" i="3"/>
  <c r="D29" i="3"/>
  <c r="V48" i="2"/>
  <c r="W48" i="2" s="1"/>
  <c r="V47" i="2"/>
  <c r="W47" i="2" s="1"/>
  <c r="V46" i="2"/>
  <c r="V43" i="2"/>
  <c r="W43" i="2" s="1"/>
  <c r="V45" i="2"/>
  <c r="V44" i="2"/>
  <c r="W41" i="2"/>
  <c r="V38" i="2"/>
  <c r="D9" i="3" l="1"/>
  <c r="D10" i="3"/>
  <c r="D11" i="3"/>
  <c r="D12" i="3"/>
  <c r="D13" i="3"/>
  <c r="D14" i="3"/>
  <c r="D15" i="3"/>
  <c r="D16" i="3"/>
  <c r="D17" i="3"/>
  <c r="D8" i="3"/>
  <c r="D7" i="3"/>
  <c r="D30" i="3" s="1"/>
  <c r="D32" i="3" s="1"/>
  <c r="Z39" i="2"/>
  <c r="W40" i="2"/>
  <c r="Z36" i="2"/>
  <c r="V30" i="2"/>
  <c r="V29" i="2"/>
  <c r="V33" i="1"/>
  <c r="V32" i="1"/>
  <c r="V31" i="1"/>
  <c r="V30" i="1"/>
  <c r="N33" i="1"/>
  <c r="V29" i="1"/>
  <c r="V28" i="1"/>
  <c r="V27" i="1"/>
  <c r="V26" i="1"/>
  <c r="V25" i="1"/>
  <c r="N32" i="1"/>
  <c r="V24" i="1"/>
  <c r="V39" i="2"/>
  <c r="W39" i="2" s="1"/>
  <c r="V35" i="1" l="1"/>
  <c r="V32" i="2"/>
  <c r="V31" i="2"/>
  <c r="V28" i="2"/>
  <c r="V27" i="2"/>
  <c r="V26" i="2"/>
  <c r="V25" i="2"/>
  <c r="B24" i="2"/>
  <c r="B23" i="2"/>
  <c r="F18" i="2"/>
  <c r="F17" i="2"/>
  <c r="F16" i="2"/>
  <c r="F15" i="2"/>
  <c r="F14" i="2"/>
  <c r="F13" i="2"/>
  <c r="F12" i="2"/>
  <c r="F11" i="2"/>
  <c r="V34" i="1"/>
  <c r="F9" i="1"/>
  <c r="F10" i="1"/>
  <c r="F11" i="1"/>
  <c r="F12" i="1"/>
  <c r="F13" i="1"/>
  <c r="F14" i="1"/>
  <c r="F15" i="1"/>
  <c r="F16" i="1"/>
  <c r="F17" i="1"/>
  <c r="F18" i="1"/>
  <c r="F8" i="1"/>
  <c r="B24" i="1"/>
  <c r="B23" i="1"/>
  <c r="F19" i="2" l="1"/>
  <c r="M7" i="1"/>
  <c r="F19" i="1"/>
  <c r="F20" i="1" s="1"/>
  <c r="F24" i="1" s="1"/>
</calcChain>
</file>

<file path=xl/sharedStrings.xml><?xml version="1.0" encoding="utf-8"?>
<sst xmlns="http://schemas.openxmlformats.org/spreadsheetml/2006/main" count="496" uniqueCount="244">
  <si>
    <t xml:space="preserve">PERHITUNGAN PENGUKURAN POTENSI PENJUALAN (PERAMALAN) </t>
  </si>
  <si>
    <t>FUZZY TIME SERIES RUEY CHYN TSAUR</t>
  </si>
  <si>
    <t xml:space="preserve">LANGKAH 1 </t>
  </si>
  <si>
    <t>NO</t>
  </si>
  <si>
    <t>BULAN</t>
  </si>
  <si>
    <t>DATA AKTUAL PENJUALAN</t>
  </si>
  <si>
    <t>JANUARI</t>
  </si>
  <si>
    <t>FEBRUARI</t>
  </si>
  <si>
    <t>MARET</t>
  </si>
  <si>
    <t>APRIL</t>
  </si>
  <si>
    <t>MEI</t>
  </si>
  <si>
    <t>JUNI</t>
  </si>
  <si>
    <t xml:space="preserve">JULI </t>
  </si>
  <si>
    <t>AGUSTUS</t>
  </si>
  <si>
    <t>SEPTEMBER</t>
  </si>
  <si>
    <t>OKTOBER</t>
  </si>
  <si>
    <t>NOVEMBER</t>
  </si>
  <si>
    <t>DESEMBER</t>
  </si>
  <si>
    <t xml:space="preserve">INPUT DATA </t>
  </si>
  <si>
    <t>DATA PENJUALAN NIKO THN 2019</t>
  </si>
  <si>
    <t xml:space="preserve">LANGKAH 2 </t>
  </si>
  <si>
    <t>MENDEFINISIKAN universe of discource</t>
  </si>
  <si>
    <t>MIN =</t>
  </si>
  <si>
    <t>MAX=</t>
  </si>
  <si>
    <t>LANGKAH 3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</si>
  <si>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</si>
  <si>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</si>
  <si>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</si>
  <si>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</si>
  <si>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</si>
  <si>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</si>
  <si>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</si>
  <si>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</si>
  <si>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</si>
  <si>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</si>
  <si>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</si>
  <si>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TOTAL</t>
  </si>
  <si>
    <t>RATA2</t>
  </si>
  <si>
    <r>
      <t xml:space="preserve">Menentukan </t>
    </r>
    <r>
      <rPr>
        <i/>
        <sz val="12"/>
        <color theme="1"/>
        <rFont val="Times New Roman"/>
        <family val="1"/>
      </rPr>
      <t>interval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 xml:space="preserve"> - Hitung selisih |Dvt , Dvt-1 |</t>
    </r>
  </si>
  <si>
    <t xml:space="preserve">av = </t>
  </si>
  <si>
    <t>LANGKAH 3.1</t>
  </si>
  <si>
    <t>MENENTUKAN BASIS</t>
  </si>
  <si>
    <r>
      <t xml:space="preserve">     B</t>
    </r>
    <r>
      <rPr>
        <sz val="12"/>
        <color theme="1"/>
        <rFont val="Times New Roman"/>
        <family val="1"/>
      </rPr>
      <t xml:space="preserve">  =    </t>
    </r>
  </si>
  <si>
    <t>B=</t>
  </si>
  <si>
    <t xml:space="preserve">Range </t>
  </si>
  <si>
    <t xml:space="preserve">Base </t>
  </si>
  <si>
    <t>0.1-1.0</t>
  </si>
  <si>
    <t>0.1</t>
  </si>
  <si>
    <t>1.1-10</t>
  </si>
  <si>
    <t>11-100</t>
  </si>
  <si>
    <t>101-1000</t>
  </si>
  <si>
    <r>
      <t xml:space="preserve">Besar </t>
    </r>
    <r>
      <rPr>
        <i/>
        <sz val="12"/>
        <color theme="1"/>
        <rFont val="Times New Roman"/>
        <family val="1"/>
      </rPr>
      <t>interval I</t>
    </r>
    <r>
      <rPr>
        <sz val="12"/>
        <color theme="1"/>
        <rFont val="Times New Roman"/>
        <family val="1"/>
      </rPr>
      <t xml:space="preserve"> adalah pembulatan nilai </t>
    </r>
    <r>
      <rPr>
        <i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</t>
    </r>
  </si>
  <si>
    <t xml:space="preserve">kemudian basis ditentukan berdasarkan Tabel </t>
  </si>
  <si>
    <t xml:space="preserve">1001– 10000 </t>
  </si>
  <si>
    <t>1000 </t>
  </si>
  <si>
    <t>LANGKAH 3.2</t>
  </si>
  <si>
    <t>MENENTUKAN JUMLAH INTERVAL</t>
  </si>
  <si>
    <t>JUMLAH INTERVAL =</t>
  </si>
  <si>
    <r>
      <t xml:space="preserve">m </t>
    </r>
    <r>
      <rPr>
        <vertAlign val="subscript"/>
        <sz val="18.5"/>
        <color theme="1"/>
        <rFont val="Segoe UI Symbol"/>
        <family val="2"/>
      </rPr>
      <t xml:space="preserve">=   </t>
    </r>
  </si>
  <si>
    <r>
      <t>BASIS 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 = </t>
    </r>
  </si>
  <si>
    <t>LANGKAH 3.3</t>
  </si>
  <si>
    <t>MENENTUKAN HIMPUNAN FUZZY</t>
  </si>
  <si>
    <t>X</t>
  </si>
  <si>
    <t>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</si>
  <si>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</si>
  <si>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</si>
  <si>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</si>
  <si>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</si>
  <si>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</si>
  <si>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</si>
  <si>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</si>
  <si>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</si>
  <si>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</si>
  <si>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</si>
  <si>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</si>
  <si>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</si>
  <si>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</si>
  <si>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LANGKAH 4</t>
  </si>
  <si>
    <t>Fuzzifikasi data aktual</t>
  </si>
  <si>
    <t>No.</t>
  </si>
  <si>
    <t>Data Aktual</t>
  </si>
  <si>
    <t>Interval</t>
  </si>
  <si>
    <t>Fuzzyfikasi</t>
  </si>
  <si>
    <t>Bulan</t>
  </si>
  <si>
    <t>[130,140]</t>
  </si>
  <si>
    <t>[70,80]</t>
  </si>
  <si>
    <t>[110,120]</t>
  </si>
  <si>
    <t>[60,70]</t>
  </si>
  <si>
    <t>[90,100]</t>
  </si>
  <si>
    <t>[120,130]</t>
  </si>
  <si>
    <t>[80,90]</t>
  </si>
  <si>
    <t>[140,150]</t>
  </si>
  <si>
    <t>[30,40]</t>
  </si>
  <si>
    <t>LANGKAH 5</t>
  </si>
  <si>
    <t>Menentukan fuzzy logical relation</t>
  </si>
  <si>
    <t>Time Series</t>
  </si>
  <si>
    <t>FLR</t>
  </si>
  <si>
    <t>JAN -&gt; FEB</t>
  </si>
  <si>
    <t>FEB -&gt; MAR</t>
  </si>
  <si>
    <t>MAR -&gt; APR</t>
  </si>
  <si>
    <t>APR -&gt; MEI</t>
  </si>
  <si>
    <t>MEI -&gt; JUNI</t>
  </si>
  <si>
    <t>JUNI -&gt; JULI</t>
  </si>
  <si>
    <t>JULI -&gt; AGST</t>
  </si>
  <si>
    <t>AGST -&gt; SEP</t>
  </si>
  <si>
    <t>SEP -&gt; OKT</t>
  </si>
  <si>
    <t>OKT -&gt; NOV</t>
  </si>
  <si>
    <t>NOV -&gt; DES</t>
  </si>
  <si>
    <t>A11 -&gt; A5</t>
  </si>
  <si>
    <t>A5 -&gt;A4</t>
  </si>
  <si>
    <t>A10 -&gt; A6</t>
  </si>
  <si>
    <t>A6 -&gt; A7</t>
  </si>
  <si>
    <t>A7 -&gt; A12</t>
  </si>
  <si>
    <t>LANGKAH 6</t>
  </si>
  <si>
    <t xml:space="preserve"> Menentukan fuzzy logical relation group</t>
  </si>
  <si>
    <t>Current State</t>
  </si>
  <si>
    <t>Next State</t>
  </si>
  <si>
    <t>A1 -&gt;</t>
  </si>
  <si>
    <t>A2 -&gt;</t>
  </si>
  <si>
    <t>A3 -&gt;</t>
  </si>
  <si>
    <t>A4 -&gt;</t>
  </si>
  <si>
    <t>A5 -&gt;</t>
  </si>
  <si>
    <t>A6 -&gt;</t>
  </si>
  <si>
    <t>A7 -&gt;</t>
  </si>
  <si>
    <t>A8 -&gt;</t>
  </si>
  <si>
    <t>A9 -&gt;</t>
  </si>
  <si>
    <t>A10-&gt;</t>
  </si>
  <si>
    <t>A11-&gt;</t>
  </si>
  <si>
    <t>A12-&gt;</t>
  </si>
  <si>
    <t>-</t>
  </si>
  <si>
    <t>LANGKAH 7.MENGHITUNG PERAMALAN</t>
  </si>
  <si>
    <t>AKTUAL</t>
  </si>
  <si>
    <t>HASIL PERAMALAN</t>
  </si>
  <si>
    <t>V = JUMLAH LOMPATAN KE BELAKANG</t>
  </si>
  <si>
    <t>MISAL APRIL</t>
  </si>
  <si>
    <r>
      <t>ADJUST = -(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/2)V                                                                   </t>
    </r>
  </si>
  <si>
    <r>
      <t>ADJUST = -(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/2)4                                                   </t>
    </r>
  </si>
  <si>
    <t xml:space="preserve"> -(10/2)4 = -20</t>
  </si>
  <si>
    <t>Yapril = Y april + 2 * (adjust)</t>
  </si>
  <si>
    <t>HASILPERAMALAN SETELAH DI ADJUST</t>
  </si>
  <si>
    <t xml:space="preserve">JANUARI 2020 = </t>
  </si>
  <si>
    <t>U=[54,177]</t>
  </si>
  <si>
    <t>U=[30,146]</t>
  </si>
  <si>
    <t>[174,184]</t>
  </si>
  <si>
    <t>[64,74]</t>
  </si>
  <si>
    <t>[54,64]</t>
  </si>
  <si>
    <t>[154,164]</t>
  </si>
  <si>
    <t>[94,104]</t>
  </si>
  <si>
    <t>[104,114]</t>
  </si>
  <si>
    <t>[114,124]</t>
  </si>
  <si>
    <t>A13 -&gt; A2</t>
  </si>
  <si>
    <t>A2-&gt; A1</t>
  </si>
  <si>
    <t>A1 -&gt; A11</t>
  </si>
  <si>
    <t>A11 -&gt;A5</t>
  </si>
  <si>
    <t>A5 -&gt; A6</t>
  </si>
  <si>
    <t>A6 -&gt; A5</t>
  </si>
  <si>
    <t>A5-&gt; A7</t>
  </si>
  <si>
    <t>A7-&gt; A13</t>
  </si>
  <si>
    <t>A13 -&gt; A7</t>
  </si>
  <si>
    <t>A7 -&gt; A5</t>
  </si>
  <si>
    <t>A5 -&gt; A1</t>
  </si>
  <si>
    <t>DES -&gt;JAN 2019</t>
  </si>
  <si>
    <t>A1-&gt;A13</t>
  </si>
  <si>
    <t>A6,A7</t>
  </si>
  <si>
    <t>A13,A5</t>
  </si>
  <si>
    <t>A13-&gt;</t>
  </si>
  <si>
    <t>JANUARI 2019</t>
  </si>
  <si>
    <t>DES -&gt; JANUARI 2020</t>
  </si>
  <si>
    <t>A1 -&gt; A12</t>
  </si>
  <si>
    <t>JANUARI 2020</t>
  </si>
  <si>
    <t>FEBRUARI 2019</t>
  </si>
  <si>
    <t>JAN'19-&gt;FEB '19</t>
  </si>
  <si>
    <t>A8 -&gt; A13</t>
  </si>
  <si>
    <t>MISAL FEB 2019</t>
  </si>
  <si>
    <r>
      <t>ADJUST = -(</t>
    </r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/2)5</t>
    </r>
  </si>
  <si>
    <t xml:space="preserve"> -(10/2)5 = -25</t>
  </si>
  <si>
    <t>Yfebruari2019= Yfeb2019 + 2 * (adjust)</t>
  </si>
  <si>
    <t>A5 -&gt; A5</t>
  </si>
  <si>
    <t>A4 -&gt; A9</t>
  </si>
  <si>
    <t>A9 -&gt; A7</t>
  </si>
  <si>
    <t>A7 -&gt; A7</t>
  </si>
  <si>
    <t>A12 -&gt; A10</t>
  </si>
  <si>
    <t>A5,A5,A4</t>
  </si>
  <si>
    <t>A7,A12</t>
  </si>
  <si>
    <t>NILAI PERAMALAN Bila one to one = F(t) Adalah nilai tengah mk nilai tengah uk</t>
  </si>
  <si>
    <r>
      <t xml:space="preserve">jika </t>
    </r>
    <r>
      <rPr>
        <i/>
        <sz val="12"/>
        <color theme="1"/>
        <rFont val="Times New Roman"/>
        <family val="1"/>
      </rPr>
      <t>fuzzy logical relationship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A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sz val="12"/>
        <color theme="1"/>
        <rFont val="Times New Roman"/>
        <family val="1"/>
      </rPr>
      <t xml:space="preserve">adalah relasi </t>
    </r>
    <r>
      <rPr>
        <i/>
        <sz val="12"/>
        <color theme="1"/>
        <rFont val="Times New Roman"/>
        <family val="1"/>
      </rPr>
      <t>one to many</t>
    </r>
    <r>
      <rPr>
        <sz val="12"/>
        <color theme="1"/>
        <rFont val="Times New Roman"/>
        <family val="1"/>
      </rPr>
      <t xml:space="preserve"> </t>
    </r>
  </si>
  <si>
    <t xml:space="preserve">             =</t>
  </si>
  <si>
    <t xml:space="preserve">  +</t>
  </si>
  <si>
    <t xml:space="preserve">       +</t>
  </si>
  <si>
    <t>A6-&gt; A1</t>
  </si>
  <si>
    <t>A12,A1</t>
  </si>
  <si>
    <t>DATA PENJUALAN NIKO THN 2018</t>
  </si>
  <si>
    <t>A7-&gt; A5</t>
  </si>
  <si>
    <t>A5-&gt; A13</t>
  </si>
  <si>
    <t>MARET 2019</t>
  </si>
  <si>
    <t>A3-&gt;A13</t>
  </si>
  <si>
    <t>ymaret2019 = ymaret +2 *adjust</t>
  </si>
  <si>
    <t>FEB -&gt; MARET'`19</t>
  </si>
  <si>
    <t>MARET'19 -&gt;APR'19</t>
  </si>
  <si>
    <t>Yapril2019 = yapril +2 *adjust</t>
  </si>
  <si>
    <t>Pengukuran Ketepatan hasil peramalan MAPE</t>
  </si>
  <si>
    <t>Suatu model peramalan memiliki hasil yang sangat bagus apabila memiliki nilai MAPE Dibawah 10% dan mempunyai kinerja bagus jika nilai MAPE Berada diantara 10% dan 20%</t>
  </si>
  <si>
    <t>BULAN/ TAHUN</t>
  </si>
  <si>
    <t>AKTUAL (Yt)</t>
  </si>
  <si>
    <t>HASIL PERAMALAN (F't)</t>
  </si>
  <si>
    <t>|(Yt-F't)/Yt|</t>
  </si>
  <si>
    <t xml:space="preserve">Jumlah </t>
  </si>
  <si>
    <t xml:space="preserve">MAPE = </t>
  </si>
  <si>
    <t>* 100%</t>
  </si>
  <si>
    <t>MAPE =</t>
  </si>
  <si>
    <t>A1-&gt;A11</t>
  </si>
  <si>
    <t>JAN '18 -&gt; FEB '18</t>
  </si>
  <si>
    <t>JANUARI 2018</t>
  </si>
  <si>
    <t>A8-&gt;A13</t>
  </si>
  <si>
    <t>A3-&gt; A13</t>
  </si>
  <si>
    <t>APR'19 -&gt; MEI'19</t>
  </si>
  <si>
    <t>MEI 2019</t>
  </si>
  <si>
    <t>MEI '19-&gt;JUNI '19</t>
  </si>
  <si>
    <t>JUNI 2019</t>
  </si>
  <si>
    <t>A2-&gt;A13</t>
  </si>
  <si>
    <t>JULI 2019</t>
  </si>
  <si>
    <t>JUNI '19 -&gt;JULI '19</t>
  </si>
  <si>
    <t>JULI'19-&gt;AGST '19</t>
  </si>
  <si>
    <t>AGST 2019</t>
  </si>
  <si>
    <t>AGST'19-&gt;SEP '19</t>
  </si>
  <si>
    <t>A4-&gt;A13</t>
  </si>
  <si>
    <t>SEP '19 -&gt; OKT '19</t>
  </si>
  <si>
    <t>OKT '19 -&gt; NOV '19</t>
  </si>
  <si>
    <t>NOV '19 -&gt; DES '19</t>
  </si>
  <si>
    <t>A10-&gt;A13</t>
  </si>
  <si>
    <t>APRIL '19</t>
  </si>
  <si>
    <t>SEPTEMBER '19</t>
  </si>
  <si>
    <t>OKTOBER '19</t>
  </si>
  <si>
    <t>NOVEMBER '19</t>
  </si>
  <si>
    <t>DESEMBER '19</t>
  </si>
  <si>
    <t>HASIL PERAMALAN SETELAH DI ADJUST</t>
  </si>
  <si>
    <t>JANUARI '19</t>
  </si>
  <si>
    <t>FEBRUARI '19</t>
  </si>
  <si>
    <t>MARET '19</t>
  </si>
  <si>
    <t>MEI '19</t>
  </si>
  <si>
    <t>JUNI '19</t>
  </si>
  <si>
    <t>JULI '19</t>
  </si>
  <si>
    <t>AGUSTUS '19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</si>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</sst>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6"/>
      <color theme="1"/>
      <name val="Times New Roman"/>
      <family val="1"/>
    </font>
    <font>
      <b/>
      <i/>
      <sz val="12"/>
      <color theme="1"/>
      <name val="Times New Roman"/>
      <family val="1"/>
    </font>
    <font>
      <vertAlign val="subscript"/>
      <sz val="18.5"/>
      <color theme="1"/>
      <name val="Segoe UI Symbol"/>
      <family val="2"/>
    </font>
    <font>
      <sz val="11"/>
      <color theme="1"/>
      <name val="Calibri"/>
      <family val="2"/>
      <scheme val="minor"/>
    </font>
    <font>
      <i/>
      <vertAlign val="subscript"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7" borderId="0" xfId="0" applyFill="1"/>
    <xf numFmtId="0" fontId="0" fillId="0" borderId="0" xfId="0" applyFill="1"/>
    <xf numFmtId="0" fontId="0" fillId="2" borderId="1" xfId="0" applyFill="1" applyBorder="1"/>
    <xf numFmtId="0" fontId="5" fillId="7" borderId="0" xfId="0" applyFont="1" applyFill="1"/>
    <xf numFmtId="0" fontId="0" fillId="8" borderId="0" xfId="0" applyFill="1"/>
    <xf numFmtId="0" fontId="2" fillId="7" borderId="0" xfId="0" applyFont="1" applyFill="1"/>
    <xf numFmtId="0" fontId="2" fillId="3" borderId="0" xfId="0" applyFont="1" applyFill="1"/>
    <xf numFmtId="0" fontId="4" fillId="7" borderId="0" xfId="0" applyFont="1" applyFill="1"/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14" xfId="0" applyFont="1" applyFill="1" applyBorder="1"/>
    <xf numFmtId="0" fontId="1" fillId="6" borderId="15" xfId="0" applyFont="1" applyFill="1" applyBorder="1"/>
    <xf numFmtId="0" fontId="0" fillId="4" borderId="0" xfId="0" applyFont="1" applyFill="1"/>
    <xf numFmtId="0" fontId="0" fillId="6" borderId="16" xfId="0" applyFill="1" applyBorder="1"/>
    <xf numFmtId="0" fontId="0" fillId="0" borderId="16" xfId="0" applyFill="1" applyBorder="1"/>
    <xf numFmtId="0" fontId="0" fillId="0" borderId="0" xfId="0" applyFill="1" applyBorder="1"/>
    <xf numFmtId="0" fontId="2" fillId="2" borderId="0" xfId="0" applyFont="1" applyFill="1"/>
    <xf numFmtId="0" fontId="4" fillId="0" borderId="0" xfId="0" applyFont="1"/>
    <xf numFmtId="0" fontId="0" fillId="0" borderId="1" xfId="0" applyFill="1" applyBorder="1"/>
    <xf numFmtId="17" fontId="0" fillId="0" borderId="1" xfId="0" applyNumberFormat="1" applyBorder="1"/>
    <xf numFmtId="164" fontId="0" fillId="0" borderId="0" xfId="0" applyNumberFormat="1"/>
    <xf numFmtId="166" fontId="0" fillId="0" borderId="0" xfId="1" applyNumberFormat="1" applyFont="1"/>
    <xf numFmtId="165" fontId="0" fillId="0" borderId="1" xfId="0" applyNumberFormat="1" applyBorder="1"/>
    <xf numFmtId="17" fontId="0" fillId="0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17</xdr:row>
      <xdr:rowOff>38100</xdr:rowOff>
    </xdr:from>
    <xdr:to>
      <xdr:col>8</xdr:col>
      <xdr:colOff>333375</xdr:colOff>
      <xdr:row>19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4429125"/>
          <a:ext cx="18002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590550</xdr:colOff>
      <xdr:row>22</xdr:row>
      <xdr:rowOff>161925</xdr:rowOff>
    </xdr:from>
    <xdr:to>
      <xdr:col>6</xdr:col>
      <xdr:colOff>914400</xdr:colOff>
      <xdr:row>27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429125"/>
          <a:ext cx="3238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523875</xdr:colOff>
      <xdr:row>8</xdr:row>
      <xdr:rowOff>19050</xdr:rowOff>
    </xdr:from>
    <xdr:to>
      <xdr:col>13</xdr:col>
      <xdr:colOff>466725</xdr:colOff>
      <xdr:row>10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5" y="1552575"/>
          <a:ext cx="17716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133350</xdr:colOff>
      <xdr:row>32</xdr:row>
      <xdr:rowOff>19050</xdr:rowOff>
    </xdr:from>
    <xdr:to>
      <xdr:col>23</xdr:col>
      <xdr:colOff>361950</xdr:colOff>
      <xdr:row>33</xdr:row>
      <xdr:rowOff>76200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0775" y="6534150"/>
          <a:ext cx="228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600075</xdr:colOff>
      <xdr:row>32</xdr:row>
      <xdr:rowOff>0</xdr:rowOff>
    </xdr:from>
    <xdr:to>
      <xdr:col>24</xdr:col>
      <xdr:colOff>180975</xdr:colOff>
      <xdr:row>33</xdr:row>
      <xdr:rowOff>76200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0" y="6515100"/>
          <a:ext cx="3143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304800</xdr:colOff>
      <xdr:row>32</xdr:row>
      <xdr:rowOff>0</xdr:rowOff>
    </xdr:from>
    <xdr:to>
      <xdr:col>25</xdr:col>
      <xdr:colOff>104775</xdr:colOff>
      <xdr:row>33</xdr:row>
      <xdr:rowOff>76200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45650" y="6515100"/>
          <a:ext cx="4095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238125</xdr:colOff>
      <xdr:row>32</xdr:row>
      <xdr:rowOff>0</xdr:rowOff>
    </xdr:from>
    <xdr:to>
      <xdr:col>25</xdr:col>
      <xdr:colOff>590550</xdr:colOff>
      <xdr:row>33</xdr:row>
      <xdr:rowOff>76200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8575" y="6515100"/>
          <a:ext cx="3524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28575</xdr:colOff>
      <xdr:row>32</xdr:row>
      <xdr:rowOff>9525</xdr:rowOff>
    </xdr:from>
    <xdr:to>
      <xdr:col>26</xdr:col>
      <xdr:colOff>247650</xdr:colOff>
      <xdr:row>33</xdr:row>
      <xdr:rowOff>85725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6524625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400050</xdr:colOff>
      <xdr:row>32</xdr:row>
      <xdr:rowOff>9525</xdr:rowOff>
    </xdr:from>
    <xdr:to>
      <xdr:col>27</xdr:col>
      <xdr:colOff>514350</xdr:colOff>
      <xdr:row>33</xdr:row>
      <xdr:rowOff>85725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0100" y="6524625"/>
          <a:ext cx="7239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17</xdr:row>
      <xdr:rowOff>38100</xdr:rowOff>
    </xdr:from>
    <xdr:to>
      <xdr:col>8</xdr:col>
      <xdr:colOff>333375</xdr:colOff>
      <xdr:row>19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3486150"/>
          <a:ext cx="18002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590550</xdr:colOff>
      <xdr:row>22</xdr:row>
      <xdr:rowOff>161925</xdr:rowOff>
    </xdr:from>
    <xdr:to>
      <xdr:col>6</xdr:col>
      <xdr:colOff>914400</xdr:colOff>
      <xdr:row>27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638675"/>
          <a:ext cx="3238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523875</xdr:colOff>
      <xdr:row>8</xdr:row>
      <xdr:rowOff>9525</xdr:rowOff>
    </xdr:from>
    <xdr:to>
      <xdr:col>13</xdr:col>
      <xdr:colOff>466725</xdr:colOff>
      <xdr:row>10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562100"/>
          <a:ext cx="17716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133350</xdr:colOff>
      <xdr:row>32</xdr:row>
      <xdr:rowOff>19050</xdr:rowOff>
    </xdr:from>
    <xdr:to>
      <xdr:col>23</xdr:col>
      <xdr:colOff>361950</xdr:colOff>
      <xdr:row>33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0775" y="6515100"/>
          <a:ext cx="228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600075</xdr:colOff>
      <xdr:row>32</xdr:row>
      <xdr:rowOff>0</xdr:rowOff>
    </xdr:from>
    <xdr:to>
      <xdr:col>24</xdr:col>
      <xdr:colOff>180975</xdr:colOff>
      <xdr:row>33</xdr:row>
      <xdr:rowOff>76200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0" y="6496050"/>
          <a:ext cx="3143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304800</xdr:colOff>
      <xdr:row>32</xdr:row>
      <xdr:rowOff>0</xdr:rowOff>
    </xdr:from>
    <xdr:to>
      <xdr:col>25</xdr:col>
      <xdr:colOff>104775</xdr:colOff>
      <xdr:row>33</xdr:row>
      <xdr:rowOff>76200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45650" y="6496050"/>
          <a:ext cx="4095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238125</xdr:colOff>
      <xdr:row>32</xdr:row>
      <xdr:rowOff>0</xdr:rowOff>
    </xdr:from>
    <xdr:to>
      <xdr:col>25</xdr:col>
      <xdr:colOff>590550</xdr:colOff>
      <xdr:row>33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8575" y="6496050"/>
          <a:ext cx="3524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647700</xdr:colOff>
      <xdr:row>32</xdr:row>
      <xdr:rowOff>9525</xdr:rowOff>
    </xdr:from>
    <xdr:to>
      <xdr:col>26</xdr:col>
      <xdr:colOff>47625</xdr:colOff>
      <xdr:row>33</xdr:row>
      <xdr:rowOff>85725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5725" y="6505575"/>
          <a:ext cx="2190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400050</xdr:colOff>
      <xdr:row>32</xdr:row>
      <xdr:rowOff>9525</xdr:rowOff>
    </xdr:from>
    <xdr:to>
      <xdr:col>27</xdr:col>
      <xdr:colOff>514350</xdr:colOff>
      <xdr:row>33</xdr:row>
      <xdr:rowOff>85725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0100" y="6505575"/>
          <a:ext cx="7239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6</xdr:row>
      <xdr:rowOff>66675</xdr:rowOff>
    </xdr:from>
    <xdr:to>
      <xdr:col>12</xdr:col>
      <xdr:colOff>293752</xdr:colOff>
      <xdr:row>12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1209675"/>
          <a:ext cx="4541902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opLeftCell="S16" zoomScaleNormal="100" workbookViewId="0">
      <selection activeCell="T22" sqref="T22:V35"/>
    </sheetView>
  </sheetViews>
  <sheetFormatPr defaultRowHeight="15" x14ac:dyDescent="0.25"/>
  <cols>
    <col min="2" max="2" width="13.28515625" customWidth="1"/>
    <col min="3" max="3" width="30.7109375" customWidth="1"/>
    <col min="5" max="5" width="16" customWidth="1"/>
    <col min="7" max="7" width="18.85546875" customWidth="1"/>
    <col min="16" max="16" width="20.7109375" customWidth="1"/>
    <col min="17" max="17" width="11.5703125" customWidth="1"/>
    <col min="18" max="18" width="13.28515625" customWidth="1"/>
    <col min="19" max="19" width="10.85546875" customWidth="1"/>
    <col min="20" max="20" width="18.7109375" customWidth="1"/>
    <col min="21" max="21" width="11.5703125" customWidth="1"/>
    <col min="22" max="22" width="19.5703125" customWidth="1"/>
    <col min="23" max="23" width="33.85546875" customWidth="1"/>
    <col min="24" max="24" width="11" customWidth="1"/>
  </cols>
  <sheetData>
    <row r="1" spans="1:25" x14ac:dyDescent="0.25">
      <c r="A1" s="1" t="s">
        <v>0</v>
      </c>
      <c r="B1" s="1"/>
      <c r="C1" s="1"/>
      <c r="D1" s="1"/>
      <c r="E1" s="1"/>
      <c r="F1" s="1"/>
      <c r="G1" s="1"/>
    </row>
    <row r="2" spans="1:25" x14ac:dyDescent="0.25">
      <c r="A2" s="1" t="s">
        <v>1</v>
      </c>
      <c r="B2" s="1"/>
      <c r="C2" s="1"/>
      <c r="D2" s="1"/>
      <c r="E2" s="1"/>
      <c r="F2" s="1"/>
      <c r="G2" s="1"/>
    </row>
    <row r="4" spans="1:25" x14ac:dyDescent="0.25">
      <c r="A4" s="3" t="s">
        <v>2</v>
      </c>
      <c r="B4" s="3"/>
      <c r="C4" s="8"/>
    </row>
    <row r="5" spans="1:25" x14ac:dyDescent="0.25">
      <c r="A5" s="3" t="s">
        <v>18</v>
      </c>
      <c r="B5" s="3"/>
      <c r="C5" s="8"/>
      <c r="E5" s="3" t="s">
        <v>24</v>
      </c>
      <c r="F5" s="3"/>
      <c r="G5" s="3"/>
      <c r="H5" s="3"/>
      <c r="I5" s="8"/>
      <c r="K5" s="3" t="s">
        <v>55</v>
      </c>
      <c r="L5" s="3"/>
      <c r="M5" s="3"/>
      <c r="P5" s="3" t="s">
        <v>77</v>
      </c>
      <c r="Q5" s="3"/>
      <c r="V5" s="32" t="s">
        <v>113</v>
      </c>
      <c r="W5" s="32"/>
    </row>
    <row r="6" spans="1:25" ht="16.5" thickBot="1" x14ac:dyDescent="0.3">
      <c r="A6" s="2" t="s">
        <v>19</v>
      </c>
      <c r="B6" s="2"/>
      <c r="C6" s="2"/>
      <c r="E6" s="13" t="s">
        <v>38</v>
      </c>
      <c r="F6" s="2"/>
      <c r="G6" s="2"/>
      <c r="H6" s="2"/>
      <c r="I6" s="8"/>
      <c r="K6" s="2" t="s">
        <v>56</v>
      </c>
      <c r="L6" s="2"/>
      <c r="M6" s="2"/>
      <c r="N6" s="2"/>
      <c r="P6" s="2" t="s">
        <v>78</v>
      </c>
      <c r="Q6" s="2"/>
      <c r="V6" s="2" t="s">
        <v>114</v>
      </c>
      <c r="W6" s="2"/>
      <c r="X6" s="2"/>
      <c r="Y6" s="2"/>
    </row>
    <row r="7" spans="1:25" ht="15.75" thickBot="1" x14ac:dyDescent="0.3">
      <c r="A7" s="4" t="s">
        <v>3</v>
      </c>
      <c r="B7" s="4" t="s">
        <v>4</v>
      </c>
      <c r="C7" s="5" t="s">
        <v>5</v>
      </c>
      <c r="E7" s="19" t="s">
        <v>24</v>
      </c>
      <c r="F7" s="20"/>
      <c r="K7" t="s">
        <v>57</v>
      </c>
      <c r="M7">
        <f>(B24-B23)/10</f>
        <v>11.6</v>
      </c>
      <c r="P7" s="27" t="s">
        <v>79</v>
      </c>
      <c r="Q7" s="28" t="s">
        <v>83</v>
      </c>
      <c r="R7" s="29" t="s">
        <v>80</v>
      </c>
      <c r="S7" s="30" t="s">
        <v>81</v>
      </c>
      <c r="T7" s="31" t="s">
        <v>82</v>
      </c>
      <c r="V7" s="23" t="s">
        <v>115</v>
      </c>
      <c r="W7" s="23" t="s">
        <v>116</v>
      </c>
    </row>
    <row r="8" spans="1:25" x14ac:dyDescent="0.25">
      <c r="A8" s="6">
        <v>1</v>
      </c>
      <c r="B8" s="6" t="s">
        <v>236</v>
      </c>
      <c r="C8" s="6">
        <v>131</v>
      </c>
      <c r="E8" s="6" t="s">
        <v>25</v>
      </c>
      <c r="F8" s="6">
        <f t="shared" ref="F8:F18" si="0">ABS(C9-C8)</f>
        <v>52</v>
      </c>
      <c r="M8">
        <v>12</v>
      </c>
      <c r="P8" s="24">
        <v>1</v>
      </c>
      <c r="Q8" s="6" t="s">
        <v>6</v>
      </c>
      <c r="R8" s="6">
        <v>131</v>
      </c>
      <c r="S8" s="6" t="s">
        <v>84</v>
      </c>
      <c r="T8" s="6" t="s">
        <v>74</v>
      </c>
      <c r="V8" s="6" t="s">
        <v>117</v>
      </c>
      <c r="W8" s="6" t="s">
        <v>75</v>
      </c>
    </row>
    <row r="9" spans="1:25" ht="29.25" x14ac:dyDescent="0.55000000000000004">
      <c r="A9" s="6">
        <v>2</v>
      </c>
      <c r="B9" s="6" t="s">
        <v>237</v>
      </c>
      <c r="C9" s="6">
        <v>79</v>
      </c>
      <c r="E9" s="6" t="s">
        <v>26</v>
      </c>
      <c r="F9" s="6">
        <f t="shared" si="0"/>
        <v>2</v>
      </c>
      <c r="K9" s="14" t="s">
        <v>58</v>
      </c>
      <c r="L9" s="7"/>
      <c r="M9" s="7"/>
      <c r="N9" s="7"/>
      <c r="P9" s="25">
        <v>2</v>
      </c>
      <c r="Q9" s="6" t="s">
        <v>7</v>
      </c>
      <c r="R9" s="6">
        <v>79</v>
      </c>
      <c r="S9" s="6" t="s">
        <v>85</v>
      </c>
      <c r="T9" s="6" t="s">
        <v>68</v>
      </c>
      <c r="V9" s="6" t="s">
        <v>118</v>
      </c>
      <c r="W9" s="6" t="s">
        <v>129</v>
      </c>
    </row>
    <row r="10" spans="1:25" x14ac:dyDescent="0.25">
      <c r="A10" s="6">
        <v>3</v>
      </c>
      <c r="B10" s="6" t="s">
        <v>238</v>
      </c>
      <c r="C10" s="6">
        <v>77</v>
      </c>
      <c r="E10" s="6" t="s">
        <v>27</v>
      </c>
      <c r="F10" s="6">
        <f t="shared" si="0"/>
        <v>4</v>
      </c>
      <c r="K10" s="7"/>
      <c r="L10" s="7"/>
      <c r="M10" s="7"/>
      <c r="N10" s="7"/>
      <c r="P10" s="25">
        <v>3</v>
      </c>
      <c r="Q10" s="6" t="s">
        <v>8</v>
      </c>
      <c r="R10" s="6">
        <v>77</v>
      </c>
      <c r="S10" s="6" t="s">
        <v>85</v>
      </c>
      <c r="T10" s="6" t="s">
        <v>68</v>
      </c>
      <c r="V10" s="6" t="s">
        <v>119</v>
      </c>
      <c r="W10" s="6" t="s">
        <v>129</v>
      </c>
    </row>
    <row r="11" spans="1:25" x14ac:dyDescent="0.25">
      <c r="A11" s="6">
        <v>4</v>
      </c>
      <c r="B11" s="6" t="s">
        <v>230</v>
      </c>
      <c r="C11" s="6">
        <v>73</v>
      </c>
      <c r="E11" s="6" t="s">
        <v>28</v>
      </c>
      <c r="F11" s="6">
        <f t="shared" si="0"/>
        <v>5</v>
      </c>
      <c r="P11" s="25">
        <v>4</v>
      </c>
      <c r="Q11" s="6" t="s">
        <v>9</v>
      </c>
      <c r="R11" s="6">
        <v>73</v>
      </c>
      <c r="S11" s="6" t="s">
        <v>85</v>
      </c>
      <c r="T11" s="6" t="s">
        <v>68</v>
      </c>
      <c r="V11" s="6" t="s">
        <v>120</v>
      </c>
      <c r="W11" s="6" t="s">
        <v>72</v>
      </c>
    </row>
    <row r="12" spans="1:25" x14ac:dyDescent="0.25">
      <c r="A12" s="6">
        <v>5</v>
      </c>
      <c r="B12" s="6" t="s">
        <v>239</v>
      </c>
      <c r="C12" s="6">
        <v>68</v>
      </c>
      <c r="E12" s="6" t="s">
        <v>29</v>
      </c>
      <c r="F12" s="6">
        <f t="shared" si="0"/>
        <v>44</v>
      </c>
      <c r="K12" s="3" t="s">
        <v>60</v>
      </c>
      <c r="L12" s="3"/>
      <c r="M12" s="3"/>
      <c r="P12" s="25">
        <v>5</v>
      </c>
      <c r="Q12" s="6" t="s">
        <v>10</v>
      </c>
      <c r="R12" s="6">
        <v>68</v>
      </c>
      <c r="S12" s="6" t="s">
        <v>87</v>
      </c>
      <c r="T12" s="6" t="s">
        <v>67</v>
      </c>
      <c r="V12" s="6" t="s">
        <v>121</v>
      </c>
      <c r="W12" s="6" t="s">
        <v>182</v>
      </c>
    </row>
    <row r="13" spans="1:25" x14ac:dyDescent="0.25">
      <c r="A13" s="6">
        <v>6</v>
      </c>
      <c r="B13" s="6" t="s">
        <v>240</v>
      </c>
      <c r="C13" s="6">
        <v>112</v>
      </c>
      <c r="E13" s="6" t="s">
        <v>30</v>
      </c>
      <c r="F13" s="6">
        <f t="shared" si="0"/>
        <v>18</v>
      </c>
      <c r="K13" s="2" t="s">
        <v>61</v>
      </c>
      <c r="L13" s="2"/>
      <c r="M13" s="2"/>
      <c r="N13" s="2"/>
      <c r="P13" s="25">
        <v>6</v>
      </c>
      <c r="Q13" s="6" t="s">
        <v>11</v>
      </c>
      <c r="R13" s="6">
        <v>112</v>
      </c>
      <c r="S13" s="6" t="s">
        <v>86</v>
      </c>
      <c r="T13" s="6" t="s">
        <v>72</v>
      </c>
      <c r="V13" s="6" t="s">
        <v>122</v>
      </c>
      <c r="W13" s="6" t="s">
        <v>190</v>
      </c>
    </row>
    <row r="14" spans="1:25" x14ac:dyDescent="0.25">
      <c r="A14" s="6">
        <v>7</v>
      </c>
      <c r="B14" s="6" t="s">
        <v>241</v>
      </c>
      <c r="C14" s="6">
        <v>94</v>
      </c>
      <c r="E14" s="6" t="s">
        <v>31</v>
      </c>
      <c r="F14" s="6">
        <f t="shared" si="0"/>
        <v>4</v>
      </c>
      <c r="K14" s="23"/>
      <c r="L14" s="23" t="s">
        <v>62</v>
      </c>
      <c r="M14" s="23" t="s">
        <v>63</v>
      </c>
      <c r="P14" s="25">
        <v>7</v>
      </c>
      <c r="Q14" s="6" t="s">
        <v>12</v>
      </c>
      <c r="R14" s="6">
        <v>94</v>
      </c>
      <c r="S14" s="6" t="s">
        <v>88</v>
      </c>
      <c r="T14" s="6" t="s">
        <v>70</v>
      </c>
      <c r="V14" s="6" t="s">
        <v>123</v>
      </c>
      <c r="W14" s="6" t="s">
        <v>183</v>
      </c>
    </row>
    <row r="15" spans="1:25" x14ac:dyDescent="0.25">
      <c r="A15" s="6">
        <v>8</v>
      </c>
      <c r="B15" s="6" t="s">
        <v>242</v>
      </c>
      <c r="C15" s="6">
        <v>90</v>
      </c>
      <c r="E15" s="6" t="s">
        <v>32</v>
      </c>
      <c r="F15" s="6">
        <f t="shared" si="0"/>
        <v>56</v>
      </c>
      <c r="K15" s="23" t="s">
        <v>64</v>
      </c>
      <c r="L15" s="6">
        <v>30</v>
      </c>
      <c r="M15" s="6">
        <v>40</v>
      </c>
      <c r="P15" s="25">
        <v>8</v>
      </c>
      <c r="Q15" s="6" t="s">
        <v>13</v>
      </c>
      <c r="R15" s="6">
        <v>90</v>
      </c>
      <c r="S15" s="6" t="s">
        <v>88</v>
      </c>
      <c r="T15" s="6" t="s">
        <v>70</v>
      </c>
      <c r="V15" s="6" t="s">
        <v>124</v>
      </c>
      <c r="W15" s="6" t="s">
        <v>129</v>
      </c>
    </row>
    <row r="16" spans="1:25" x14ac:dyDescent="0.25">
      <c r="A16" s="6">
        <v>9</v>
      </c>
      <c r="B16" s="6" t="s">
        <v>231</v>
      </c>
      <c r="C16" s="6">
        <v>146</v>
      </c>
      <c r="E16" s="6" t="s">
        <v>33</v>
      </c>
      <c r="F16" s="6">
        <f t="shared" si="0"/>
        <v>19</v>
      </c>
      <c r="K16" s="23" t="s">
        <v>65</v>
      </c>
      <c r="L16" s="6">
        <v>40</v>
      </c>
      <c r="M16" s="6">
        <v>50</v>
      </c>
      <c r="P16" s="25">
        <v>9</v>
      </c>
      <c r="Q16" s="6" t="s">
        <v>14</v>
      </c>
      <c r="R16" s="6">
        <v>146</v>
      </c>
      <c r="S16" s="6" t="s">
        <v>91</v>
      </c>
      <c r="T16" s="6" t="s">
        <v>75</v>
      </c>
      <c r="V16" s="6" t="s">
        <v>125</v>
      </c>
      <c r="W16" s="6" t="s">
        <v>70</v>
      </c>
    </row>
    <row r="17" spans="1:31" x14ac:dyDescent="0.25">
      <c r="A17" s="6">
        <v>10</v>
      </c>
      <c r="B17" s="6" t="s">
        <v>232</v>
      </c>
      <c r="C17" s="6">
        <v>127</v>
      </c>
      <c r="E17" s="6" t="s">
        <v>34</v>
      </c>
      <c r="F17" s="6">
        <f t="shared" si="0"/>
        <v>44</v>
      </c>
      <c r="G17" s="7"/>
      <c r="H17" s="7"/>
      <c r="I17" s="7"/>
      <c r="K17" s="23" t="s">
        <v>66</v>
      </c>
      <c r="L17" s="6">
        <v>50</v>
      </c>
      <c r="M17" s="6">
        <v>60</v>
      </c>
      <c r="P17" s="25">
        <v>10</v>
      </c>
      <c r="Q17" s="6" t="s">
        <v>15</v>
      </c>
      <c r="R17" s="6">
        <v>127</v>
      </c>
      <c r="S17" s="6" t="s">
        <v>89</v>
      </c>
      <c r="T17" s="6" t="s">
        <v>73</v>
      </c>
      <c r="V17" s="6" t="s">
        <v>126</v>
      </c>
      <c r="W17" s="6" t="s">
        <v>129</v>
      </c>
    </row>
    <row r="18" spans="1:31" x14ac:dyDescent="0.25">
      <c r="A18" s="6">
        <v>11</v>
      </c>
      <c r="B18" s="6" t="s">
        <v>233</v>
      </c>
      <c r="C18" s="6">
        <v>83</v>
      </c>
      <c r="E18" s="6" t="s">
        <v>35</v>
      </c>
      <c r="F18" s="6">
        <f t="shared" si="0"/>
        <v>53</v>
      </c>
      <c r="G18" s="7"/>
      <c r="H18" s="7"/>
      <c r="I18" s="7"/>
      <c r="K18" s="23" t="s">
        <v>67</v>
      </c>
      <c r="L18" s="6">
        <v>60</v>
      </c>
      <c r="M18" s="6">
        <v>70</v>
      </c>
      <c r="P18" s="25">
        <v>11</v>
      </c>
      <c r="Q18" s="6" t="s">
        <v>16</v>
      </c>
      <c r="R18" s="6">
        <v>83</v>
      </c>
      <c r="S18" s="6" t="s">
        <v>90</v>
      </c>
      <c r="T18" s="6" t="s">
        <v>69</v>
      </c>
      <c r="V18" s="6" t="s">
        <v>127</v>
      </c>
      <c r="W18" s="6" t="s">
        <v>68</v>
      </c>
    </row>
    <row r="19" spans="1:31" ht="21" thickBot="1" x14ac:dyDescent="0.35">
      <c r="A19" s="6">
        <v>12</v>
      </c>
      <c r="B19" s="6" t="s">
        <v>234</v>
      </c>
      <c r="C19" s="6">
        <v>30</v>
      </c>
      <c r="E19" s="6" t="s">
        <v>36</v>
      </c>
      <c r="F19" s="6">
        <f>SUM(F8:F18)</f>
        <v>301</v>
      </c>
      <c r="G19" s="10" t="s">
        <v>39</v>
      </c>
      <c r="H19" s="7"/>
      <c r="I19" s="7"/>
      <c r="K19" s="23" t="s">
        <v>68</v>
      </c>
      <c r="L19" s="6">
        <v>70</v>
      </c>
      <c r="M19" s="6">
        <v>80</v>
      </c>
      <c r="P19" s="26">
        <v>12</v>
      </c>
      <c r="Q19" s="6" t="s">
        <v>17</v>
      </c>
      <c r="R19" s="6">
        <v>30</v>
      </c>
      <c r="S19" s="6" t="s">
        <v>92</v>
      </c>
      <c r="T19" s="6" t="s">
        <v>64</v>
      </c>
      <c r="V19" s="6" t="s">
        <v>128</v>
      </c>
      <c r="W19" s="6" t="s">
        <v>73</v>
      </c>
    </row>
    <row r="20" spans="1:31" x14ac:dyDescent="0.25">
      <c r="E20" s="6" t="s">
        <v>37</v>
      </c>
      <c r="F20" s="6">
        <f>F19/11</f>
        <v>27.363636363636363</v>
      </c>
      <c r="G20" s="7"/>
      <c r="H20" s="7"/>
      <c r="I20" s="7"/>
      <c r="K20" s="23" t="s">
        <v>69</v>
      </c>
      <c r="L20" s="6">
        <v>80</v>
      </c>
      <c r="M20" s="6">
        <v>90</v>
      </c>
    </row>
    <row r="21" spans="1:31" x14ac:dyDescent="0.25">
      <c r="A21" s="3" t="s">
        <v>20</v>
      </c>
      <c r="B21" s="3"/>
      <c r="C21" s="3"/>
      <c r="D21" s="11"/>
      <c r="K21" s="23" t="s">
        <v>70</v>
      </c>
      <c r="L21" s="6">
        <v>90</v>
      </c>
      <c r="M21" s="6">
        <v>100</v>
      </c>
      <c r="P21" s="3" t="s">
        <v>93</v>
      </c>
      <c r="Q21" s="3"/>
      <c r="T21" s="3" t="s">
        <v>130</v>
      </c>
      <c r="U21" s="3"/>
      <c r="V21" s="3"/>
      <c r="W21" s="3"/>
    </row>
    <row r="22" spans="1:31" x14ac:dyDescent="0.25">
      <c r="A22" s="3" t="s">
        <v>21</v>
      </c>
      <c r="B22" s="3"/>
      <c r="C22" s="3"/>
      <c r="D22" s="11"/>
      <c r="E22" s="3" t="s">
        <v>40</v>
      </c>
      <c r="F22" s="3"/>
      <c r="K22" s="23" t="s">
        <v>71</v>
      </c>
      <c r="L22" s="6">
        <v>100</v>
      </c>
      <c r="M22" s="6">
        <v>110</v>
      </c>
      <c r="P22" s="2" t="s">
        <v>94</v>
      </c>
      <c r="Q22" s="2"/>
      <c r="R22" s="2"/>
      <c r="T22" s="9" t="s">
        <v>4</v>
      </c>
      <c r="U22" s="9" t="s">
        <v>131</v>
      </c>
      <c r="V22" s="9" t="s">
        <v>132</v>
      </c>
      <c r="W22" s="9" t="s">
        <v>139</v>
      </c>
      <c r="X22" s="2" t="s">
        <v>135</v>
      </c>
      <c r="Y22" s="2"/>
      <c r="Z22" s="2"/>
      <c r="AA22" s="2"/>
    </row>
    <row r="23" spans="1:31" x14ac:dyDescent="0.25">
      <c r="A23" t="s">
        <v>22</v>
      </c>
      <c r="B23">
        <f>MIN(C8:C19)</f>
        <v>30</v>
      </c>
      <c r="E23" s="3" t="s">
        <v>41</v>
      </c>
      <c r="F23" s="3"/>
      <c r="K23" s="23" t="s">
        <v>72</v>
      </c>
      <c r="L23" s="6">
        <v>110</v>
      </c>
      <c r="M23" s="6">
        <v>120</v>
      </c>
      <c r="P23" s="23" t="s">
        <v>95</v>
      </c>
      <c r="Q23" s="23" t="s">
        <v>96</v>
      </c>
      <c r="T23" s="6" t="s">
        <v>6</v>
      </c>
      <c r="U23" s="6">
        <v>131</v>
      </c>
      <c r="V23" s="6" t="s">
        <v>129</v>
      </c>
      <c r="W23" s="6"/>
      <c r="X23" s="2" t="s">
        <v>133</v>
      </c>
      <c r="Y23" s="2"/>
      <c r="Z23" s="2"/>
      <c r="AA23" s="2"/>
    </row>
    <row r="24" spans="1:31" ht="15.75" x14ac:dyDescent="0.25">
      <c r="A24" t="s">
        <v>23</v>
      </c>
      <c r="B24">
        <f>MAX(C8:C19)</f>
        <v>146</v>
      </c>
      <c r="E24" t="s">
        <v>43</v>
      </c>
      <c r="F24">
        <f>F20/2</f>
        <v>13.681818181818182</v>
      </c>
      <c r="G24" s="14" t="s">
        <v>42</v>
      </c>
      <c r="K24" s="23" t="s">
        <v>73</v>
      </c>
      <c r="L24" s="6">
        <v>120</v>
      </c>
      <c r="M24" s="6">
        <v>130</v>
      </c>
      <c r="P24" s="6" t="s">
        <v>97</v>
      </c>
      <c r="Q24" s="6" t="s">
        <v>108</v>
      </c>
      <c r="T24" s="6" t="s">
        <v>7</v>
      </c>
      <c r="U24" s="6">
        <v>79</v>
      </c>
      <c r="V24" s="6">
        <f>(L19+M19)/2</f>
        <v>75</v>
      </c>
      <c r="W24" s="6"/>
      <c r="X24" s="2" t="s">
        <v>134</v>
      </c>
      <c r="Y24" s="2"/>
      <c r="Z24" s="2"/>
      <c r="AA24" s="2"/>
    </row>
    <row r="25" spans="1:31" x14ac:dyDescent="0.25">
      <c r="A25" t="s">
        <v>142</v>
      </c>
      <c r="E25" t="s">
        <v>59</v>
      </c>
      <c r="F25">
        <v>10</v>
      </c>
      <c r="G25" s="7"/>
      <c r="K25" s="23" t="s">
        <v>74</v>
      </c>
      <c r="L25" s="6">
        <v>130</v>
      </c>
      <c r="M25" s="6">
        <v>140</v>
      </c>
      <c r="P25" s="6" t="s">
        <v>98</v>
      </c>
      <c r="Q25" s="6" t="s">
        <v>177</v>
      </c>
      <c r="T25" s="6" t="s">
        <v>8</v>
      </c>
      <c r="U25" s="6">
        <v>77</v>
      </c>
      <c r="V25" s="6">
        <f>(65*0.25)+(R9*0.5)+(85*0.25)</f>
        <v>77</v>
      </c>
      <c r="W25" s="6"/>
      <c r="X25" s="2" t="s">
        <v>136</v>
      </c>
      <c r="Y25" s="2"/>
      <c r="Z25" s="2"/>
      <c r="AA25" s="2"/>
    </row>
    <row r="26" spans="1:31" x14ac:dyDescent="0.25">
      <c r="G26" s="7"/>
      <c r="K26" s="23" t="s">
        <v>75</v>
      </c>
      <c r="L26" s="6">
        <v>140</v>
      </c>
      <c r="M26" s="6">
        <v>150</v>
      </c>
      <c r="P26" s="6" t="s">
        <v>99</v>
      </c>
      <c r="Q26" s="6" t="s">
        <v>177</v>
      </c>
      <c r="T26" s="6" t="s">
        <v>9</v>
      </c>
      <c r="U26" s="6">
        <v>73</v>
      </c>
      <c r="V26" s="6">
        <f>(65*0.25)+(R10*0.5)+(85*0.25)</f>
        <v>76</v>
      </c>
      <c r="W26" s="6"/>
      <c r="X26" s="2" t="s">
        <v>137</v>
      </c>
      <c r="Y26" s="2"/>
      <c r="Z26" s="2"/>
      <c r="AA26" s="2"/>
    </row>
    <row r="27" spans="1:31" ht="15.75" x14ac:dyDescent="0.25">
      <c r="E27" s="12" t="s">
        <v>51</v>
      </c>
      <c r="F27" s="7"/>
      <c r="G27" s="7"/>
      <c r="H27" s="8"/>
      <c r="I27" s="8"/>
      <c r="J27" s="8"/>
      <c r="K27" s="8"/>
      <c r="P27" s="6" t="s">
        <v>100</v>
      </c>
      <c r="Q27" s="6" t="s">
        <v>109</v>
      </c>
      <c r="T27" s="6" t="s">
        <v>10</v>
      </c>
      <c r="U27" s="6">
        <v>68</v>
      </c>
      <c r="V27" s="6">
        <f>(L18+M18)/2</f>
        <v>65</v>
      </c>
      <c r="W27" s="6"/>
      <c r="X27" s="2" t="s">
        <v>138</v>
      </c>
      <c r="Y27" s="2"/>
      <c r="Z27" s="2"/>
      <c r="AA27" s="2"/>
    </row>
    <row r="28" spans="1:31" ht="15.75" thickBot="1" x14ac:dyDescent="0.3">
      <c r="E28" s="7" t="s">
        <v>52</v>
      </c>
      <c r="F28" s="7"/>
      <c r="G28" s="7"/>
      <c r="P28" s="6" t="s">
        <v>101</v>
      </c>
      <c r="Q28" s="6" t="s">
        <v>178</v>
      </c>
      <c r="T28" s="6" t="s">
        <v>11</v>
      </c>
      <c r="U28" s="6">
        <v>112</v>
      </c>
      <c r="V28" s="6">
        <f>(L23+M23)/2</f>
        <v>115</v>
      </c>
      <c r="W28" s="6"/>
    </row>
    <row r="29" spans="1:31" ht="16.5" thickBot="1" x14ac:dyDescent="0.3">
      <c r="E29" s="15" t="s">
        <v>44</v>
      </c>
      <c r="F29" s="16" t="s">
        <v>45</v>
      </c>
      <c r="P29" s="6" t="s">
        <v>102</v>
      </c>
      <c r="Q29" s="6" t="s">
        <v>179</v>
      </c>
      <c r="T29" s="6" t="s">
        <v>12</v>
      </c>
      <c r="U29" s="6">
        <v>94</v>
      </c>
      <c r="V29" s="6">
        <f>(L21+M21)/2</f>
        <v>95</v>
      </c>
      <c r="W29" s="6"/>
      <c r="X29" s="1" t="s">
        <v>184</v>
      </c>
      <c r="Y29" s="1"/>
      <c r="Z29" s="1"/>
      <c r="AA29" s="1"/>
      <c r="AB29" s="1"/>
      <c r="AC29" s="1"/>
      <c r="AD29" s="1"/>
      <c r="AE29" s="1"/>
    </row>
    <row r="30" spans="1:31" ht="17.25" thickBot="1" x14ac:dyDescent="0.35">
      <c r="E30" s="17" t="s">
        <v>46</v>
      </c>
      <c r="F30" s="18" t="s">
        <v>47</v>
      </c>
      <c r="P30" s="6" t="s">
        <v>103</v>
      </c>
      <c r="Q30" s="6" t="s">
        <v>180</v>
      </c>
      <c r="T30" s="6" t="s">
        <v>13</v>
      </c>
      <c r="U30" s="6">
        <v>90</v>
      </c>
      <c r="V30" s="6">
        <f>(85*0.25)+(R14*0.5)+(105*0.25)</f>
        <v>94.5</v>
      </c>
      <c r="W30" s="6"/>
      <c r="X30" s="36" t="s">
        <v>185</v>
      </c>
      <c r="Y30" s="1"/>
      <c r="Z30" s="1"/>
      <c r="AA30" s="1"/>
      <c r="AB30" s="1"/>
      <c r="AC30" s="1"/>
      <c r="AD30" s="1"/>
      <c r="AE30" s="1"/>
    </row>
    <row r="31" spans="1:31" ht="16.5" thickBot="1" x14ac:dyDescent="0.3">
      <c r="E31" s="17" t="s">
        <v>48</v>
      </c>
      <c r="F31" s="18">
        <v>1</v>
      </c>
      <c r="P31" s="6" t="s">
        <v>104</v>
      </c>
      <c r="Q31" s="6" t="s">
        <v>112</v>
      </c>
      <c r="T31" s="6" t="s">
        <v>14</v>
      </c>
      <c r="U31" s="6">
        <v>146</v>
      </c>
      <c r="V31" s="6">
        <f>(L26+M26)/2</f>
        <v>145</v>
      </c>
      <c r="W31" s="6"/>
      <c r="X31" s="37"/>
    </row>
    <row r="32" spans="1:31" ht="16.5" thickBot="1" x14ac:dyDescent="0.3">
      <c r="E32" s="17" t="s">
        <v>49</v>
      </c>
      <c r="F32" s="18">
        <v>10</v>
      </c>
      <c r="N32">
        <f>(L18+M18)/2</f>
        <v>65</v>
      </c>
      <c r="P32" s="6" t="s">
        <v>105</v>
      </c>
      <c r="Q32" s="6" t="s">
        <v>181</v>
      </c>
      <c r="T32" s="6" t="s">
        <v>15</v>
      </c>
      <c r="U32" s="6">
        <v>127</v>
      </c>
      <c r="V32" s="6">
        <f>(L24+M24)/2</f>
        <v>125</v>
      </c>
      <c r="W32" s="6"/>
      <c r="X32" s="1"/>
      <c r="Y32" s="1"/>
      <c r="Z32" s="1"/>
      <c r="AA32" s="1"/>
      <c r="AB32" s="1"/>
    </row>
    <row r="33" spans="5:28" ht="16.5" thickBot="1" x14ac:dyDescent="0.3">
      <c r="E33" s="17" t="s">
        <v>50</v>
      </c>
      <c r="F33" s="18">
        <v>100</v>
      </c>
      <c r="N33">
        <f>(L22+M22)/2</f>
        <v>105</v>
      </c>
      <c r="P33" s="6" t="s">
        <v>106</v>
      </c>
      <c r="Q33" s="6" t="s">
        <v>110</v>
      </c>
      <c r="T33" s="6" t="s">
        <v>16</v>
      </c>
      <c r="U33" s="6">
        <v>83</v>
      </c>
      <c r="V33" s="6">
        <f>(L20+M20)/2</f>
        <v>85</v>
      </c>
      <c r="W33" s="6"/>
      <c r="X33" s="1" t="s">
        <v>186</v>
      </c>
      <c r="Y33" s="1"/>
      <c r="Z33" s="1" t="s">
        <v>187</v>
      </c>
      <c r="AA33" s="1" t="s">
        <v>188</v>
      </c>
      <c r="AB33" s="1"/>
    </row>
    <row r="34" spans="5:28" ht="16.5" thickBot="1" x14ac:dyDescent="0.3">
      <c r="E34" s="21" t="s">
        <v>53</v>
      </c>
      <c r="F34" s="22" t="s">
        <v>54</v>
      </c>
      <c r="P34" s="6" t="s">
        <v>107</v>
      </c>
      <c r="Q34" s="6" t="s">
        <v>189</v>
      </c>
      <c r="T34" s="6" t="s">
        <v>17</v>
      </c>
      <c r="U34" s="6">
        <v>30</v>
      </c>
      <c r="V34" s="6">
        <f>(L15+M15)/2</f>
        <v>35</v>
      </c>
      <c r="W34" s="6"/>
      <c r="X34" s="1"/>
      <c r="Y34" s="1"/>
      <c r="Z34" s="1"/>
      <c r="AA34" s="1"/>
      <c r="AB34" s="1"/>
    </row>
    <row r="35" spans="5:28" x14ac:dyDescent="0.25">
      <c r="P35" s="34" t="s">
        <v>167</v>
      </c>
      <c r="Q35" s="34" t="s">
        <v>168</v>
      </c>
      <c r="T35" s="34" t="s">
        <v>169</v>
      </c>
      <c r="U35" s="35" t="s">
        <v>129</v>
      </c>
      <c r="V35">
        <f>(L26+M26)/2</f>
        <v>145</v>
      </c>
    </row>
    <row r="37" spans="5:28" x14ac:dyDescent="0.25">
      <c r="T37" t="s">
        <v>140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topLeftCell="R1" workbookViewId="0">
      <selection activeCell="Z7" sqref="Z7"/>
    </sheetView>
  </sheetViews>
  <sheetFormatPr defaultRowHeight="15" x14ac:dyDescent="0.25"/>
  <cols>
    <col min="2" max="2" width="13.28515625" customWidth="1"/>
    <col min="3" max="3" width="30.7109375" customWidth="1"/>
    <col min="5" max="5" width="16" customWidth="1"/>
    <col min="7" max="7" width="18.85546875" customWidth="1"/>
    <col min="16" max="16" width="18" customWidth="1"/>
    <col min="17" max="17" width="11.85546875" customWidth="1"/>
    <col min="18" max="18" width="13.28515625" customWidth="1"/>
    <col min="19" max="19" width="10.85546875" customWidth="1"/>
    <col min="20" max="20" width="17" customWidth="1"/>
    <col min="21" max="21" width="11.5703125" customWidth="1"/>
    <col min="22" max="22" width="19.5703125" customWidth="1"/>
    <col min="23" max="23" width="33.85546875" customWidth="1"/>
    <col min="24" max="24" width="11" customWidth="1"/>
    <col min="25" max="25" width="11.7109375" customWidth="1"/>
    <col min="26" max="26" width="12.285156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</row>
    <row r="2" spans="1:26" x14ac:dyDescent="0.25">
      <c r="A2" s="1" t="s">
        <v>1</v>
      </c>
      <c r="B2" s="1"/>
      <c r="C2" s="1"/>
      <c r="D2" s="1"/>
      <c r="E2" s="1"/>
      <c r="F2" s="1"/>
      <c r="G2" s="1"/>
    </row>
    <row r="4" spans="1:26" x14ac:dyDescent="0.25">
      <c r="A4" s="3" t="s">
        <v>2</v>
      </c>
      <c r="B4" s="3"/>
      <c r="C4" s="8"/>
    </row>
    <row r="5" spans="1:26" x14ac:dyDescent="0.25">
      <c r="A5" s="3" t="s">
        <v>18</v>
      </c>
      <c r="B5" s="3"/>
      <c r="C5" s="8"/>
      <c r="E5" s="3" t="s">
        <v>24</v>
      </c>
      <c r="F5" s="3"/>
      <c r="G5" s="3"/>
      <c r="H5" s="3"/>
      <c r="I5" s="8"/>
      <c r="K5" s="3" t="s">
        <v>55</v>
      </c>
      <c r="L5" s="3"/>
      <c r="M5" s="3"/>
      <c r="P5" s="3" t="s">
        <v>77</v>
      </c>
      <c r="Q5" s="3"/>
      <c r="V5" s="32" t="s">
        <v>113</v>
      </c>
      <c r="W5" s="32"/>
    </row>
    <row r="6" spans="1:26" ht="16.5" thickBot="1" x14ac:dyDescent="0.3">
      <c r="A6" s="2" t="s">
        <v>191</v>
      </c>
      <c r="B6" s="2"/>
      <c r="C6" s="2"/>
      <c r="E6" s="13" t="s">
        <v>38</v>
      </c>
      <c r="F6" s="2"/>
      <c r="G6" s="2"/>
      <c r="H6" s="2"/>
      <c r="I6" s="8"/>
      <c r="K6" s="2" t="s">
        <v>56</v>
      </c>
      <c r="L6" s="2"/>
      <c r="M6" s="2"/>
      <c r="N6" s="2"/>
      <c r="P6" s="2" t="s">
        <v>78</v>
      </c>
      <c r="Q6" s="2"/>
      <c r="V6" s="2" t="s">
        <v>114</v>
      </c>
      <c r="W6" s="2"/>
      <c r="X6" s="8"/>
      <c r="Y6" s="8"/>
    </row>
    <row r="7" spans="1:26" ht="15.75" thickBot="1" x14ac:dyDescent="0.3">
      <c r="A7" s="4" t="s">
        <v>3</v>
      </c>
      <c r="B7" s="4" t="s">
        <v>4</v>
      </c>
      <c r="C7" s="5" t="s">
        <v>5</v>
      </c>
      <c r="E7" s="19" t="s">
        <v>24</v>
      </c>
      <c r="F7" s="20"/>
      <c r="K7" t="s">
        <v>57</v>
      </c>
      <c r="M7">
        <f>(B24-B23)/10</f>
        <v>12.3</v>
      </c>
      <c r="P7" s="27" t="s">
        <v>79</v>
      </c>
      <c r="Q7" s="28" t="s">
        <v>83</v>
      </c>
      <c r="R7" s="29" t="s">
        <v>80</v>
      </c>
      <c r="S7" s="30" t="s">
        <v>81</v>
      </c>
      <c r="T7" s="31" t="s">
        <v>82</v>
      </c>
      <c r="V7" s="23" t="s">
        <v>115</v>
      </c>
      <c r="W7" s="23" t="s">
        <v>116</v>
      </c>
      <c r="Y7" s="23" t="s">
        <v>95</v>
      </c>
      <c r="Z7" s="23" t="s">
        <v>96</v>
      </c>
    </row>
    <row r="8" spans="1:26" x14ac:dyDescent="0.25">
      <c r="A8" s="6">
        <v>1</v>
      </c>
      <c r="B8" s="6" t="s">
        <v>6</v>
      </c>
      <c r="C8" s="6">
        <v>176</v>
      </c>
      <c r="E8" s="6" t="s">
        <v>25</v>
      </c>
      <c r="F8" s="6">
        <f>ABS(C9-C8)</f>
        <v>111</v>
      </c>
      <c r="M8">
        <f>ROUNDUP(M7,0)</f>
        <v>13</v>
      </c>
      <c r="P8" s="24">
        <v>1</v>
      </c>
      <c r="Q8" s="6" t="s">
        <v>6</v>
      </c>
      <c r="R8" s="6">
        <v>176</v>
      </c>
      <c r="S8" s="6" t="s">
        <v>143</v>
      </c>
      <c r="T8" s="6" t="s">
        <v>76</v>
      </c>
      <c r="V8" s="6" t="s">
        <v>117</v>
      </c>
      <c r="W8" s="6" t="s">
        <v>74</v>
      </c>
      <c r="Y8" s="6" t="s">
        <v>97</v>
      </c>
      <c r="Z8" s="6" t="s">
        <v>150</v>
      </c>
    </row>
    <row r="9" spans="1:26" ht="29.25" x14ac:dyDescent="0.55000000000000004">
      <c r="A9" s="6">
        <v>2</v>
      </c>
      <c r="B9" s="6" t="s">
        <v>7</v>
      </c>
      <c r="C9" s="6">
        <v>65</v>
      </c>
      <c r="E9" s="6" t="s">
        <v>26</v>
      </c>
      <c r="F9" s="6">
        <f>ABS(C10-C9)</f>
        <v>10</v>
      </c>
      <c r="K9" s="14" t="s">
        <v>58</v>
      </c>
      <c r="L9" s="7"/>
      <c r="M9" s="7"/>
      <c r="N9" s="7"/>
      <c r="P9" s="25">
        <v>2</v>
      </c>
      <c r="Q9" s="6" t="s">
        <v>7</v>
      </c>
      <c r="R9" s="6">
        <v>65</v>
      </c>
      <c r="S9" s="6" t="s">
        <v>144</v>
      </c>
      <c r="T9" s="6" t="s">
        <v>65</v>
      </c>
      <c r="V9" s="6" t="s">
        <v>118</v>
      </c>
      <c r="W9" s="6" t="s">
        <v>64</v>
      </c>
      <c r="Y9" s="6" t="s">
        <v>98</v>
      </c>
      <c r="Z9" s="6" t="s">
        <v>151</v>
      </c>
    </row>
    <row r="10" spans="1:26" x14ac:dyDescent="0.25">
      <c r="A10" s="6">
        <v>3</v>
      </c>
      <c r="B10" s="6" t="s">
        <v>8</v>
      </c>
      <c r="C10" s="6">
        <v>55</v>
      </c>
      <c r="E10" s="6" t="s">
        <v>27</v>
      </c>
      <c r="F10" s="6">
        <f>ABS(C11-C10)</f>
        <v>99</v>
      </c>
      <c r="K10" s="7"/>
      <c r="L10" s="7"/>
      <c r="M10" s="7"/>
      <c r="N10" s="7"/>
      <c r="P10" s="25">
        <v>3</v>
      </c>
      <c r="Q10" s="6" t="s">
        <v>8</v>
      </c>
      <c r="R10" s="6">
        <v>55</v>
      </c>
      <c r="S10" s="6" t="s">
        <v>145</v>
      </c>
      <c r="T10" s="6" t="s">
        <v>64</v>
      </c>
      <c r="V10" s="6" t="s">
        <v>119</v>
      </c>
      <c r="W10" s="6" t="s">
        <v>129</v>
      </c>
      <c r="Y10" s="6" t="s">
        <v>99</v>
      </c>
      <c r="Z10" s="6" t="s">
        <v>152</v>
      </c>
    </row>
    <row r="11" spans="1:26" x14ac:dyDescent="0.25">
      <c r="A11" s="6">
        <v>4</v>
      </c>
      <c r="B11" s="6" t="s">
        <v>9</v>
      </c>
      <c r="C11" s="6">
        <v>154</v>
      </c>
      <c r="E11" s="6" t="s">
        <v>28</v>
      </c>
      <c r="F11" s="6">
        <f t="shared" ref="F11:F18" si="0">ABS(C12-C11)</f>
        <v>57</v>
      </c>
      <c r="P11" s="25">
        <v>4</v>
      </c>
      <c r="Q11" s="6" t="s">
        <v>9</v>
      </c>
      <c r="R11" s="6">
        <v>154</v>
      </c>
      <c r="S11" s="6" t="s">
        <v>146</v>
      </c>
      <c r="T11" s="6" t="s">
        <v>74</v>
      </c>
      <c r="V11" s="6" t="s">
        <v>120</v>
      </c>
      <c r="W11" s="6" t="s">
        <v>129</v>
      </c>
      <c r="Y11" s="6" t="s">
        <v>100</v>
      </c>
      <c r="Z11" s="6" t="s">
        <v>153</v>
      </c>
    </row>
    <row r="12" spans="1:26" x14ac:dyDescent="0.25">
      <c r="A12" s="6">
        <v>5</v>
      </c>
      <c r="B12" s="6" t="s">
        <v>10</v>
      </c>
      <c r="C12" s="6">
        <v>97</v>
      </c>
      <c r="E12" s="6" t="s">
        <v>29</v>
      </c>
      <c r="F12" s="6">
        <f t="shared" si="0"/>
        <v>16</v>
      </c>
      <c r="K12" s="3" t="s">
        <v>60</v>
      </c>
      <c r="L12" s="3"/>
      <c r="M12" s="3"/>
      <c r="P12" s="25">
        <v>5</v>
      </c>
      <c r="Q12" s="6" t="s">
        <v>10</v>
      </c>
      <c r="R12" s="6">
        <v>97</v>
      </c>
      <c r="S12" s="6" t="s">
        <v>147</v>
      </c>
      <c r="T12" s="6" t="s">
        <v>68</v>
      </c>
      <c r="V12" s="6" t="s">
        <v>121</v>
      </c>
      <c r="W12" s="6" t="s">
        <v>163</v>
      </c>
      <c r="Y12" s="6" t="s">
        <v>101</v>
      </c>
      <c r="Z12" s="6" t="s">
        <v>154</v>
      </c>
    </row>
    <row r="13" spans="1:26" x14ac:dyDescent="0.25">
      <c r="A13" s="6">
        <v>6</v>
      </c>
      <c r="B13" s="6" t="s">
        <v>11</v>
      </c>
      <c r="C13" s="6">
        <v>113</v>
      </c>
      <c r="E13" s="6" t="s">
        <v>30</v>
      </c>
      <c r="F13" s="6">
        <f t="shared" si="0"/>
        <v>2</v>
      </c>
      <c r="K13" s="2" t="s">
        <v>61</v>
      </c>
      <c r="L13" s="2"/>
      <c r="M13" s="2"/>
      <c r="N13" s="2"/>
      <c r="P13" s="25">
        <v>6</v>
      </c>
      <c r="Q13" s="6" t="s">
        <v>11</v>
      </c>
      <c r="R13" s="6">
        <v>113</v>
      </c>
      <c r="S13" s="6" t="s">
        <v>148</v>
      </c>
      <c r="T13" s="6" t="s">
        <v>69</v>
      </c>
      <c r="V13" s="6" t="s">
        <v>122</v>
      </c>
      <c r="W13" s="6" t="s">
        <v>68</v>
      </c>
      <c r="Y13" s="6" t="s">
        <v>102</v>
      </c>
      <c r="Z13" s="6" t="s">
        <v>155</v>
      </c>
    </row>
    <row r="14" spans="1:26" x14ac:dyDescent="0.25">
      <c r="A14" s="6">
        <v>7</v>
      </c>
      <c r="B14" s="6" t="s">
        <v>12</v>
      </c>
      <c r="C14" s="6">
        <v>115</v>
      </c>
      <c r="E14" s="6" t="s">
        <v>31</v>
      </c>
      <c r="F14" s="6">
        <f t="shared" si="0"/>
        <v>20</v>
      </c>
      <c r="K14" s="23"/>
      <c r="L14" s="23" t="s">
        <v>62</v>
      </c>
      <c r="M14" s="23" t="s">
        <v>63</v>
      </c>
      <c r="P14" s="25">
        <v>7</v>
      </c>
      <c r="Q14" s="6" t="s">
        <v>12</v>
      </c>
      <c r="R14" s="6">
        <v>115</v>
      </c>
      <c r="S14" s="6" t="s">
        <v>149</v>
      </c>
      <c r="T14" s="6" t="s">
        <v>70</v>
      </c>
      <c r="V14" s="6" t="s">
        <v>123</v>
      </c>
      <c r="W14" s="6" t="s">
        <v>164</v>
      </c>
      <c r="Y14" s="6" t="s">
        <v>103</v>
      </c>
      <c r="Z14" s="6" t="s">
        <v>156</v>
      </c>
    </row>
    <row r="15" spans="1:26" x14ac:dyDescent="0.25">
      <c r="A15" s="6">
        <v>8</v>
      </c>
      <c r="B15" s="6" t="s">
        <v>13</v>
      </c>
      <c r="C15" s="6">
        <v>95</v>
      </c>
      <c r="E15" s="6" t="s">
        <v>32</v>
      </c>
      <c r="F15" s="6">
        <f t="shared" si="0"/>
        <v>82</v>
      </c>
      <c r="K15" s="23" t="s">
        <v>64</v>
      </c>
      <c r="L15" s="6">
        <v>54</v>
      </c>
      <c r="M15" s="6">
        <v>64</v>
      </c>
      <c r="P15" s="25">
        <v>8</v>
      </c>
      <c r="Q15" s="6" t="s">
        <v>13</v>
      </c>
      <c r="R15" s="6">
        <v>95</v>
      </c>
      <c r="S15" s="6" t="s">
        <v>147</v>
      </c>
      <c r="T15" s="6" t="s">
        <v>68</v>
      </c>
      <c r="V15" s="6" t="s">
        <v>124</v>
      </c>
      <c r="W15" s="6" t="s">
        <v>129</v>
      </c>
      <c r="Y15" s="6" t="s">
        <v>104</v>
      </c>
      <c r="Z15" s="6" t="s">
        <v>157</v>
      </c>
    </row>
    <row r="16" spans="1:26" x14ac:dyDescent="0.25">
      <c r="A16" s="6">
        <v>9</v>
      </c>
      <c r="B16" s="6" t="s">
        <v>14</v>
      </c>
      <c r="C16" s="6">
        <v>177</v>
      </c>
      <c r="E16" s="6" t="s">
        <v>33</v>
      </c>
      <c r="F16" s="6">
        <f t="shared" si="0"/>
        <v>54</v>
      </c>
      <c r="K16" s="23" t="s">
        <v>65</v>
      </c>
      <c r="L16" s="6">
        <v>64</v>
      </c>
      <c r="M16" s="6">
        <v>74</v>
      </c>
      <c r="P16" s="25">
        <v>9</v>
      </c>
      <c r="Q16" s="6" t="s">
        <v>14</v>
      </c>
      <c r="R16" s="6">
        <v>177</v>
      </c>
      <c r="S16" s="6" t="s">
        <v>143</v>
      </c>
      <c r="T16" s="6" t="s">
        <v>76</v>
      </c>
      <c r="V16" s="6" t="s">
        <v>125</v>
      </c>
      <c r="W16" s="6" t="s">
        <v>129</v>
      </c>
      <c r="Y16" s="6" t="s">
        <v>105</v>
      </c>
      <c r="Z16" s="6" t="s">
        <v>158</v>
      </c>
    </row>
    <row r="17" spans="1:31" x14ac:dyDescent="0.25">
      <c r="A17" s="6">
        <v>10</v>
      </c>
      <c r="B17" s="6" t="s">
        <v>15</v>
      </c>
      <c r="C17" s="6">
        <v>123</v>
      </c>
      <c r="E17" s="6" t="s">
        <v>34</v>
      </c>
      <c r="F17" s="6">
        <f t="shared" si="0"/>
        <v>27</v>
      </c>
      <c r="G17" s="7"/>
      <c r="H17" s="7"/>
      <c r="I17" s="7"/>
      <c r="K17" s="23" t="s">
        <v>66</v>
      </c>
      <c r="L17" s="6">
        <v>74</v>
      </c>
      <c r="M17" s="6">
        <v>84</v>
      </c>
      <c r="P17" s="25">
        <v>10</v>
      </c>
      <c r="Q17" s="6" t="s">
        <v>15</v>
      </c>
      <c r="R17" s="6">
        <v>123</v>
      </c>
      <c r="S17" s="6" t="s">
        <v>149</v>
      </c>
      <c r="T17" s="6" t="s">
        <v>70</v>
      </c>
      <c r="V17" s="6" t="s">
        <v>126</v>
      </c>
      <c r="W17" s="6" t="s">
        <v>129</v>
      </c>
      <c r="Y17" s="6" t="s">
        <v>106</v>
      </c>
      <c r="Z17" s="6" t="s">
        <v>159</v>
      </c>
    </row>
    <row r="18" spans="1:31" x14ac:dyDescent="0.25">
      <c r="A18" s="6">
        <v>11</v>
      </c>
      <c r="B18" s="6" t="s">
        <v>16</v>
      </c>
      <c r="C18" s="6">
        <v>96</v>
      </c>
      <c r="E18" s="6" t="s">
        <v>35</v>
      </c>
      <c r="F18" s="6">
        <f t="shared" si="0"/>
        <v>42</v>
      </c>
      <c r="G18" s="7"/>
      <c r="H18" s="7"/>
      <c r="I18" s="7"/>
      <c r="K18" s="23" t="s">
        <v>67</v>
      </c>
      <c r="L18" s="6">
        <v>84</v>
      </c>
      <c r="M18" s="6">
        <v>94</v>
      </c>
      <c r="P18" s="25">
        <v>11</v>
      </c>
      <c r="Q18" s="6" t="s">
        <v>16</v>
      </c>
      <c r="R18" s="6">
        <v>96</v>
      </c>
      <c r="S18" s="6" t="s">
        <v>147</v>
      </c>
      <c r="T18" s="6" t="s">
        <v>68</v>
      </c>
      <c r="V18" s="6" t="s">
        <v>127</v>
      </c>
      <c r="W18" s="6" t="s">
        <v>68</v>
      </c>
      <c r="Y18" s="6" t="s">
        <v>107</v>
      </c>
      <c r="Z18" s="6" t="s">
        <v>160</v>
      </c>
    </row>
    <row r="19" spans="1:31" ht="21" thickBot="1" x14ac:dyDescent="0.35">
      <c r="A19" s="6">
        <v>12</v>
      </c>
      <c r="B19" s="6" t="s">
        <v>17</v>
      </c>
      <c r="C19" s="6">
        <v>54</v>
      </c>
      <c r="E19" s="6" t="s">
        <v>36</v>
      </c>
      <c r="F19" s="6">
        <f>SUM(F8:F18)</f>
        <v>520</v>
      </c>
      <c r="G19" s="10" t="s">
        <v>39</v>
      </c>
      <c r="H19" s="7"/>
      <c r="I19" s="7"/>
      <c r="K19" s="23" t="s">
        <v>68</v>
      </c>
      <c r="L19" s="6">
        <v>94</v>
      </c>
      <c r="M19" s="6">
        <v>104</v>
      </c>
      <c r="P19" s="26">
        <v>12</v>
      </c>
      <c r="Q19" s="6" t="s">
        <v>17</v>
      </c>
      <c r="R19" s="6">
        <v>54</v>
      </c>
      <c r="S19" s="6" t="s">
        <v>145</v>
      </c>
      <c r="T19" s="6" t="s">
        <v>64</v>
      </c>
      <c r="V19" s="6" t="s">
        <v>128</v>
      </c>
      <c r="W19" s="6" t="s">
        <v>129</v>
      </c>
      <c r="Y19" s="34" t="s">
        <v>161</v>
      </c>
      <c r="Z19" s="34" t="s">
        <v>162</v>
      </c>
    </row>
    <row r="20" spans="1:31" x14ac:dyDescent="0.25">
      <c r="E20" s="6" t="s">
        <v>37</v>
      </c>
      <c r="F20" s="6">
        <f>F19/11</f>
        <v>47.272727272727273</v>
      </c>
      <c r="G20" s="7"/>
      <c r="H20" s="7"/>
      <c r="I20" s="7"/>
      <c r="K20" s="23" t="s">
        <v>69</v>
      </c>
      <c r="L20" s="6">
        <v>104</v>
      </c>
      <c r="M20" s="6">
        <v>114</v>
      </c>
      <c r="V20" s="34" t="s">
        <v>165</v>
      </c>
      <c r="W20" s="34" t="s">
        <v>70</v>
      </c>
    </row>
    <row r="21" spans="1:31" x14ac:dyDescent="0.25">
      <c r="A21" s="3" t="s">
        <v>20</v>
      </c>
      <c r="B21" s="3"/>
      <c r="C21" s="3"/>
      <c r="D21" s="11"/>
      <c r="K21" s="23" t="s">
        <v>70</v>
      </c>
      <c r="L21" s="6">
        <v>114</v>
      </c>
      <c r="M21" s="6">
        <v>124</v>
      </c>
      <c r="P21" s="3" t="s">
        <v>93</v>
      </c>
      <c r="Q21" s="3"/>
      <c r="T21" s="3" t="s">
        <v>130</v>
      </c>
      <c r="U21" s="3"/>
      <c r="V21" s="3"/>
      <c r="W21" s="3"/>
    </row>
    <row r="22" spans="1:31" x14ac:dyDescent="0.25">
      <c r="A22" s="3" t="s">
        <v>21</v>
      </c>
      <c r="B22" s="3"/>
      <c r="C22" s="3"/>
      <c r="D22" s="11"/>
      <c r="E22" s="3" t="s">
        <v>40</v>
      </c>
      <c r="F22" s="3"/>
      <c r="K22" s="23" t="s">
        <v>71</v>
      </c>
      <c r="L22" s="6">
        <v>124</v>
      </c>
      <c r="M22" s="6">
        <v>134</v>
      </c>
      <c r="P22" s="2" t="s">
        <v>94</v>
      </c>
      <c r="Q22" s="2"/>
      <c r="R22" s="2"/>
      <c r="T22" s="9" t="s">
        <v>4</v>
      </c>
      <c r="U22" s="9" t="s">
        <v>131</v>
      </c>
      <c r="V22" s="9" t="s">
        <v>132</v>
      </c>
      <c r="W22" s="9" t="s">
        <v>139</v>
      </c>
      <c r="X22" s="2" t="s">
        <v>135</v>
      </c>
      <c r="Y22" s="2"/>
      <c r="Z22" s="2"/>
      <c r="AA22" s="2"/>
    </row>
    <row r="23" spans="1:31" x14ac:dyDescent="0.25">
      <c r="A23" t="s">
        <v>22</v>
      </c>
      <c r="B23">
        <f>MIN(C8:C19)</f>
        <v>54</v>
      </c>
      <c r="E23" s="3" t="s">
        <v>41</v>
      </c>
      <c r="F23" s="3"/>
      <c r="K23" s="23" t="s">
        <v>72</v>
      </c>
      <c r="L23" s="6">
        <v>134</v>
      </c>
      <c r="M23" s="6">
        <v>144</v>
      </c>
      <c r="P23" s="23" t="s">
        <v>95</v>
      </c>
      <c r="Q23" s="23" t="s">
        <v>96</v>
      </c>
      <c r="T23" s="6" t="s">
        <v>212</v>
      </c>
      <c r="U23" s="6">
        <v>176</v>
      </c>
      <c r="V23" s="6" t="s">
        <v>129</v>
      </c>
      <c r="W23" s="6"/>
      <c r="X23" s="2" t="s">
        <v>133</v>
      </c>
      <c r="Y23" s="2"/>
      <c r="Z23" s="2"/>
      <c r="AA23" s="2"/>
    </row>
    <row r="24" spans="1:31" ht="15.75" x14ac:dyDescent="0.25">
      <c r="A24" t="s">
        <v>23</v>
      </c>
      <c r="B24">
        <f>MAX(C8:C19)</f>
        <v>177</v>
      </c>
      <c r="E24" t="s">
        <v>43</v>
      </c>
      <c r="F24">
        <f>F20/2</f>
        <v>23.636363636363637</v>
      </c>
      <c r="G24" s="14" t="s">
        <v>42</v>
      </c>
      <c r="K24" s="23" t="s">
        <v>73</v>
      </c>
      <c r="L24" s="6">
        <v>144</v>
      </c>
      <c r="M24" s="6">
        <v>154</v>
      </c>
      <c r="P24" s="6" t="s">
        <v>211</v>
      </c>
      <c r="Q24" s="6" t="s">
        <v>150</v>
      </c>
      <c r="T24" s="6" t="s">
        <v>7</v>
      </c>
      <c r="U24" s="6">
        <v>65</v>
      </c>
      <c r="V24" s="6">
        <f>(L16+M16)/2</f>
        <v>69</v>
      </c>
      <c r="W24" s="6"/>
      <c r="X24" s="2" t="s">
        <v>173</v>
      </c>
      <c r="Y24" s="2"/>
      <c r="Z24" s="2"/>
      <c r="AA24" s="2"/>
    </row>
    <row r="25" spans="1:31" x14ac:dyDescent="0.25">
      <c r="A25" t="s">
        <v>141</v>
      </c>
      <c r="E25" t="s">
        <v>59</v>
      </c>
      <c r="F25">
        <v>10</v>
      </c>
      <c r="G25" s="7"/>
      <c r="K25" s="23" t="s">
        <v>74</v>
      </c>
      <c r="L25" s="6">
        <v>154</v>
      </c>
      <c r="M25" s="6">
        <v>164</v>
      </c>
      <c r="P25" s="6" t="s">
        <v>98</v>
      </c>
      <c r="Q25" s="6" t="s">
        <v>151</v>
      </c>
      <c r="T25" s="6" t="s">
        <v>8</v>
      </c>
      <c r="U25" s="6">
        <v>55</v>
      </c>
      <c r="V25" s="6">
        <f>(L15+M15)/2</f>
        <v>59</v>
      </c>
      <c r="W25" s="6"/>
      <c r="X25" s="2" t="s">
        <v>174</v>
      </c>
      <c r="Y25" s="2"/>
      <c r="Z25" s="2"/>
      <c r="AA25" s="2"/>
    </row>
    <row r="26" spans="1:31" x14ac:dyDescent="0.25">
      <c r="G26" s="7"/>
      <c r="K26" s="23" t="s">
        <v>75</v>
      </c>
      <c r="L26" s="6">
        <v>164</v>
      </c>
      <c r="M26" s="6">
        <v>174</v>
      </c>
      <c r="P26" s="6" t="s">
        <v>99</v>
      </c>
      <c r="Q26" s="6" t="s">
        <v>152</v>
      </c>
      <c r="T26" s="6" t="s">
        <v>9</v>
      </c>
      <c r="U26" s="6">
        <v>154</v>
      </c>
      <c r="V26" s="6">
        <f>(L25+M25)/2</f>
        <v>159</v>
      </c>
      <c r="W26" s="6"/>
      <c r="X26" s="2" t="s">
        <v>175</v>
      </c>
      <c r="Y26" s="2"/>
      <c r="Z26" s="2"/>
      <c r="AA26" s="2"/>
    </row>
    <row r="27" spans="1:31" ht="15.75" x14ac:dyDescent="0.25">
      <c r="E27" s="12" t="s">
        <v>51</v>
      </c>
      <c r="F27" s="7"/>
      <c r="G27" s="7"/>
      <c r="H27" s="8"/>
      <c r="I27" s="8"/>
      <c r="J27" s="8"/>
      <c r="K27" s="33" t="s">
        <v>76</v>
      </c>
      <c r="L27" s="34">
        <v>174</v>
      </c>
      <c r="M27" s="34">
        <v>184</v>
      </c>
      <c r="P27" s="6" t="s">
        <v>100</v>
      </c>
      <c r="Q27" s="6" t="s">
        <v>153</v>
      </c>
      <c r="T27" s="6" t="s">
        <v>10</v>
      </c>
      <c r="U27" s="6">
        <v>97</v>
      </c>
      <c r="V27" s="6">
        <f>(L19+M19)/2</f>
        <v>99</v>
      </c>
      <c r="W27" s="6"/>
      <c r="X27" s="2" t="s">
        <v>176</v>
      </c>
      <c r="Y27" s="2"/>
      <c r="Z27" s="2"/>
      <c r="AA27" s="2"/>
    </row>
    <row r="28" spans="1:31" ht="15.75" thickBot="1" x14ac:dyDescent="0.3">
      <c r="E28" s="7" t="s">
        <v>52</v>
      </c>
      <c r="F28" s="7"/>
      <c r="G28" s="7"/>
      <c r="P28" s="6" t="s">
        <v>101</v>
      </c>
      <c r="Q28" s="6" t="s">
        <v>154</v>
      </c>
      <c r="T28" s="6" t="s">
        <v>11</v>
      </c>
      <c r="U28" s="6">
        <v>113</v>
      </c>
      <c r="V28" s="6">
        <f>(L20+M20)/2</f>
        <v>109</v>
      </c>
      <c r="W28" s="6"/>
    </row>
    <row r="29" spans="1:31" ht="16.5" thickBot="1" x14ac:dyDescent="0.3">
      <c r="E29" s="15" t="s">
        <v>44</v>
      </c>
      <c r="F29" s="16" t="s">
        <v>45</v>
      </c>
      <c r="P29" s="6" t="s">
        <v>102</v>
      </c>
      <c r="Q29" s="6" t="s">
        <v>111</v>
      </c>
      <c r="T29" s="6" t="s">
        <v>12</v>
      </c>
      <c r="U29" s="6">
        <v>95</v>
      </c>
      <c r="V29" s="6">
        <f>(L21+M21)/2</f>
        <v>119</v>
      </c>
      <c r="W29" s="6"/>
      <c r="X29" s="1" t="s">
        <v>184</v>
      </c>
      <c r="Y29" s="1"/>
      <c r="Z29" s="1"/>
      <c r="AA29" s="1"/>
      <c r="AB29" s="1"/>
      <c r="AC29" s="1"/>
      <c r="AD29" s="1"/>
      <c r="AE29" s="1"/>
    </row>
    <row r="30" spans="1:31" ht="17.25" thickBot="1" x14ac:dyDescent="0.35">
      <c r="E30" s="17" t="s">
        <v>46</v>
      </c>
      <c r="F30" s="18" t="s">
        <v>47</v>
      </c>
      <c r="P30" s="6" t="s">
        <v>103</v>
      </c>
      <c r="Q30" s="6" t="s">
        <v>192</v>
      </c>
      <c r="T30" s="6" t="s">
        <v>13</v>
      </c>
      <c r="U30" s="6">
        <v>115</v>
      </c>
      <c r="V30" s="6">
        <f>(L19+M19)/2</f>
        <v>99</v>
      </c>
      <c r="W30" s="6"/>
      <c r="X30" s="36" t="s">
        <v>185</v>
      </c>
      <c r="Y30" s="1"/>
      <c r="Z30" s="1"/>
      <c r="AA30" s="1"/>
      <c r="AB30" s="1"/>
      <c r="AC30" s="1"/>
      <c r="AD30" s="1"/>
      <c r="AE30" s="1"/>
    </row>
    <row r="31" spans="1:31" ht="16.5" thickBot="1" x14ac:dyDescent="0.3">
      <c r="E31" s="17" t="s">
        <v>48</v>
      </c>
      <c r="F31" s="18">
        <v>1</v>
      </c>
      <c r="P31" s="6" t="s">
        <v>104</v>
      </c>
      <c r="Q31" s="6" t="s">
        <v>193</v>
      </c>
      <c r="T31" s="6" t="s">
        <v>14</v>
      </c>
      <c r="U31" s="6">
        <v>177</v>
      </c>
      <c r="V31" s="6">
        <f>(L27+M27)/2</f>
        <v>179</v>
      </c>
      <c r="W31" s="6"/>
      <c r="X31" s="37"/>
    </row>
    <row r="32" spans="1:31" ht="16.5" thickBot="1" x14ac:dyDescent="0.3">
      <c r="E32" s="17" t="s">
        <v>49</v>
      </c>
      <c r="F32" s="18">
        <v>10</v>
      </c>
      <c r="P32" s="6" t="s">
        <v>105</v>
      </c>
      <c r="Q32" s="6" t="s">
        <v>158</v>
      </c>
      <c r="T32" s="6" t="s">
        <v>15</v>
      </c>
      <c r="U32" s="6">
        <v>123</v>
      </c>
      <c r="V32" s="6">
        <f>(L21+M21)/2</f>
        <v>119</v>
      </c>
      <c r="W32" s="6"/>
      <c r="X32" s="1"/>
      <c r="Y32" s="1"/>
      <c r="Z32" s="1"/>
      <c r="AA32" s="1"/>
      <c r="AB32" s="1"/>
    </row>
    <row r="33" spans="5:28" ht="16.5" thickBot="1" x14ac:dyDescent="0.3">
      <c r="E33" s="17" t="s">
        <v>50</v>
      </c>
      <c r="F33" s="18">
        <v>100</v>
      </c>
      <c r="P33" s="6" t="s">
        <v>106</v>
      </c>
      <c r="Q33" s="6" t="s">
        <v>159</v>
      </c>
      <c r="T33" s="6" t="s">
        <v>16</v>
      </c>
      <c r="U33" s="6">
        <v>96</v>
      </c>
      <c r="V33" s="6">
        <f>(L19+M19)/2</f>
        <v>99</v>
      </c>
      <c r="W33" s="6"/>
      <c r="X33" s="1" t="s">
        <v>186</v>
      </c>
      <c r="Y33" s="1"/>
      <c r="Z33" s="1" t="s">
        <v>187</v>
      </c>
      <c r="AA33" s="1" t="s">
        <v>188</v>
      </c>
      <c r="AB33" s="1"/>
    </row>
    <row r="34" spans="5:28" ht="16.5" thickBot="1" x14ac:dyDescent="0.3">
      <c r="E34" s="21" t="s">
        <v>53</v>
      </c>
      <c r="F34" s="22" t="s">
        <v>54</v>
      </c>
      <c r="P34" s="6" t="s">
        <v>107</v>
      </c>
      <c r="Q34" s="6" t="s">
        <v>160</v>
      </c>
      <c r="T34" s="6" t="s">
        <v>17</v>
      </c>
      <c r="U34" s="6">
        <v>54</v>
      </c>
      <c r="V34" s="6">
        <f>(L15+M15)/2</f>
        <v>59</v>
      </c>
      <c r="W34" s="6"/>
      <c r="X34" s="1"/>
      <c r="Y34" s="1"/>
      <c r="Z34" s="1"/>
      <c r="AA34" s="1"/>
      <c r="AB34" s="1"/>
    </row>
    <row r="35" spans="5:28" x14ac:dyDescent="0.25">
      <c r="P35" s="34" t="s">
        <v>161</v>
      </c>
      <c r="Q35" s="34" t="s">
        <v>210</v>
      </c>
      <c r="Y35" s="2" t="s">
        <v>196</v>
      </c>
    </row>
    <row r="36" spans="5:28" x14ac:dyDescent="0.25">
      <c r="P36" s="34" t="s">
        <v>171</v>
      </c>
      <c r="Q36" s="34" t="s">
        <v>172</v>
      </c>
      <c r="Z36">
        <f xml:space="preserve"> V40+(-2*50)</f>
        <v>79</v>
      </c>
    </row>
    <row r="37" spans="5:28" x14ac:dyDescent="0.25">
      <c r="P37" s="34" t="s">
        <v>197</v>
      </c>
      <c r="Q37" s="34" t="s">
        <v>195</v>
      </c>
      <c r="T37" s="9" t="s">
        <v>4</v>
      </c>
      <c r="U37" s="9" t="s">
        <v>131</v>
      </c>
      <c r="V37" s="9" t="s">
        <v>132</v>
      </c>
      <c r="W37" s="9" t="s">
        <v>235</v>
      </c>
    </row>
    <row r="38" spans="5:28" x14ac:dyDescent="0.25">
      <c r="P38" s="34" t="s">
        <v>198</v>
      </c>
      <c r="Q38" s="34" t="s">
        <v>214</v>
      </c>
      <c r="T38" s="38" t="s">
        <v>166</v>
      </c>
      <c r="U38" s="38">
        <v>131</v>
      </c>
      <c r="V38" s="6">
        <f>(L25+M25)/2</f>
        <v>159</v>
      </c>
      <c r="W38" s="6"/>
      <c r="Y38" t="s">
        <v>199</v>
      </c>
    </row>
    <row r="39" spans="5:28" x14ac:dyDescent="0.25">
      <c r="P39" s="34" t="s">
        <v>215</v>
      </c>
      <c r="Q39" s="34" t="s">
        <v>195</v>
      </c>
      <c r="T39" s="38" t="s">
        <v>170</v>
      </c>
      <c r="U39" s="38">
        <v>79</v>
      </c>
      <c r="V39" s="6">
        <f>(L27+M27)/2</f>
        <v>179</v>
      </c>
      <c r="W39" s="6">
        <f>V39+(2*-25)</f>
        <v>129</v>
      </c>
      <c r="Z39">
        <f>V41+(-2*55)</f>
        <v>69</v>
      </c>
    </row>
    <row r="40" spans="5:28" x14ac:dyDescent="0.25">
      <c r="P40" s="34" t="s">
        <v>217</v>
      </c>
      <c r="Q40" s="34" t="s">
        <v>219</v>
      </c>
      <c r="T40" s="38" t="s">
        <v>194</v>
      </c>
      <c r="U40" s="38">
        <v>77</v>
      </c>
      <c r="V40" s="6">
        <v>179</v>
      </c>
      <c r="W40" s="6">
        <f xml:space="preserve"> V40+(-2*50)</f>
        <v>79</v>
      </c>
    </row>
    <row r="41" spans="5:28" x14ac:dyDescent="0.25">
      <c r="P41" s="34" t="s">
        <v>221</v>
      </c>
      <c r="Q41" s="34" t="s">
        <v>243</v>
      </c>
      <c r="T41" s="43" t="s">
        <v>230</v>
      </c>
      <c r="U41" s="38">
        <v>73</v>
      </c>
      <c r="V41" s="6">
        <v>179</v>
      </c>
      <c r="W41" s="6">
        <f>V41+(-2*50)</f>
        <v>79</v>
      </c>
    </row>
    <row r="42" spans="5:28" x14ac:dyDescent="0.25">
      <c r="P42" s="34" t="s">
        <v>222</v>
      </c>
      <c r="Q42" s="34" t="s">
        <v>156</v>
      </c>
      <c r="T42" s="38" t="s">
        <v>216</v>
      </c>
      <c r="U42" s="38">
        <v>68</v>
      </c>
      <c r="V42" s="6">
        <v>179</v>
      </c>
      <c r="W42" s="6">
        <v>79</v>
      </c>
    </row>
    <row r="43" spans="5:28" x14ac:dyDescent="0.25">
      <c r="P43" s="34" t="s">
        <v>224</v>
      </c>
      <c r="Q43" s="34" t="s">
        <v>225</v>
      </c>
      <c r="T43" s="38" t="s">
        <v>218</v>
      </c>
      <c r="U43" s="38">
        <v>112</v>
      </c>
      <c r="V43" s="6">
        <f>(L27+M27)/2</f>
        <v>179</v>
      </c>
      <c r="W43" s="6">
        <f>V43+(-2*55)</f>
        <v>69</v>
      </c>
    </row>
    <row r="44" spans="5:28" x14ac:dyDescent="0.25">
      <c r="P44" s="34" t="s">
        <v>226</v>
      </c>
      <c r="Q44" s="34" t="s">
        <v>229</v>
      </c>
      <c r="T44" s="38" t="s">
        <v>220</v>
      </c>
      <c r="U44" s="38">
        <v>94</v>
      </c>
      <c r="V44" s="6">
        <f>(L19+M19)/2</f>
        <v>99</v>
      </c>
      <c r="W44" s="6"/>
    </row>
    <row r="45" spans="5:28" x14ac:dyDescent="0.25">
      <c r="P45" s="34" t="s">
        <v>227</v>
      </c>
      <c r="Q45" s="34" t="s">
        <v>213</v>
      </c>
      <c r="T45" s="38" t="s">
        <v>223</v>
      </c>
      <c r="U45" s="38">
        <v>90</v>
      </c>
      <c r="V45" s="6">
        <f>(L20+M20)/2</f>
        <v>109</v>
      </c>
      <c r="W45" s="6"/>
    </row>
    <row r="46" spans="5:28" x14ac:dyDescent="0.25">
      <c r="P46" s="34" t="s">
        <v>228</v>
      </c>
      <c r="Q46" s="34" t="s">
        <v>195</v>
      </c>
      <c r="T46" s="43" t="s">
        <v>231</v>
      </c>
      <c r="U46" s="38">
        <v>146</v>
      </c>
      <c r="V46" s="6">
        <f>(L27+M27)/2</f>
        <v>179</v>
      </c>
      <c r="W46" s="6"/>
    </row>
    <row r="47" spans="5:28" x14ac:dyDescent="0.25">
      <c r="T47" s="38" t="s">
        <v>232</v>
      </c>
      <c r="U47" s="6">
        <v>127</v>
      </c>
      <c r="V47" s="6">
        <f>(L27+M27)/2</f>
        <v>179</v>
      </c>
      <c r="W47" s="6">
        <f>V47+(-2*15)</f>
        <v>149</v>
      </c>
    </row>
    <row r="48" spans="5:28" x14ac:dyDescent="0.25">
      <c r="T48" s="38" t="s">
        <v>233</v>
      </c>
      <c r="U48" s="6">
        <v>83</v>
      </c>
      <c r="V48" s="6">
        <f>(L27+M27)/2</f>
        <v>179</v>
      </c>
      <c r="W48" s="6">
        <f>V48+(-2*25)</f>
        <v>129</v>
      </c>
    </row>
    <row r="49" spans="20:23" x14ac:dyDescent="0.25">
      <c r="T49" s="38" t="s">
        <v>234</v>
      </c>
      <c r="U49" s="6">
        <v>30</v>
      </c>
      <c r="V49" s="6">
        <v>179</v>
      </c>
      <c r="W49" s="6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D30" sqref="D30"/>
    </sheetView>
  </sheetViews>
  <sheetFormatPr defaultRowHeight="15" x14ac:dyDescent="0.25"/>
  <cols>
    <col min="1" max="1" width="17.5703125" customWidth="1"/>
    <col min="2" max="2" width="13.7109375" customWidth="1"/>
    <col min="3" max="3" width="23.85546875" customWidth="1"/>
    <col min="4" max="4" width="34.28515625" customWidth="1"/>
  </cols>
  <sheetData>
    <row r="2" spans="1:11" x14ac:dyDescent="0.25">
      <c r="A2" s="2" t="s">
        <v>200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201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5" spans="1:11" x14ac:dyDescent="0.25">
      <c r="A5" s="9" t="s">
        <v>202</v>
      </c>
      <c r="B5" s="9" t="s">
        <v>203</v>
      </c>
      <c r="C5" s="9" t="s">
        <v>204</v>
      </c>
      <c r="D5" s="9" t="s">
        <v>205</v>
      </c>
    </row>
    <row r="6" spans="1:11" x14ac:dyDescent="0.25">
      <c r="A6" s="39">
        <v>43101</v>
      </c>
      <c r="B6" s="6">
        <v>176</v>
      </c>
      <c r="C6" s="6" t="s">
        <v>129</v>
      </c>
      <c r="D6" s="6" t="s">
        <v>129</v>
      </c>
    </row>
    <row r="7" spans="1:11" x14ac:dyDescent="0.25">
      <c r="A7" s="39">
        <v>43132</v>
      </c>
      <c r="B7" s="6">
        <v>65</v>
      </c>
      <c r="C7" s="6">
        <v>69</v>
      </c>
      <c r="D7" s="42">
        <f>ABS(B7-C7)/B7</f>
        <v>6.1538461538461542E-2</v>
      </c>
    </row>
    <row r="8" spans="1:11" x14ac:dyDescent="0.25">
      <c r="A8" s="39">
        <v>43160</v>
      </c>
      <c r="B8" s="6">
        <v>55</v>
      </c>
      <c r="C8" s="6">
        <v>59</v>
      </c>
      <c r="D8" s="42">
        <f>ABS(B8-C8)/B8</f>
        <v>7.2727272727272724E-2</v>
      </c>
    </row>
    <row r="9" spans="1:11" x14ac:dyDescent="0.25">
      <c r="A9" s="39">
        <v>43191</v>
      </c>
      <c r="B9" s="6">
        <v>154</v>
      </c>
      <c r="C9" s="6">
        <v>159</v>
      </c>
      <c r="D9" s="42">
        <f t="shared" ref="D9:D29" si="0">ABS(B9-C9)/B9</f>
        <v>3.2467532467532464E-2</v>
      </c>
    </row>
    <row r="10" spans="1:11" x14ac:dyDescent="0.25">
      <c r="A10" s="39">
        <v>43221</v>
      </c>
      <c r="B10" s="6">
        <v>97</v>
      </c>
      <c r="C10" s="6">
        <v>99</v>
      </c>
      <c r="D10" s="42">
        <f t="shared" si="0"/>
        <v>2.0618556701030927E-2</v>
      </c>
    </row>
    <row r="11" spans="1:11" x14ac:dyDescent="0.25">
      <c r="A11" s="39">
        <v>43252</v>
      </c>
      <c r="B11" s="6">
        <v>113</v>
      </c>
      <c r="C11" s="6">
        <v>109</v>
      </c>
      <c r="D11" s="42">
        <f t="shared" si="0"/>
        <v>3.5398230088495575E-2</v>
      </c>
    </row>
    <row r="12" spans="1:11" x14ac:dyDescent="0.25">
      <c r="A12" s="39">
        <v>43282</v>
      </c>
      <c r="B12" s="6">
        <v>95</v>
      </c>
      <c r="C12" s="6">
        <v>119</v>
      </c>
      <c r="D12" s="42">
        <f t="shared" si="0"/>
        <v>0.25263157894736843</v>
      </c>
    </row>
    <row r="13" spans="1:11" x14ac:dyDescent="0.25">
      <c r="A13" s="39">
        <v>43313</v>
      </c>
      <c r="B13" s="6">
        <v>115</v>
      </c>
      <c r="C13" s="6">
        <v>99</v>
      </c>
      <c r="D13" s="42">
        <f t="shared" si="0"/>
        <v>0.1391304347826087</v>
      </c>
    </row>
    <row r="14" spans="1:11" x14ac:dyDescent="0.25">
      <c r="A14" s="39">
        <v>43344</v>
      </c>
      <c r="B14" s="6">
        <v>177</v>
      </c>
      <c r="C14" s="6">
        <v>179</v>
      </c>
      <c r="D14" s="42">
        <f t="shared" si="0"/>
        <v>1.1299435028248588E-2</v>
      </c>
    </row>
    <row r="15" spans="1:11" x14ac:dyDescent="0.25">
      <c r="A15" s="39">
        <v>43374</v>
      </c>
      <c r="B15" s="6">
        <v>123</v>
      </c>
      <c r="C15" s="6">
        <v>119</v>
      </c>
      <c r="D15" s="42">
        <f t="shared" si="0"/>
        <v>3.2520325203252036E-2</v>
      </c>
    </row>
    <row r="16" spans="1:11" x14ac:dyDescent="0.25">
      <c r="A16" s="39">
        <v>43405</v>
      </c>
      <c r="B16" s="6">
        <v>96</v>
      </c>
      <c r="C16" s="6">
        <v>99</v>
      </c>
      <c r="D16" s="42">
        <f t="shared" si="0"/>
        <v>3.125E-2</v>
      </c>
    </row>
    <row r="17" spans="1:5" x14ac:dyDescent="0.25">
      <c r="A17" s="39">
        <v>43435</v>
      </c>
      <c r="B17" s="6">
        <v>54</v>
      </c>
      <c r="C17" s="6">
        <v>59</v>
      </c>
      <c r="D17" s="42">
        <f t="shared" si="0"/>
        <v>9.2592592592592587E-2</v>
      </c>
    </row>
    <row r="18" spans="1:5" x14ac:dyDescent="0.25">
      <c r="A18" s="39">
        <v>43466</v>
      </c>
      <c r="B18" s="6">
        <v>131</v>
      </c>
      <c r="C18" s="6">
        <v>179</v>
      </c>
      <c r="D18" s="42">
        <f t="shared" si="0"/>
        <v>0.36641221374045801</v>
      </c>
    </row>
    <row r="19" spans="1:5" x14ac:dyDescent="0.25">
      <c r="A19" s="39">
        <v>43497</v>
      </c>
      <c r="B19" s="6">
        <v>79</v>
      </c>
      <c r="C19" s="6">
        <v>129</v>
      </c>
      <c r="D19" s="42">
        <f t="shared" si="0"/>
        <v>0.63291139240506333</v>
      </c>
    </row>
    <row r="20" spans="1:5" x14ac:dyDescent="0.25">
      <c r="A20" s="39">
        <v>43525</v>
      </c>
      <c r="B20" s="6">
        <v>77</v>
      </c>
      <c r="C20" s="6">
        <v>79</v>
      </c>
      <c r="D20" s="42">
        <f t="shared" si="0"/>
        <v>2.5974025974025976E-2</v>
      </c>
    </row>
    <row r="21" spans="1:5" x14ac:dyDescent="0.25">
      <c r="A21" s="39">
        <v>43556</v>
      </c>
      <c r="B21" s="6">
        <v>73</v>
      </c>
      <c r="C21" s="6">
        <v>69</v>
      </c>
      <c r="D21" s="42">
        <f t="shared" si="0"/>
        <v>5.4794520547945202E-2</v>
      </c>
    </row>
    <row r="22" spans="1:5" x14ac:dyDescent="0.25">
      <c r="A22" s="39">
        <v>43586</v>
      </c>
      <c r="B22" s="38">
        <v>68</v>
      </c>
      <c r="C22" s="6">
        <v>79</v>
      </c>
      <c r="D22" s="42">
        <f t="shared" si="0"/>
        <v>0.16176470588235295</v>
      </c>
    </row>
    <row r="23" spans="1:5" x14ac:dyDescent="0.25">
      <c r="A23" s="39">
        <v>43617</v>
      </c>
      <c r="B23" s="38">
        <v>112</v>
      </c>
      <c r="C23" s="6">
        <v>69</v>
      </c>
      <c r="D23" s="42">
        <f t="shared" si="0"/>
        <v>0.38392857142857145</v>
      </c>
    </row>
    <row r="24" spans="1:5" x14ac:dyDescent="0.25">
      <c r="A24" s="39">
        <v>43647</v>
      </c>
      <c r="B24" s="38">
        <v>94</v>
      </c>
      <c r="C24" s="6">
        <v>99</v>
      </c>
      <c r="D24" s="42">
        <f t="shared" si="0"/>
        <v>5.3191489361702128E-2</v>
      </c>
    </row>
    <row r="25" spans="1:5" x14ac:dyDescent="0.25">
      <c r="A25" s="39">
        <v>43678</v>
      </c>
      <c r="B25" s="38">
        <v>90</v>
      </c>
      <c r="C25" s="6">
        <v>109</v>
      </c>
      <c r="D25" s="42">
        <f t="shared" si="0"/>
        <v>0.21111111111111111</v>
      </c>
    </row>
    <row r="26" spans="1:5" x14ac:dyDescent="0.25">
      <c r="A26" s="39">
        <v>43709</v>
      </c>
      <c r="B26" s="38">
        <v>146</v>
      </c>
      <c r="C26" s="6">
        <v>179</v>
      </c>
      <c r="D26" s="42">
        <f t="shared" si="0"/>
        <v>0.22602739726027396</v>
      </c>
    </row>
    <row r="27" spans="1:5" x14ac:dyDescent="0.25">
      <c r="A27" s="39">
        <v>43739</v>
      </c>
      <c r="B27" s="6">
        <v>127</v>
      </c>
      <c r="C27" s="6">
        <v>149</v>
      </c>
      <c r="D27" s="42">
        <f t="shared" si="0"/>
        <v>0.17322834645669291</v>
      </c>
    </row>
    <row r="28" spans="1:5" x14ac:dyDescent="0.25">
      <c r="A28" s="39">
        <v>43770</v>
      </c>
      <c r="B28" s="6">
        <v>83</v>
      </c>
      <c r="C28" s="6">
        <v>129</v>
      </c>
      <c r="D28" s="42">
        <f t="shared" si="0"/>
        <v>0.55421686746987953</v>
      </c>
    </row>
    <row r="29" spans="1:5" x14ac:dyDescent="0.25">
      <c r="A29" s="39">
        <v>43800</v>
      </c>
      <c r="B29" s="6">
        <v>30</v>
      </c>
      <c r="C29" s="6">
        <v>79</v>
      </c>
      <c r="D29" s="42">
        <f t="shared" si="0"/>
        <v>1.6333333333333333</v>
      </c>
    </row>
    <row r="30" spans="1:5" x14ac:dyDescent="0.25">
      <c r="A30" s="6"/>
      <c r="B30" s="6"/>
      <c r="C30" s="6" t="s">
        <v>206</v>
      </c>
      <c r="D30" s="42">
        <f>SUM(D7:D29)</f>
        <v>5.2590683950482742</v>
      </c>
    </row>
    <row r="32" spans="1:5" x14ac:dyDescent="0.25">
      <c r="C32" t="s">
        <v>207</v>
      </c>
      <c r="D32" s="40">
        <f>D30/24</f>
        <v>0.21912784979367808</v>
      </c>
      <c r="E32" t="s">
        <v>208</v>
      </c>
    </row>
    <row r="33" spans="3:4" x14ac:dyDescent="0.25">
      <c r="C33" t="s">
        <v>209</v>
      </c>
      <c r="D33" s="41">
        <f>21.9%</f>
        <v>0.21899999999999997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2018</vt:lpstr>
      <vt:lpstr>MAPE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2020-01-11T11:32:59Z</dcterms:created>
  <dcterms:modified xsi:type="dcterms:W3CDTF">2020-02-12T04:44:34Z</dcterms:modified>
</cp:coreProperties>
</file>