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Sethu\Downloads\"/>
    </mc:Choice>
  </mc:AlternateContent>
  <xr:revisionPtr revIDLastSave="0" documentId="13_ncr:1_{12EE0319-7C61-49BD-A188-336277C1BBE0}" xr6:coauthVersionLast="36" xr6:coauthVersionMax="47" xr10:uidLastSave="{00000000-0000-0000-0000-000000000000}"/>
  <bookViews>
    <workbookView xWindow="0" yWindow="0" windowWidth="23040" windowHeight="8952"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4" l="1"/>
  <c r="F12" i="4"/>
  <c r="F22" i="4" s="1"/>
  <c r="F23" i="4" s="1"/>
  <c r="G21" i="4" s="1"/>
  <c r="F21" i="4"/>
  <c r="F8" i="4"/>
  <c r="F15" i="4"/>
  <c r="F10" i="4"/>
  <c r="G10" i="4"/>
  <c r="H10" i="4"/>
  <c r="I10" i="4"/>
  <c r="F9" i="4"/>
  <c r="G9" i="4"/>
  <c r="H9" i="4"/>
  <c r="I9" i="4"/>
  <c r="F7" i="4"/>
  <c r="G7" i="4"/>
  <c r="H7" i="4"/>
  <c r="I7" i="4"/>
  <c r="F6" i="4"/>
  <c r="G6" i="4"/>
  <c r="H6" i="4"/>
  <c r="I6" i="4"/>
  <c r="F5" i="4"/>
  <c r="G5" i="4"/>
  <c r="H5" i="4"/>
  <c r="I5" i="4"/>
  <c r="E23" i="4"/>
  <c r="E22" i="4"/>
  <c r="E17" i="4"/>
  <c r="E16" i="4"/>
  <c r="E12" i="4"/>
  <c r="E10" i="4"/>
  <c r="E11" i="4" s="1"/>
  <c r="E9" i="4"/>
  <c r="E8" i="4"/>
  <c r="E15" i="4"/>
  <c r="E21" i="4"/>
  <c r="E7" i="4"/>
  <c r="E6" i="4"/>
  <c r="E5" i="4"/>
  <c r="F24" i="3" l="1"/>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I8" i="3"/>
  <c r="F14" i="3"/>
  <c r="F9" i="3"/>
  <c r="G21" i="3"/>
  <c r="G15" i="3"/>
  <c r="H14" i="3" l="1"/>
  <c r="H15" i="3" s="1"/>
  <c r="H9" i="3"/>
  <c r="F21" i="3"/>
  <c r="F15" i="3"/>
  <c r="I14" i="3"/>
  <c r="I9" i="3"/>
  <c r="G25" i="3"/>
  <c r="G22" i="3"/>
  <c r="E30" i="3"/>
  <c r="E13" i="4" l="1"/>
  <c r="H21" i="3"/>
  <c r="H22" i="3" s="1"/>
  <c r="G26" i="3"/>
  <c r="G29" i="3"/>
  <c r="G32" i="3" s="1"/>
  <c r="I15" i="3"/>
  <c r="I21" i="3"/>
  <c r="F25" i="3"/>
  <c r="F22" i="3"/>
  <c r="H25" i="3" l="1"/>
  <c r="F26" i="3"/>
  <c r="F29" i="3"/>
  <c r="F32" i="3" s="1"/>
  <c r="I22" i="3"/>
  <c r="I25" i="3"/>
  <c r="H26" i="3"/>
  <c r="H29" i="3"/>
  <c r="H32" i="3" s="1"/>
  <c r="G30" i="3"/>
  <c r="I26" i="3" l="1"/>
  <c r="I29" i="3"/>
  <c r="I32" i="3" s="1"/>
  <c r="H30" i="3"/>
  <c r="F30" i="3"/>
  <c r="I30" i="3" l="1"/>
  <c r="E33" i="3" l="1"/>
  <c r="E37" i="3" l="1"/>
  <c r="E34" i="3"/>
  <c r="F33" i="3" l="1"/>
  <c r="F37" i="3" l="1"/>
  <c r="F34" i="3"/>
  <c r="G33" i="3" l="1"/>
  <c r="G37" i="3" l="1"/>
  <c r="G34" i="3"/>
  <c r="H33" i="3" l="1"/>
  <c r="H37" i="3" l="1"/>
  <c r="H34" i="3"/>
  <c r="I33" i="3" l="1"/>
  <c r="I37" i="3" l="1"/>
  <c r="I34" i="3"/>
  <c r="F13" i="4" l="1"/>
  <c r="F16" i="4" s="1"/>
  <c r="F17" i="4" s="1"/>
  <c r="G15" i="4" s="1"/>
  <c r="G8" i="4" s="1"/>
  <c r="G11" i="4" s="1"/>
  <c r="G12" i="4" l="1"/>
  <c r="G22" i="4" s="1"/>
  <c r="G23" i="4" s="1"/>
  <c r="H21" i="4" s="1"/>
  <c r="G13" i="4" l="1"/>
  <c r="G16" i="4" s="1"/>
  <c r="G17" i="4" s="1"/>
  <c r="H15" i="4" s="1"/>
  <c r="H8" i="4" s="1"/>
  <c r="H11" i="4" s="1"/>
  <c r="H12" i="4" l="1"/>
  <c r="H13" i="4" s="1"/>
  <c r="H16" i="4" s="1"/>
  <c r="H17" i="4" s="1"/>
  <c r="I15" i="4" s="1"/>
  <c r="H22" i="4" l="1"/>
  <c r="H23" i="4" s="1"/>
  <c r="I21" i="4" s="1"/>
  <c r="I8" i="4"/>
  <c r="I11" i="4" l="1"/>
  <c r="I12" i="4" s="1"/>
  <c r="I22" i="4" s="1"/>
  <c r="I23" i="4" s="1"/>
  <c r="I13" i="4" l="1"/>
  <c r="I16" i="4" s="1"/>
  <c r="I17"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<sst xmlns="http://schemas.openxmlformats.org/spreadsheetml/2006/main" count="184" uniqueCount="92">
  <si>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</si>
  <si>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</si>
  <si>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</si>
  <si>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</si>
  <si>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</si>
  <si>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</si>
  <si>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</si>
  <si>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</si>
  <si>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</si>
  <si>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</si>
  <si>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</si>
  <si>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</si>
  <si>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</si>
  <si>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</si>
  <si>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</si>
  <si>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</si>
  <si>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</si>
  <si>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</si>
  <si>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</si>
  <si>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</si>
  <si>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</si>
  <si>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</si>
  <si>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</si>
  <si>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</si>
  <si>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</si>
  <si>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</si>
  <si>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</si>
  <si>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</si>
  <si>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</si>
  <si>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</si>
  <si>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</si>
  <si>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</si>
  <si>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</si>
  <si>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</si>
  <si>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</si>
  <si>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</si>
  <si>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</si>
  <si>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</si>
  <si>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</si>
  <si>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</si>
  <si>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</si>
  <si>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</si>
  <si>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</si>
  <si>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</si>
  <si>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</si>
  <si>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</si>
  <si>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</si>
  <si>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</si>
  <si>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</si>
  <si>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</si>
  <si>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</si>
  <si>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</si>
  <si>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</si>
  <si>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</si>
  <si>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</si>
  <si>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</si>
  <si>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</si>
  <si>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</si>
  <si>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</si>
  <si>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</si>
  <si>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</si>
  <si>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</si>
  <si>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</si>
  <si>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</si>
  <si>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</si>
  <si>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</si>
  <si>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</si>
  <si>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</si>
  <si>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</si>
  <si>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</si>
  <si>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</si>
  <si>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</si>
  <si>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</si>
  <si>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</si>
  <si>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</si>
  <si>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</si>
  <si>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</si>
  <si>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</si>
  <si>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</si>
  <si>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</si>
  <si>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</si>
  <si>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</si>
  <si>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</si>
  <si>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</si>
  <si>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</si>
  <si>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</si>
  <si>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</si>
  <si>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</si>
  <si>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</si>
  <si>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Change in NWC</t>
  </si>
  <si>
    <t>Net Capex</t>
  </si>
  <si>
    <t>Dividends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</si>
</sst>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60">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xf numFmtId="164" fontId="3" fillId="5" borderId="0" xfId="0" applyNumberFormat="1" applyFont="1" applyFill="1" applyAlignment="1">
      <alignment horizontal="right"/>
    </xf>
    <xf numFmtId="0" fontId="3" fillId="5" borderId="0" xfId="0" applyFont="1" applyFill="1"/>
    <xf numFmtId="0" fontId="3" fillId="5" borderId="0" xfId="0" applyFont="1" applyFill="1" applyAlignment="1">
      <alignment horizontal="center"/>
    </xf>
    <xf numFmtId="164" fontId="4" fillId="5" borderId="3" xfId="0" applyNumberFormat="1" applyFont="1" applyFill="1" applyBorder="1"/>
    <xf numFmtId="164" fontId="3" fillId="6" borderId="0" xfId="0" applyNumberFormat="1" applyFont="1" applyFill="1" applyAlignment="1">
      <alignment horizontal="right"/>
    </xf>
    <xf numFmtId="164" fontId="3" fillId="5" borderId="0" xfId="0" applyNumberFormat="1" applyFont="1" applyFill="1"/>
    <xf numFmtId="164" fontId="3" fillId="5" borderId="0" xfId="0" applyNumberFormat="1" applyFont="1" applyFill="1" applyBorder="1"/>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1" t="s">
        <v>32</v>
      </c>
      <c r="C4" s="52" t="s">
        <v>47</v>
      </c>
    </row>
    <row r="5" spans="2:3" ht="26.4" x14ac:dyDescent="0.25">
      <c r="B5" s="51" t="s">
        <v>34</v>
      </c>
      <c r="C5" s="52" t="s">
        <v>46</v>
      </c>
    </row>
    <row r="6" spans="2:3" ht="52.8" x14ac:dyDescent="0.25">
      <c r="B6" s="51" t="s">
        <v>13</v>
      </c>
      <c r="C6" s="52" t="s">
        <v>85</v>
      </c>
    </row>
    <row r="7" spans="2:3" ht="26.4" x14ac:dyDescent="0.25">
      <c r="B7" s="51" t="s">
        <v>31</v>
      </c>
      <c r="C7" s="52" t="s">
        <v>48</v>
      </c>
    </row>
    <row r="8" spans="2:3" ht="66" x14ac:dyDescent="0.25">
      <c r="B8" s="51" t="s">
        <v>38</v>
      </c>
      <c r="C8" s="52" t="s">
        <v>40</v>
      </c>
    </row>
    <row r="9" spans="2:3" ht="105.6" x14ac:dyDescent="0.25">
      <c r="B9" s="51" t="s">
        <v>4</v>
      </c>
      <c r="C9" s="52" t="s">
        <v>50</v>
      </c>
    </row>
    <row r="10" spans="2:3" ht="52.8" x14ac:dyDescent="0.25">
      <c r="B10" s="51" t="s">
        <v>5</v>
      </c>
      <c r="C10" s="52" t="s">
        <v>49</v>
      </c>
    </row>
    <row r="11" spans="2:3" ht="52.8" x14ac:dyDescent="0.25">
      <c r="B11" s="51" t="s">
        <v>86</v>
      </c>
      <c r="C11" s="52" t="s">
        <v>41</v>
      </c>
    </row>
    <row r="12" spans="2:3" ht="39.6" x14ac:dyDescent="0.25">
      <c r="B12" s="51" t="s">
        <v>26</v>
      </c>
      <c r="C12" s="52" t="s">
        <v>42</v>
      </c>
    </row>
    <row r="13" spans="2:3" ht="211.2" x14ac:dyDescent="0.25">
      <c r="B13" s="51" t="s">
        <v>35</v>
      </c>
      <c r="C13" s="52" t="s">
        <v>45</v>
      </c>
    </row>
    <row r="14" spans="2:3" ht="52.8" x14ac:dyDescent="0.25">
      <c r="B14" s="51" t="s">
        <v>21</v>
      </c>
      <c r="C14" s="52" t="s">
        <v>87</v>
      </c>
    </row>
    <row r="15" spans="2:3" ht="52.8" x14ac:dyDescent="0.25">
      <c r="B15" s="51" t="s">
        <v>25</v>
      </c>
      <c r="C15" s="52" t="s">
        <v>43</v>
      </c>
    </row>
    <row r="16" spans="2:3" ht="52.8" x14ac:dyDescent="0.25">
      <c r="B16" s="51" t="s">
        <v>39</v>
      </c>
      <c r="C16" s="52"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6"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19" activePane="bottomRight" state="frozenSplit"/>
      <selection pane="topRight" activeCell="C1" sqref="C1"/>
      <selection pane="bottomLeft" activeCell="A3" sqref="A3"/>
      <selection pane="bottomRight" activeCell="E32" sqref="E3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c r="F28" s="30"/>
      <c r="G28" s="30"/>
      <c r="H28" s="30"/>
      <c r="I28" s="30"/>
    </row>
    <row r="29" spans="2:10" ht="15" customHeight="1" x14ac:dyDescent="0.25">
      <c r="B29" s="24" t="s">
        <v>71</v>
      </c>
      <c r="C29" s="25" t="s">
        <v>11</v>
      </c>
      <c r="D29" s="26"/>
      <c r="E29" s="26">
        <f t="shared" ref="E29" si="9">SUM(E25,E28)</f>
        <v>191750</v>
      </c>
      <c r="F29" s="26">
        <f>SUM(F25,F28)</f>
        <v>249294.3</v>
      </c>
      <c r="G29" s="26">
        <f t="shared" ref="G29:I29" si="10">SUM(G25,G28)</f>
        <v>311960.15496000001</v>
      </c>
      <c r="H29" s="26">
        <f t="shared" si="10"/>
        <v>379026.47494732816</v>
      </c>
      <c r="I29" s="26">
        <f t="shared" si="10"/>
        <v>449501.5833416828</v>
      </c>
    </row>
    <row r="30" spans="2:10" ht="15" customHeight="1" x14ac:dyDescent="0.25">
      <c r="B30" s="27" t="s">
        <v>67</v>
      </c>
      <c r="C30" s="15" t="s">
        <v>1</v>
      </c>
      <c r="E30" s="28">
        <f>E29/E$8</f>
        <v>0.27198581560283686</v>
      </c>
      <c r="F30" s="28">
        <f t="shared" ref="F30:I30" si="11">F29/F$8</f>
        <v>0.30909872042850767</v>
      </c>
      <c r="G30" s="28">
        <f t="shared" si="11"/>
        <v>0.34121188399582214</v>
      </c>
      <c r="H30" s="28">
        <f t="shared" si="11"/>
        <v>0.36909441440676899</v>
      </c>
      <c r="I30" s="28">
        <f t="shared" si="11"/>
        <v>0.393352609289015</v>
      </c>
    </row>
    <row r="32" spans="2:10" ht="15" customHeight="1" x14ac:dyDescent="0.25">
      <c r="B32" s="35" t="s">
        <v>72</v>
      </c>
      <c r="C32" s="36" t="s">
        <v>11</v>
      </c>
      <c r="E32" s="30">
        <f>-'Forecast Assumptions'!E43*'P&amp;L Forecast'!E29</f>
        <v>-40267.5</v>
      </c>
      <c r="F32" s="30">
        <f>-'Forecast Assumptions'!F43*'P&amp;L Forecast'!F29</f>
        <v>-52351.802999999993</v>
      </c>
      <c r="G32" s="30">
        <f>-'Forecast Assumptions'!G43*'P&amp;L Forecast'!G29</f>
        <v>-65511.632541600004</v>
      </c>
      <c r="H32" s="30">
        <f>-'Forecast Assumptions'!H43*'P&amp;L Forecast'!H29</f>
        <v>-79595.559738938915</v>
      </c>
      <c r="I32" s="30">
        <f>-'Forecast Assumptions'!I43*'P&amp;L Forecast'!I29</f>
        <v>-94395.332501753379</v>
      </c>
    </row>
    <row r="33" spans="1:9" ht="15" customHeight="1" x14ac:dyDescent="0.25">
      <c r="B33" s="24" t="s">
        <v>73</v>
      </c>
      <c r="C33" s="25" t="s">
        <v>11</v>
      </c>
      <c r="D33" s="26"/>
      <c r="E33" s="31">
        <f t="shared" ref="E33" si="12">SUM(E29,E32)</f>
        <v>151482.5</v>
      </c>
      <c r="F33" s="31">
        <f>SUM(F29,F32)</f>
        <v>196942.497</v>
      </c>
      <c r="G33" s="31">
        <f t="shared" ref="G33:I33" si="13">SUM(G29,G32)</f>
        <v>246448.52241840001</v>
      </c>
      <c r="H33" s="31">
        <f t="shared" si="13"/>
        <v>299430.91520838923</v>
      </c>
      <c r="I33" s="31">
        <f t="shared" si="13"/>
        <v>355106.25083992945</v>
      </c>
    </row>
    <row r="34" spans="1:9" ht="15" customHeight="1" x14ac:dyDescent="0.25">
      <c r="B34" s="27" t="s">
        <v>67</v>
      </c>
      <c r="C34" s="15" t="s">
        <v>1</v>
      </c>
      <c r="E34" s="32">
        <f>E33/E$8</f>
        <v>0.21486879432624115</v>
      </c>
      <c r="F34" s="32">
        <f t="shared" ref="F34:I34" si="14">F33/F$8</f>
        <v>0.24418798913852105</v>
      </c>
      <c r="G34" s="32">
        <f t="shared" si="14"/>
        <v>0.26955738835669951</v>
      </c>
      <c r="H34" s="32">
        <f t="shared" si="14"/>
        <v>0.29158458738134746</v>
      </c>
      <c r="I34" s="32">
        <f t="shared" si="14"/>
        <v>0.3107485613383219</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90889.5</v>
      </c>
      <c r="F37" s="31">
        <f t="shared" si="15"/>
        <v>118165.4982</v>
      </c>
      <c r="G37" s="31">
        <f t="shared" si="15"/>
        <v>147869.11345104</v>
      </c>
      <c r="H37" s="31">
        <f t="shared" si="15"/>
        <v>179658.54912503352</v>
      </c>
      <c r="I37" s="31">
        <f t="shared" si="15"/>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I12" sqref="I1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54" t="s">
        <v>4</v>
      </c>
      <c r="C5" s="55" t="s">
        <v>11</v>
      </c>
      <c r="D5" s="39"/>
      <c r="E5" s="30">
        <f>'P&amp;L Forecast'!E21</f>
        <v>227000</v>
      </c>
      <c r="F5" s="53">
        <f>'P&amp;L Forecast'!F21</f>
        <v>287604</v>
      </c>
      <c r="G5" s="53">
        <f>'P&amp;L Forecast'!G21</f>
        <v>353102.35320000001</v>
      </c>
      <c r="H5" s="53">
        <f>'P&amp;L Forecast'!H21</f>
        <v>422670.11884032015</v>
      </c>
      <c r="I5" s="53">
        <f>'P&amp;L Forecast'!I21</f>
        <v>495211.36868203245</v>
      </c>
    </row>
    <row r="6" spans="2:10" ht="15" customHeight="1" x14ac:dyDescent="0.25">
      <c r="B6" s="54" t="s">
        <v>88</v>
      </c>
      <c r="C6" s="55" t="s">
        <v>11</v>
      </c>
      <c r="D6" s="39"/>
      <c r="E6" s="30">
        <f>'P&amp;L Forecast'!E32</f>
        <v>-40267.5</v>
      </c>
      <c r="F6" s="53">
        <f>'P&amp;L Forecast'!F32</f>
        <v>-52351.802999999993</v>
      </c>
      <c r="G6" s="53">
        <f>'P&amp;L Forecast'!G32</f>
        <v>-65511.632541600004</v>
      </c>
      <c r="H6" s="53">
        <f>'P&amp;L Forecast'!H32</f>
        <v>-79595.559738938915</v>
      </c>
      <c r="I6" s="53">
        <f>'P&amp;L Forecast'!I32</f>
        <v>-94395.332501753379</v>
      </c>
    </row>
    <row r="7" spans="2:10" ht="15" customHeight="1" x14ac:dyDescent="0.25">
      <c r="B7" s="54" t="s">
        <v>89</v>
      </c>
      <c r="C7" s="55" t="s">
        <v>11</v>
      </c>
      <c r="D7" s="39"/>
      <c r="E7" s="45">
        <f>'Forecast Assumptions'!E38*'P&amp;L Forecast'!E8</f>
        <v>-7050</v>
      </c>
      <c r="F7" s="57">
        <f>'Forecast Assumptions'!F38*'P&amp;L Forecast'!F8</f>
        <v>-8065.2</v>
      </c>
      <c r="G7" s="57">
        <f>'Forecast Assumptions'!G38*'P&amp;L Forecast'!G8</f>
        <v>-9142.7107200000009</v>
      </c>
      <c r="H7" s="57">
        <f>'Forecast Assumptions'!H38*'P&amp;L Forecast'!H8</f>
        <v>-10269.092680704003</v>
      </c>
      <c r="I7" s="57">
        <f>'Forecast Assumptions'!I38*'P&amp;L Forecast'!I8</f>
        <v>-11427.446335087419</v>
      </c>
    </row>
    <row r="8" spans="2:10" ht="15" customHeight="1" x14ac:dyDescent="0.25">
      <c r="B8" s="54" t="s">
        <v>70</v>
      </c>
      <c r="C8" s="55" t="s">
        <v>11</v>
      </c>
      <c r="D8" s="39"/>
      <c r="E8" s="30">
        <f>(-'Forecast Assumptions'!E44*'Cash Flow Forecast'!E21)+('Cash Flow Forecast'!E15*'Forecast Assumptions'!E45)</f>
        <v>-15850</v>
      </c>
      <c r="F8" s="53">
        <f>(-'Forecast Assumptions'!F44*'Cash Flow Forecast'!F21)+('Cash Flow Forecast'!F15*'Forecast Assumptions'!F45)</f>
        <v>-14342.28</v>
      </c>
      <c r="G8" s="53">
        <f>(-'Forecast Assumptions'!G44*'Cash Flow Forecast'!G21)+('Cash Flow Forecast'!G15*'Forecast Assumptions'!G45)</f>
        <v>-12087.499248000002</v>
      </c>
      <c r="H8" s="53">
        <f>(-'Forecast Assumptions'!H44*'Cash Flow Forecast'!H21)+('Cash Flow Forecast'!H15*'Forecast Assumptions'!H45)</f>
        <v>-8993.5312880256006</v>
      </c>
      <c r="I8" s="53">
        <f>(-'Forecast Assumptions'!I44*'Cash Flow Forecast'!I21)+('Cash Flow Forecast'!I15*'Forecast Assumptions'!I45)</f>
        <v>-4973.1416034405574</v>
      </c>
    </row>
    <row r="9" spans="2:10" ht="15" customHeight="1" x14ac:dyDescent="0.25">
      <c r="B9" s="54" t="s">
        <v>90</v>
      </c>
      <c r="C9" s="55" t="s">
        <v>11</v>
      </c>
      <c r="D9" s="39"/>
      <c r="E9" s="45">
        <f>'Forecast Assumptions'!E37*'P&amp;L Forecast'!E8</f>
        <v>-35250</v>
      </c>
      <c r="F9" s="57">
        <f>'Forecast Assumptions'!F37*'P&amp;L Forecast'!F8</f>
        <v>-38309.699999999997</v>
      </c>
      <c r="G9" s="57">
        <f>'Forecast Assumptions'!G37*'P&amp;L Forecast'!G8</f>
        <v>-41142.198240000005</v>
      </c>
      <c r="H9" s="57">
        <f>'Forecast Assumptions'!H37*'P&amp;L Forecast'!H8</f>
        <v>-43643.643892992011</v>
      </c>
      <c r="I9" s="57">
        <f>'Forecast Assumptions'!I37*'P&amp;L Forecast'!I8</f>
        <v>-45709.78534034967</v>
      </c>
    </row>
    <row r="10" spans="2:10" ht="15" customHeight="1" x14ac:dyDescent="0.25">
      <c r="B10" s="54" t="s">
        <v>91</v>
      </c>
      <c r="C10" s="55" t="s">
        <v>11</v>
      </c>
      <c r="D10" s="39"/>
      <c r="E10" s="30">
        <f>-'P&amp;L Forecast'!E37</f>
        <v>-90889.5</v>
      </c>
      <c r="F10" s="53">
        <f>-'P&amp;L Forecast'!F37</f>
        <v>-118165.4982</v>
      </c>
      <c r="G10" s="53">
        <f>-'P&amp;L Forecast'!G37</f>
        <v>-147869.11345104</v>
      </c>
      <c r="H10" s="53">
        <f>-'P&amp;L Forecast'!H37</f>
        <v>-179658.54912503352</v>
      </c>
      <c r="I10" s="53">
        <f>-'P&amp;L Forecast'!I37</f>
        <v>-213063.75050395765</v>
      </c>
    </row>
    <row r="11" spans="2:10" ht="15" customHeight="1" x14ac:dyDescent="0.25">
      <c r="B11" s="24" t="s">
        <v>76</v>
      </c>
      <c r="C11" s="25" t="s">
        <v>11</v>
      </c>
      <c r="D11" s="40"/>
      <c r="E11" s="42">
        <f>SUM(E5:E10)</f>
        <v>37693</v>
      </c>
      <c r="F11" s="56">
        <f t="shared" ref="F11:I11" si="1">SUM(F5:F10)</f>
        <v>56369.518799999991</v>
      </c>
      <c r="G11" s="56">
        <f t="shared" si="1"/>
        <v>77349.198999360029</v>
      </c>
      <c r="H11" s="56">
        <f t="shared" si="1"/>
        <v>100509.74211462607</v>
      </c>
      <c r="I11" s="56">
        <f t="shared" si="1"/>
        <v>125641.91239744381</v>
      </c>
    </row>
    <row r="12" spans="2:10" ht="15" customHeight="1" x14ac:dyDescent="0.25">
      <c r="B12" s="49" t="s">
        <v>81</v>
      </c>
      <c r="C12" s="46" t="s">
        <v>11</v>
      </c>
      <c r="D12" s="48"/>
      <c r="E12" s="50">
        <f>-MIN(E11,E21)</f>
        <v>-37693</v>
      </c>
      <c r="F12" s="59">
        <f t="shared" ref="F12:I12" si="2">-MIN(F11,F21)</f>
        <v>-56369.518799999991</v>
      </c>
      <c r="G12" s="59">
        <f t="shared" si="2"/>
        <v>-77349.198999360029</v>
      </c>
      <c r="H12" s="59">
        <f t="shared" si="2"/>
        <v>-100509.74211462607</v>
      </c>
      <c r="I12" s="59">
        <f t="shared" si="2"/>
        <v>-125641.91239744381</v>
      </c>
    </row>
    <row r="13" spans="2:10" ht="15" customHeight="1" x14ac:dyDescent="0.25">
      <c r="B13" s="24" t="s">
        <v>83</v>
      </c>
      <c r="C13" s="25" t="s">
        <v>11</v>
      </c>
      <c r="D13" s="40"/>
      <c r="E13" s="41">
        <f>SUM(E11:E12)</f>
        <v>0</v>
      </c>
      <c r="F13" s="41">
        <f t="shared" ref="F13:I13" si="3">SUM(F11:F12)</f>
        <v>0</v>
      </c>
      <c r="G13" s="41">
        <f t="shared" si="3"/>
        <v>0</v>
      </c>
      <c r="H13" s="41">
        <f t="shared" si="3"/>
        <v>0</v>
      </c>
      <c r="I13" s="41">
        <f t="shared" si="3"/>
        <v>0</v>
      </c>
    </row>
    <row r="15" spans="2:10" ht="15" customHeight="1" x14ac:dyDescent="0.25">
      <c r="B15" s="39" t="s">
        <v>79</v>
      </c>
      <c r="C15" s="46" t="s">
        <v>11</v>
      </c>
      <c r="E15" s="47">
        <f>D17</f>
        <v>15000</v>
      </c>
      <c r="F15" s="58">
        <f t="shared" ref="F15:I15" si="4">E17</f>
        <v>15000</v>
      </c>
      <c r="G15" s="58">
        <f t="shared" si="4"/>
        <v>15000</v>
      </c>
      <c r="H15" s="58">
        <f t="shared" si="4"/>
        <v>15000</v>
      </c>
      <c r="I15" s="58">
        <f t="shared" si="4"/>
        <v>15000</v>
      </c>
    </row>
    <row r="16" spans="2:10" ht="15" customHeight="1" x14ac:dyDescent="0.25">
      <c r="B16" s="39" t="s">
        <v>83</v>
      </c>
      <c r="C16" s="46" t="s">
        <v>11</v>
      </c>
      <c r="E16" s="47">
        <f>E13</f>
        <v>0</v>
      </c>
      <c r="F16" s="58">
        <f t="shared" ref="F16:I16" si="5">F13</f>
        <v>0</v>
      </c>
      <c r="G16" s="58">
        <f t="shared" si="5"/>
        <v>0</v>
      </c>
      <c r="H16" s="58">
        <f t="shared" si="5"/>
        <v>0</v>
      </c>
      <c r="I16" s="58">
        <f t="shared" si="5"/>
        <v>0</v>
      </c>
      <c r="J16" s="39"/>
    </row>
    <row r="17" spans="1:10" ht="15" customHeight="1" x14ac:dyDescent="0.25">
      <c r="B17" s="24" t="s">
        <v>80</v>
      </c>
      <c r="C17" s="25" t="s">
        <v>11</v>
      </c>
      <c r="D17" s="38">
        <v>15000</v>
      </c>
      <c r="E17" s="42">
        <f>SUM(E15:E16)</f>
        <v>15000</v>
      </c>
      <c r="F17" s="56">
        <f t="shared" ref="F17:I17" si="6">SUM(F15:F16)</f>
        <v>15000</v>
      </c>
      <c r="G17" s="56">
        <f t="shared" si="6"/>
        <v>15000</v>
      </c>
      <c r="H17" s="56">
        <f t="shared" si="6"/>
        <v>15000</v>
      </c>
      <c r="I17" s="56">
        <f t="shared" si="6"/>
        <v>15000</v>
      </c>
      <c r="J17" s="39"/>
    </row>
    <row r="18" spans="1:10" ht="15" customHeight="1" x14ac:dyDescent="0.25">
      <c r="D18" s="17"/>
      <c r="E18" s="17"/>
      <c r="F18" s="17"/>
      <c r="G18" s="17"/>
      <c r="H18" s="17"/>
      <c r="I18" s="17"/>
    </row>
    <row r="19" spans="1:10" s="8" customFormat="1" ht="15" customHeight="1" x14ac:dyDescent="0.25">
      <c r="A19" s="7" t="s">
        <v>0</v>
      </c>
      <c r="B19" s="7" t="s">
        <v>77</v>
      </c>
      <c r="D19" s="18"/>
      <c r="E19" s="18"/>
      <c r="F19" s="18"/>
      <c r="G19" s="18"/>
      <c r="H19" s="18"/>
      <c r="I19" s="18"/>
    </row>
    <row r="20" spans="1:10" ht="15" customHeight="1" x14ac:dyDescent="0.25">
      <c r="D20" s="17"/>
      <c r="E20" s="17"/>
      <c r="F20" s="17"/>
      <c r="G20" s="17"/>
      <c r="H20" s="17"/>
      <c r="I20" s="17"/>
    </row>
    <row r="21" spans="1:10" ht="15" customHeight="1" x14ac:dyDescent="0.25">
      <c r="B21" s="4" t="s">
        <v>78</v>
      </c>
      <c r="C21" s="15" t="s">
        <v>11</v>
      </c>
      <c r="E21" s="47">
        <f>D23</f>
        <v>400000</v>
      </c>
      <c r="F21" s="58">
        <f t="shared" ref="F21:I21" si="7">E23</f>
        <v>362307</v>
      </c>
      <c r="G21" s="58">
        <f t="shared" si="7"/>
        <v>305937.48120000004</v>
      </c>
      <c r="H21" s="58">
        <f t="shared" si="7"/>
        <v>228588.28220064001</v>
      </c>
      <c r="I21" s="58">
        <f t="shared" si="7"/>
        <v>128078.54008601393</v>
      </c>
    </row>
    <row r="22" spans="1:10" ht="15" customHeight="1" x14ac:dyDescent="0.25">
      <c r="B22" s="4" t="s">
        <v>81</v>
      </c>
      <c r="C22" s="15" t="s">
        <v>11</v>
      </c>
      <c r="E22" s="47">
        <f>E12</f>
        <v>-37693</v>
      </c>
      <c r="F22" s="58">
        <f t="shared" ref="F22:I22" si="8">F12</f>
        <v>-56369.518799999991</v>
      </c>
      <c r="G22" s="58">
        <f t="shared" si="8"/>
        <v>-77349.198999360029</v>
      </c>
      <c r="H22" s="58">
        <f t="shared" si="8"/>
        <v>-100509.74211462607</v>
      </c>
      <c r="I22" s="58">
        <f t="shared" si="8"/>
        <v>-125641.91239744381</v>
      </c>
      <c r="J22" s="39"/>
    </row>
    <row r="23" spans="1:10" ht="15" customHeight="1" x14ac:dyDescent="0.25">
      <c r="B23" s="24" t="s">
        <v>84</v>
      </c>
      <c r="C23" s="25" t="s">
        <v>11</v>
      </c>
      <c r="D23" s="38">
        <v>400000</v>
      </c>
      <c r="E23" s="42">
        <f>SUM(E21:E22)</f>
        <v>362307</v>
      </c>
      <c r="F23" s="56">
        <f>SUM(F21:F22)</f>
        <v>305937.48120000004</v>
      </c>
      <c r="G23" s="56">
        <f>SUM(G21:G22)</f>
        <v>228588.28220064001</v>
      </c>
      <c r="H23" s="56">
        <f>SUM(H21:H22)</f>
        <v>128078.54008601393</v>
      </c>
      <c r="I23" s="56">
        <f>SUM(I21:I22)</f>
        <v>2436.6276885701227</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Sethuraman B</cp:lastModifiedBy>
  <dcterms:created xsi:type="dcterms:W3CDTF">2020-07-20T11:12:49Z</dcterms:created>
  <dcterms:modified xsi:type="dcterms:W3CDTF">2023-06-21T07:53:46Z</dcterms:modified>
</cp:coreProperties>
</file>