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xr:revisionPtr revIDLastSave="0" documentId="8_{B2D78250-B1D1-4AFF-A8CD-5A0B8E401A7B}" xr6:coauthVersionLast="47" xr6:coauthVersionMax="47" xr10:uidLastSave="{00000000-0000-0000-0000-000000000000}"/>
  <bookViews>
    <workbookView xWindow="-120" yWindow="-120" windowWidth="29040" windowHeight="15720" activeTab="1" xr2:uid="{65C14963-D7D9-489F-85DF-B390E3AF6B64}"/>
  </bookViews>
  <sheets>
    <sheet name="Data" sheetId="1" r:id="rId1"/>
    <sheet name="Sheet1" sheetId="3" r:id="rId2"/>
    <sheet name="Question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3" l="1"/>
  <c r="H28" i="3"/>
  <c r="H29" i="3"/>
  <c r="H30" i="3"/>
  <c r="H31" i="3"/>
  <c r="H32" i="3"/>
  <c r="H33" i="3"/>
  <c r="H34" i="3"/>
  <c r="H35" i="3"/>
  <c r="H36" i="3"/>
  <c r="H37" i="3"/>
  <c r="H38" i="3"/>
  <c r="H39" i="3"/>
  <c r="H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26" i="3"/>
  <c r="E26" i="3" s="1"/>
  <c r="F18" i="3"/>
  <c r="F19" i="3"/>
  <c r="F20" i="3"/>
  <c r="F21" i="3"/>
  <c r="F22" i="3"/>
  <c r="F23" i="3"/>
  <c r="E18" i="3"/>
  <c r="E19" i="3"/>
  <c r="E20" i="3"/>
  <c r="E21" i="3"/>
  <c r="E22" i="3"/>
  <c r="E23" i="3"/>
  <c r="C18" i="3"/>
  <c r="C19" i="3"/>
  <c r="C20" i="3"/>
  <c r="C21" i="3"/>
  <c r="D21" i="3" s="1"/>
  <c r="C22" i="3"/>
  <c r="D22" i="3" s="1"/>
  <c r="C23" i="3"/>
  <c r="F17" i="3"/>
  <c r="E17" i="3"/>
  <c r="C17" i="3"/>
  <c r="E27" i="3" s="1"/>
  <c r="F13" i="3"/>
  <c r="F12" i="3"/>
  <c r="C8" i="3"/>
  <c r="E13" i="3"/>
  <c r="E12" i="3"/>
  <c r="C7" i="3"/>
  <c r="C13" i="3"/>
  <c r="C12" i="3"/>
  <c r="D12" i="3" s="1"/>
  <c r="C6" i="3"/>
  <c r="B23" i="2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D36" i="2"/>
  <c r="B24" i="2" a="1"/>
  <c r="B24" i="2" s="1"/>
  <c r="B22" i="2"/>
  <c r="B44" i="2"/>
  <c r="B43" i="2"/>
  <c r="B42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B40" i="2"/>
  <c r="B39" i="2"/>
  <c r="B38" i="2"/>
  <c r="B37" i="2"/>
  <c r="B36" i="2"/>
  <c r="B25" i="2"/>
  <c r="B33" i="2"/>
  <c r="B35" i="2"/>
  <c r="B34" i="2"/>
  <c r="B32" i="2"/>
  <c r="B31" i="2"/>
  <c r="B30" i="2"/>
  <c r="B29" i="2"/>
  <c r="F26" i="2"/>
  <c r="B28" i="2"/>
  <c r="B27" i="2"/>
  <c r="B26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C7" i="2"/>
  <c r="C6" i="2"/>
  <c r="B7" i="2"/>
  <c r="B6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B4" i="2"/>
  <c r="B3" i="2"/>
  <c r="B2" i="2"/>
  <c r="E31" i="3" l="1"/>
  <c r="F38" i="3"/>
  <c r="F34" i="3"/>
  <c r="F30" i="3"/>
  <c r="E14" i="3"/>
  <c r="C14" i="3"/>
  <c r="E37" i="3"/>
  <c r="E33" i="3"/>
  <c r="E29" i="3"/>
  <c r="F26" i="3"/>
  <c r="F36" i="3"/>
  <c r="F32" i="3"/>
  <c r="F28" i="3"/>
  <c r="D17" i="3"/>
  <c r="F14" i="3"/>
  <c r="F39" i="3"/>
  <c r="F35" i="3"/>
  <c r="F31" i="3"/>
  <c r="F27" i="3"/>
  <c r="E39" i="3"/>
  <c r="D20" i="3"/>
  <c r="E28" i="3"/>
  <c r="E32" i="3"/>
  <c r="E36" i="3"/>
  <c r="D13" i="3"/>
  <c r="D14" i="3" s="1"/>
  <c r="D18" i="3"/>
  <c r="E30" i="3"/>
  <c r="E34" i="3"/>
  <c r="E38" i="3"/>
  <c r="E35" i="3"/>
  <c r="F37" i="3"/>
  <c r="F33" i="3"/>
  <c r="F29" i="3"/>
  <c r="D23" i="3"/>
  <c r="D1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sunny kumar sharma</author>
  </authors>
  <commentList>
    <comment ref="E11" authorId="0" shapeId="0" xr:uid="{371FD91A-2139-4EFC-AA82-090BBF982D0E}">
      <text>
        <r>
          <rPr>
            <b/>
            <sz val="11"/>
            <color indexed="81"/>
            <rFont val="Tahoma"/>
            <family val="2"/>
          </rPr>
          <t>sunny kumar sharma:</t>
        </r>
        <r>
          <rPr>
            <sz val="11"/>
            <color indexed="81"/>
            <rFont val="Tahoma"/>
            <family val="2"/>
          </rPr>
          <t xml:space="preserve">
considerable difference of annual salary gender wise. Need more data and analysis for conclusion
</t>
        </r>
      </text>
    </comment>
    <comment ref="F11" authorId="0" shapeId="0" xr:uid="{7C3F15AC-4E9A-4647-B6A5-CAEB8168DCF4}">
      <text>
        <r>
          <rPr>
            <b/>
            <sz val="11"/>
            <color indexed="81"/>
            <rFont val="Tahoma"/>
            <family val="2"/>
          </rPr>
          <t>sunny kumar sharma:</t>
        </r>
        <r>
          <rPr>
            <sz val="11"/>
            <color indexed="81"/>
            <rFont val="Tahoma"/>
            <family val="2"/>
          </rPr>
          <t xml:space="preserve">
higher salaried are getting more hike. Gender (male) favoured.
</t>
        </r>
      </text>
    </comment>
    <comment ref="H41" authorId="0" shapeId="0" xr:uid="{6852AF05-BEAE-4B1F-B9FC-553D0DA07AA7}">
      <text>
        <r>
          <rPr>
            <b/>
            <sz val="11"/>
            <color indexed="81"/>
            <rFont val="Tahoma"/>
            <family val="2"/>
          </rPr>
          <t>sunny kumar sharma:</t>
        </r>
        <r>
          <rPr>
            <sz val="11"/>
            <color indexed="81"/>
            <rFont val="Tahoma"/>
            <family val="2"/>
          </rPr>
          <t xml:space="preserve">
copied and pasted values only, for sorting purpoeses in table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<sst xmlns="http://schemas.openxmlformats.org/spreadsheetml/2006/main" count="10084" uniqueCount="2064">
  <si>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</si>
  <si>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</si>
  <si>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</si>
  <si>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</si>
  <si>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</si>
  <si>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</si>
  <si>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</si>
  <si>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</si>
  <si>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</si>
  <si>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</si>
  <si>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</si>
  <si>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</si>
  <si>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</si>
  <si>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</si>
  <si>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</si>
  <si>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</si>
  <si>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</si>
  <si>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</si>
  <si>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</si>
  <si>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</si>
  <si>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</si>
  <si>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</si>
  <si>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</si>
  <si>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</si>
  <si>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</si>
  <si>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</si>
  <si>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</si>
  <si>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</si>
  <si>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</si>
  <si>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</si>
  <si>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</si>
  <si>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</si>
  <si>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</si>
  <si>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</si>
  <si>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</si>
  <si>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</si>
  <si>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</si>
  <si>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</si>
  <si>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</si>
  <si>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</si>
  <si>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</si>
  <si>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</si>
  <si>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</si>
  <si>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</si>
  <si>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</si>
  <si>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</si>
  <si>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</si>
  <si>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</si>
  <si>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</si>
  <si>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</si>
  <si>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</si>
  <si>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</si>
  <si>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</si>
  <si>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</si>
  <si>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</si>
  <si>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</si>
  <si>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</si>
  <si>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</si>
  <si>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</si>
  <si>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</si>
  <si>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</si>
  <si>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</si>
  <si>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</si>
  <si>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</si>
  <si>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</si>
  <si>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</si>
  <si>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</si>
  <si>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</si>
  <si>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</si>
  <si>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</si>
  <si>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</si>
  <si>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</si>
  <si>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</si>
  <si>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</si>
  <si>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</si>
  <si>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</si>
  <si>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</si>
  <si>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</si>
  <si>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</si>
  <si>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</si>
  <si>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</si>
  <si>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</si>
  <si>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</si>
  <si>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</si>
  <si>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</si>
  <si>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</si>
  <si>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</si>
  <si>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</si>
  <si>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</si>
  <si>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</si>
  <si>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</si>
  <si>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</si>
  <si>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</si>
  <si>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</si>
  <si>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</si>
  <si>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</si>
  <si>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</si>
  <si>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</si>
  <si>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</si>
  <si>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</si>
  <si>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</si>
  <si>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</si>
  <si>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</si>
  <si>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</si>
  <si>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</si>
  <si>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</si>
  <si>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</si>
  <si>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</si>
  <si>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</si>
  <si>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</si>
  <si>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</si>
  <si>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</si>
  <si>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</si>
  <si>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</si>
  <si>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</si>
  <si>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</si>
  <si>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</si>
  <si>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</si>
  <si>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</si>
  <si>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</si>
  <si>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</si>
  <si>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</si>
  <si>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</si>
  <si>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</si>
  <si>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</si>
  <si>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</si>
  <si>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</si>
  <si>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</si>
  <si>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</si>
  <si>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</si>
  <si>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</si>
  <si>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</si>
  <si>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</si>
  <si>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</si>
  <si>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</si>
  <si>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</si>
  <si>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</si>
  <si>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</si>
  <si>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</si>
  <si>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</si>
  <si>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</si>
  <si>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</si>
  <si>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</si>
  <si>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</si>
  <si>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</si>
  <si>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</si>
  <si>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</si>
  <si>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</si>
  <si>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</si>
  <si>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</si>
  <si>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</si>
  <si>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</si>
  <si>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</si>
  <si>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</si>
  <si>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</si>
  <si>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</si>
  <si>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</si>
  <si>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</si>
  <si>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</si>
  <si>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</si>
  <si>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</si>
  <si>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</si>
  <si>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</si>
  <si>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</si>
  <si>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</si>
  <si>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</si>
  <si>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</si>
  <si>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</si>
  <si>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</si>
  <si>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</si>
  <si>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</si>
  <si>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</si>
  <si>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</si>
  <si>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</si>
  <si>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</si>
  <si>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</si>
  <si>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</si>
  <si>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</si>
  <si>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</si>
  <si>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</si>
  <si>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</si>
  <si>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</si>
  <si>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</si>
  <si>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</si>
  <si>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</si>
  <si>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</si>
  <si>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</si>
  <si>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</si>
  <si>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</si>
  <si>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</si>
  <si>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</si>
  <si>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</si>
  <si>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</si>
  <si>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</si>
  <si>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</si>
  <si>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</si>
  <si>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</si>
  <si>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</si>
  <si>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</si>
  <si>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</si>
  <si>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</si>
  <si>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</si>
  <si>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</si>
  <si>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</si>
  <si>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</si>
  <si>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</si>
  <si>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</si>
  <si>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</si>
  <si>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</si>
  <si>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</si>
  <si>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</si>
  <si>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</si>
  <si>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</si>
  <si>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</si>
  <si>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</si>
  <si>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</si>
  <si>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</si>
  <si>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</si>
  <si>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</si>
  <si>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</si>
  <si>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</si>
  <si>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</si>
  <si>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</si>
  <si>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</si>
  <si>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</si>
  <si>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</si>
  <si>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</si>
  <si>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</si>
  <si>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</si>
  <si>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</si>
  <si>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</si>
  <si>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</si>
  <si>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</si>
  <si>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</si>
  <si>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</si>
  <si>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</si>
  <si>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</si>
  <si>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</si>
  <si>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</si>
  <si>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</si>
  <si>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</si>
  <si>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</si>
  <si>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</si>
  <si>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</si>
  <si>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</si>
  <si>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</si>
  <si>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</si>
  <si>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</si>
  <si>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</si>
  <si>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</si>
  <si>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</si>
  <si>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</si>
  <si>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</si>
  <si>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</si>
  <si>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</si>
  <si>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</si>
  <si>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</si>
  <si>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</si>
  <si>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</si>
  <si>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</si>
  <si>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</si>
  <si>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</si>
  <si>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</si>
  <si>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</si>
  <si>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</si>
  <si>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</si>
  <si>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</si>
  <si>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</si>
  <si>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</si>
  <si>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</si>
  <si>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</si>
  <si>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</si>
  <si>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</si>
  <si>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</si>
  <si>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</si>
  <si>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</si>
  <si>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</si>
  <si>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</si>
  <si>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</si>
  <si>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</si>
  <si>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</si>
  <si>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</si>
  <si>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</si>
  <si>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</si>
  <si>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</si>
  <si>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</si>
  <si>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</si>
  <si>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</si>
  <si>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</si>
  <si>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</si>
  <si>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</si>
  <si>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</si>
  <si>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</si>
  <si>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</si>
  <si>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</si>
  <si>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</si>
  <si>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</si>
  <si>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</si>
  <si>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</si>
  <si>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</si>
  <si>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</si>
  <si>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</si>
  <si>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</si>
  <si>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</si>
  <si>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</si>
  <si>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</si>
  <si>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</si>
  <si>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</si>
  <si>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</si>
  <si>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</si>
  <si>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</si>
  <si>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</si>
  <si>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</si>
  <si>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</si>
  <si>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</si>
  <si>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</si>
  <si>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</si>
  <si>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</si>
  <si>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</si>
  <si>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</si>
  <si>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</si>
  <si>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</si>
  <si>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</si>
  <si>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</si>
  <si>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</si>
  <si>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</si>
  <si>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</si>
  <si>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</si>
  <si>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</si>
  <si>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</si>
  <si>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</si>
  <si>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</si>
  <si>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</si>
  <si>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</si>
  <si>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</si>
  <si>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</si>
  <si>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</si>
  <si>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</si>
  <si>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</si>
  <si>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</si>
  <si>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</si>
  <si>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</si>
  <si>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</si>
  <si>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</si>
  <si>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</si>
  <si>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</si>
  <si>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</si>
  <si>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</si>
  <si>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</si>
  <si>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</si>
  <si>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</si>
  <si>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</si>
  <si>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</si>
  <si>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</si>
  <si>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</si>
  <si>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</si>
  <si>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</si>
  <si>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</si>
  <si>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</si>
  <si>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</si>
  <si>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</si>
  <si>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</si>
  <si>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</si>
  <si>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</si>
  <si>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</si>
  <si>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</si>
  <si>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</si>
  <si>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</si>
  <si>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</si>
  <si>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</si>
  <si>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</si>
  <si>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</si>
  <si>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</si>
  <si>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</si>
  <si>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</si>
  <si>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</si>
  <si>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</si>
  <si>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</si>
  <si>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</si>
  <si>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</si>
  <si>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</si>
  <si>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</si>
  <si>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</si>
  <si>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</si>
  <si>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</si>
  <si>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</si>
  <si>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</si>
  <si>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</si>
  <si>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</si>
  <si>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</si>
  <si>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</si>
  <si>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</si>
  <si>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</si>
  <si>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</si>
  <si>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</si>
  <si>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</si>
  <si>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</si>
  <si>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</si>
  <si>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</si>
  <si>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</si>
  <si>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</si>
  <si>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</si>
  <si>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</si>
  <si>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</si>
  <si>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</si>
  <si>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</si>
  <si>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</si>
  <si>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</si>
  <si>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</si>
  <si>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</si>
  <si>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</si>
  <si>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</si>
  <si>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</si>
  <si>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</si>
  <si>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</si>
  <si>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</si>
  <si>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</si>
  <si>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</si>
  <si>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</si>
  <si>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</si>
  <si>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</si>
  <si>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</si>
  <si>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</si>
  <si>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</si>
  <si>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</si>
  <si>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</si>
  <si>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</si>
  <si>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</si>
  <si>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</si>
  <si>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</si>
  <si>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</si>
  <si>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</si>
  <si>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</si>
  <si>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</si>
  <si>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</si>
  <si>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</si>
  <si>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</si>
  <si>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</si>
  <si>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</si>
  <si>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</si>
  <si>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</si>
  <si>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</si>
  <si>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</si>
  <si>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</si>
  <si>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</si>
  <si>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</si>
  <si>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</si>
  <si>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</si>
  <si>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</si>
  <si>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</si>
  <si>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</si>
  <si>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</si>
  <si>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</si>
  <si>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</si>
  <si>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</si>
  <si>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</si>
  <si>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</si>
  <si>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</si>
  <si>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</si>
  <si>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</si>
  <si>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</si>
  <si>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</si>
  <si>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</si>
  <si>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</si>
  <si>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</si>
  <si>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</si>
  <si>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</si>
  <si>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</si>
  <si>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</si>
  <si>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</si>
  <si>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</si>
  <si>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</si>
  <si>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</si>
  <si>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</si>
  <si>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</si>
  <si>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</si>
  <si>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</si>
  <si>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</si>
  <si>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</si>
  <si>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</si>
  <si>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</si>
  <si>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</si>
  <si>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</si>
  <si>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</si>
  <si>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</si>
  <si>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</si>
  <si>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</si>
  <si>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</si>
  <si>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</si>
  <si>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</si>
  <si>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</si>
  <si>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</si>
  <si>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</si>
  <si>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</si>
  <si>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</si>
  <si>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</si>
  <si>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</si>
  <si>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</si>
  <si>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</si>
  <si>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</si>
  <si>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</si>
  <si>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</si>
  <si>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</si>
  <si>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</si>
  <si>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</si>
  <si>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</si>
  <si>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</si>
  <si>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</si>
  <si>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</si>
  <si>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</si>
  <si>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</si>
  <si>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</si>
  <si>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</si>
  <si>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</si>
  <si>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</si>
  <si>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</si>
  <si>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</si>
  <si>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</si>
  <si>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</si>
  <si>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</si>
  <si>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</si>
  <si>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</si>
  <si>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</si>
  <si>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</si>
  <si>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</si>
  <si>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</si>
  <si>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</si>
  <si>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</si>
  <si>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</si>
  <si>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</si>
  <si>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</si>
  <si>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</si>
  <si>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</si>
  <si>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</si>
  <si>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</si>
  <si>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</si>
  <si>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</si>
  <si>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</si>
  <si>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</si>
  <si>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</si>
  <si>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</si>
  <si>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</si>
  <si>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</si>
  <si>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</si>
  <si>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</si>
  <si>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</si>
  <si>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</si>
  <si>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</si>
  <si>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</si>
  <si>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</si>
  <si>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</si>
  <si>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</si>
  <si>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</si>
  <si>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</si>
  <si>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</si>
  <si>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</si>
  <si>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</si>
  <si>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</si>
  <si>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</si>
  <si>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</si>
  <si>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</si>
  <si>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</si>
  <si>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</si>
  <si>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</si>
  <si>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</si>
  <si>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</si>
  <si>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</si>
  <si>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</si>
  <si>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</si>
  <si>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</si>
  <si>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</si>
  <si>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</si>
  <si>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</si>
  <si>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</si>
  <si>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</si>
  <si>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</si>
  <si>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</si>
  <si>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</si>
  <si>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</si>
  <si>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</si>
  <si>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</si>
  <si>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</si>
  <si>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</si>
  <si>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</si>
  <si>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</si>
  <si>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</si>
  <si>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</si>
  <si>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</si>
  <si>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</si>
  <si>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</si>
  <si>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</si>
  <si>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</si>
  <si>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</si>
  <si>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</si>
  <si>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</si>
  <si>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</si>
  <si>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</si>
  <si>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</si>
  <si>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</si>
  <si>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</si>
  <si>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</si>
  <si>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</si>
  <si>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</si>
  <si>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</si>
  <si>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</si>
  <si>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</si>
  <si>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</si>
  <si>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</si>
  <si>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</si>
  <si>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</si>
  <si>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</si>
  <si>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</si>
  <si>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</si>
  <si>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</si>
  <si>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</si>
  <si>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</si>
  <si>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</si>
  <si>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</si>
  <si>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</si>
  <si>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</si>
  <si>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</si>
  <si>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</si>
  <si>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</si>
  <si>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</si>
  <si>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</si>
  <si>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</si>
  <si>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</si>
  <si>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</si>
  <si>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</si>
  <si>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</si>
  <si>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</si>
  <si>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</si>
  <si>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</si>
  <si>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</si>
  <si>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</si>
  <si>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</si>
  <si>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</si>
  <si>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</si>
  <si>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</si>
  <si>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</si>
  <si>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</si>
  <si>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</si>
  <si>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</si>
  <si>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</si>
  <si>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</si>
  <si>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</si>
  <si>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</si>
  <si>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</si>
  <si>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</si>
  <si>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</si>
  <si>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</si>
  <si>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</si>
  <si>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</si>
  <si>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</si>
  <si>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</si>
  <si>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</si>
  <si>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</si>
  <si>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</si>
  <si>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</si>
  <si>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</si>
  <si>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</si>
  <si>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</si>
  <si>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</si>
  <si>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</si>
  <si>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</si>
  <si>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</si>
  <si>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</si>
  <si>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</si>
  <si>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</si>
  <si>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</si>
  <si>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</si>
  <si>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</si>
  <si>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</si>
  <si>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</si>
  <si>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</si>
  <si>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</si>
  <si>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</si>
  <si>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</si>
  <si>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</si>
  <si>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</si>
  <si>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</si>
  <si>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</si>
  <si>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</si>
  <si>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</si>
  <si>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</si>
  <si>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</si>
  <si>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</si>
  <si>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</si>
  <si>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</si>
  <si>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</si>
  <si>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</si>
  <si>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</si>
  <si>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</si>
  <si>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</si>
  <si>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</si>
  <si>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</si>
  <si>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</si>
  <si>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</si>
  <si>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</si>
  <si>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</si>
  <si>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</si>
  <si>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</si>
  <si>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</si>
  <si>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</si>
  <si>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</si>
  <si>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</si>
  <si>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</si>
  <si>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</si>
  <si>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</si>
  <si>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</si>
  <si>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</si>
  <si>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</si>
  <si>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</si>
  <si>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</si>
  <si>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</si>
  <si>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</si>
  <si>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</si>
  <si>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</si>
  <si>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</si>
  <si>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</si>
  <si>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</si>
  <si>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</si>
  <si>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</si>
  <si>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</si>
  <si>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</si>
  <si>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</si>
  <si>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</si>
  <si>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</si>
  <si>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</si>
  <si>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</si>
  <si>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</si>
  <si>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</si>
  <si>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</si>
  <si>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</si>
  <si>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</si>
  <si>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</si>
  <si>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</si>
  <si>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</si>
  <si>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</si>
  <si>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</si>
  <si>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</si>
  <si>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</si>
  <si>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</si>
  <si>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</si>
  <si>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</si>
  <si>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</si>
  <si>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</si>
  <si>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</si>
  <si>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</si>
  <si>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</si>
  <si>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</si>
  <si>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</si>
  <si>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</si>
  <si>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</si>
  <si>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</si>
  <si>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</si>
  <si>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</si>
  <si>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</si>
  <si>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</si>
  <si>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</si>
  <si>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</si>
  <si>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</si>
  <si>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</si>
  <si>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</si>
  <si>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</si>
  <si>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</si>
  <si>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</si>
  <si>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</si>
  <si>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</si>
  <si>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</si>
  <si>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</si>
  <si>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</si>
  <si>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</si>
  <si>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</si>
  <si>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</si>
  <si>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</si>
  <si>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</si>
  <si>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</si>
  <si>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</si>
  <si>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</si>
  <si>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</si>
  <si>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</si>
  <si>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</si>
  <si>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</si>
  <si>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</si>
  <si>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</si>
  <si>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</si>
  <si>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</si>
  <si>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</si>
  <si>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</si>
  <si>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</si>
  <si>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</si>
  <si>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</si>
  <si>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</si>
  <si>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</si>
  <si>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</si>
  <si>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</si>
  <si>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</si>
  <si>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</si>
  <si>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</si>
  <si>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</si>
  <si>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</si>
  <si>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</si>
  <si>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</si>
  <si>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</si>
  <si>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</si>
  <si>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</si>
  <si>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</si>
  <si>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</si>
  <si>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</si>
  <si>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</si>
  <si>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</si>
  <si>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</si>
  <si>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</si>
  <si>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</si>
  <si>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</si>
  <si>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</si>
  <si>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</si>
  <si>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</si>
  <si>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</si>
  <si>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</si>
  <si>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</si>
  <si>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</si>
  <si>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</si>
  <si>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</si>
  <si>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</si>
  <si>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</si>
  <si>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</si>
  <si>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</si>
  <si>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</si>
  <si>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</si>
  <si>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</si>
  <si>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</si>
  <si>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</si>
  <si>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</si>
  <si>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</si>
  <si>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</si>
  <si>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</si>
  <si>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</si>
  <si>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</si>
  <si>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</si>
  <si>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</si>
  <si>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</si>
  <si>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</si>
  <si>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</si>
  <si>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</si>
  <si>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</si>
  <si>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</si>
  <si>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</si>
  <si>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</si>
  <si>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</si>
  <si>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</si>
  <si>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</si>
  <si>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</si>
  <si>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</si>
  <si>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</si>
  <si>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</si>
  <si>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</si>
  <si>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</si>
  <si>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</si>
  <si>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</si>
  <si>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</si>
  <si>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</si>
  <si>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</si>
  <si>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</si>
  <si>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</si>
  <si>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</si>
  <si>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</si>
  <si>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</si>
  <si>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</si>
  <si>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</si>
  <si>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</si>
  <si>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</si>
  <si>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</si>
  <si>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</si>
  <si>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</si>
  <si>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</si>
  <si>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</si>
  <si>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</si>
  <si>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</si>
  <si>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</si>
  <si>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</si>
  <si>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</si>
  <si>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</si>
  <si>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</si>
  <si>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</si>
  <si>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</si>
  <si>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</si>
  <si>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</si>
  <si>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</si>
  <si>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</si>
  <si>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</si>
  <si>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</si>
  <si>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</si>
  <si>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</si>
  <si>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</si>
  <si>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</si>
  <si>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</si>
  <si>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</si>
  <si>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</si>
  <si>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</si>
  <si>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</si>
  <si>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</si>
  <si>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</si>
  <si>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</si>
  <si>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</si>
  <si>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</si>
  <si>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</si>
  <si>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</si>
  <si>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</si>
  <si>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</si>
  <si>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</si>
  <si>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</si>
  <si>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</si>
  <si>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</si>
  <si>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</si>
  <si>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</si>
  <si>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</si>
  <si>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</si>
  <si>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</si>
  <si>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</si>
  <si>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</si>
  <si>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</si>
  <si>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</si>
  <si>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</si>
  <si>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</si>
  <si>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</si>
  <si>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</si>
  <si>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</si>
  <si>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</si>
  <si>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</si>
  <si>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</si>
  <si>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</si>
  <si>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</si>
  <si>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</si>
  <si>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</si>
  <si>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</si>
  <si>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</si>
  <si>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</si>
  <si>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</si>
  <si>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</si>
  <si>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</si>
  <si>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</si>
  <si>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</si>
  <si>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</si>
  <si>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</si>
  <si>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</si>
  <si>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</si>
  <si>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</si>
  <si>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</si>
  <si>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</si>
  <si>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</si>
  <si>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</si>
  <si>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</si>
  <si>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</si>
  <si>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</si>
  <si>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</si>
  <si>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</si>
  <si>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</si>
  <si>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</si>
  <si>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</si>
  <si>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</si>
  <si>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</si>
  <si>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</si>
  <si>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</si>
  <si>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</si>
  <si>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</si>
  <si>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</si>
  <si>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</si>
  <si>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</si>
  <si>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</si>
  <si>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</si>
  <si>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</si>
  <si>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</si>
  <si>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</si>
  <si>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</si>
  <si>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</si>
  <si>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</si>
  <si>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</si>
  <si>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</si>
  <si>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</si>
  <si>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</si>
  <si>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</si>
  <si>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</si>
  <si>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</si>
  <si>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</si>
  <si>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</si>
  <si>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</si>
  <si>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</si>
  <si>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</si>
  <si>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</si>
  <si>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</si>
  <si>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</si>
  <si>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</si>
  <si>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</si>
  <si>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</si>
  <si>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</si>
  <si>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</si>
  <si>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</si>
  <si>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</si>
  <si>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</si>
  <si>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</si>
  <si>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</si>
  <si>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</si>
  <si>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</si>
  <si>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</si>
  <si>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</si>
  <si>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</si>
  <si>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</si>
  <si>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</si>
  <si>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</si>
  <si>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</si>
  <si>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</si>
  <si>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</si>
  <si>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</si>
  <si>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</si>
  <si>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</si>
  <si>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</si>
  <si>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</si>
  <si>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</si>
  <si>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</si>
  <si>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</si>
  <si>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</si>
  <si>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</si>
  <si>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</si>
  <si>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</si>
  <si>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</si>
  <si>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</si>
  <si>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</si>
  <si>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</si>
  <si>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</si>
  <si>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</si>
  <si>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</si>
  <si>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</si>
  <si>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</si>
  <si>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</si>
  <si>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</si>
  <si>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</si>
  <si>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</si>
  <si>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</si>
  <si>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</si>
  <si>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</si>
  <si>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</si>
  <si>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</si>
  <si>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</si>
  <si>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</si>
  <si>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</si>
  <si>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</si>
  <si>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</si>
  <si>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</si>
  <si>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</si>
  <si>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</si>
  <si>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</si>
  <si>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</si>
  <si>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</si>
  <si>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</si>
  <si>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</si>
  <si>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</si>
  <si>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</si>
  <si>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</si>
  <si>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</si>
  <si>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</si>
  <si>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</si>
  <si>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</si>
  <si>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</si>
  <si>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</si>
  <si>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</si>
  <si>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</si>
  <si>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</si>
  <si>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</si>
  <si>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</si>
  <si>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</si>
  <si>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</si>
  <si>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</si>
  <si>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</si>
  <si>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</si>
  <si>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</si>
  <si>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</si>
  <si>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</si>
  <si>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</si>
  <si>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</si>
  <si>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</si>
  <si>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</si>
  <si>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</si>
  <si>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</si>
  <si>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</si>
  <si>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</si>
  <si>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</si>
  <si>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</si>
  <si>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</si>
  <si>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</si>
  <si>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</si>
  <si>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</si>
  <si>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</si>
  <si>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</si>
  <si>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</si>
  <si>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</si>
  <si>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</si>
  <si>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</si>
  <si>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</si>
  <si>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</si>
  <si>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</si>
  <si>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</si>
  <si>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</si>
  <si>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</si>
  <si>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</si>
  <si>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</si>
  <si>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</si>
  <si>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</si>
  <si>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</si>
  <si>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</si>
  <si>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</si>
  <si>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</si>
  <si>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</si>
  <si>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</si>
  <si>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</si>
  <si>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</si>
  <si>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</si>
  <si>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</si>
  <si>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</si>
  <si>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</si>
  <si>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</si>
  <si>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</si>
  <si>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</si>
  <si>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</si>
  <si>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</si>
  <si>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</si>
  <si>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</si>
  <si>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</si>
  <si>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</si>
  <si>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</si>
  <si>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</si>
  <si>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</si>
  <si>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</si>
  <si>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</si>
  <si>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</si>
  <si>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</si>
  <si>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</si>
  <si>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</si>
  <si>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</si>
  <si>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</si>
  <si>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</si>
  <si>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</si>
  <si>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</si>
  <si>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</si>
  <si>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</si>
  <si>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</si>
  <si>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</si>
  <si>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</si>
  <si>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</si>
  <si>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</si>
  <si>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</si>
  <si>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</si>
  <si>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</si>
  <si>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</si>
  <si>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</si>
  <si>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</si>
  <si>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</si>
  <si>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</si>
  <si>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</si>
  <si>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</si>
  <si>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</si>
  <si>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</si>
  <si>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</si>
  <si>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</si>
  <si>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</si>
  <si>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</si>
  <si>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</si>
  <si>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</si>
  <si>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</si>
  <si>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</si>
  <si>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</si>
  <si>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</si>
  <si>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</si>
  <si>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</si>
  <si>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</si>
  <si>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</si>
  <si>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</si>
  <si>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</si>
  <si>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</si>
  <si>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</si>
  <si>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</si>
  <si>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</si>
  <si>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</si>
  <si>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</si>
  <si>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</si>
  <si>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</si>
  <si>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</si>
  <si>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</si>
  <si>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</si>
  <si>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</si>
  <si>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</si>
  <si>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</si>
  <si>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</si>
  <si>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</si>
  <si>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</si>
  <si>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</si>
  <si>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</si>
  <si>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</si>
  <si>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</si>
  <si>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</si>
  <si>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</si>
  <si>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</si>
  <si>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</si>
  <si>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</si>
  <si>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</si>
  <si>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</si>
  <si>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</si>
  <si>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</si>
  <si>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</si>
  <si>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</si>
  <si>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</si>
  <si>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</si>
  <si>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</si>
  <si>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</si>
  <si>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</si>
  <si>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</si>
  <si>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</si>
  <si>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</si>
  <si>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</si>
  <si>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</si>
  <si>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</si>
  <si>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</si>
  <si>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</si>
  <si>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</si>
  <si>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</si>
  <si>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</si>
  <si>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</si>
  <si>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</si>
  <si>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</si>
  <si>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</si>
  <si>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</si>
  <si>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</si>
  <si>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</si>
  <si>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</si>
  <si>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</si>
  <si>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</si>
  <si>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</si>
  <si>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</si>
  <si>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</si>
  <si>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</si>
  <si>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</si>
  <si>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</si>
  <si>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</si>
  <si>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</si>
  <si>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</si>
  <si>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</si>
  <si>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</si>
  <si>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</si>
  <si>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</si>
  <si>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</si>
  <si>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</si>
  <si>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</si>
  <si>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</si>
  <si>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</si>
  <si>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</si>
  <si>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</si>
  <si>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</si>
  <si>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</si>
  <si>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</si>
  <si>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</si>
  <si>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</si>
  <si>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</si>
  <si>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</si>
  <si>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</si>
  <si>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</si>
  <si>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</si>
  <si>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</si>
  <si>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</si>
  <si>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</si>
  <si>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</si>
  <si>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</si>
  <si>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</si>
  <si>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</si>
  <si>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</si>
  <si>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</si>
  <si>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</si>
  <si>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</si>
  <si>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</si>
  <si>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</si>
  <si>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</si>
  <si>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</si>
  <si>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</si>
  <si>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</si>
  <si>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</si>
  <si>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</si>
  <si>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</si>
  <si>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</si>
  <si>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</si>
  <si>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</si>
  <si>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</si>
  <si>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</si>
  <si>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</si>
  <si>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</si>
  <si>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</si>
  <si>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</si>
  <si>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</si>
  <si>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</si>
  <si>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</si>
  <si>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</si>
  <si>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</si>
  <si>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</si>
  <si>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</si>
  <si>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</si>
  <si>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</si>
  <si>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</si>
  <si>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</si>
  <si>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</si>
  <si>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</si>
  <si>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</si>
  <si>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</si>
  <si>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</si>
  <si>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</si>
  <si>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</si>
  <si>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</si>
  <si>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</si>
  <si>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</si>
  <si>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</si>
  <si>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</si>
  <si>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</si>
  <si>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</si>
  <si>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</si>
  <si>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</si>
  <si>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</si>
  <si>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</si>
  <si>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</si>
  <si>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</si>
  <si>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</si>
  <si>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</si>
  <si>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</si>
  <si>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</si>
  <si>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</si>
  <si>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</si>
  <si>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</si>
  <si>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</si>
  <si>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</si>
  <si>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</si>
  <si>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</si>
  <si>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</si>
  <si>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</si>
  <si>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</si>
  <si>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</si>
  <si>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</si>
  <si>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</si>
  <si>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</si>
  <si>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</si>
  <si>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</si>
  <si>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</si>
  <si>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</si>
  <si>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</si>
  <si>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</si>
  <si>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</si>
  <si>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</si>
  <si>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</si>
  <si>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</si>
  <si>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</si>
  <si>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</si>
  <si>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</si>
  <si>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</si>
  <si>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</si>
  <si>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</si>
  <si>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</si>
  <si>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</si>
  <si>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</si>
  <si>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</si>
  <si>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</si>
  <si>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</si>
  <si>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</si>
  <si>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</si>
  <si>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</si>
  <si>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</si>
  <si>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</si>
  <si>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</si>
  <si>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</si>
  <si>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</si>
  <si>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</si>
  <si>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</si>
  <si>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</si>
  <si>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</si>
  <si>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</si>
  <si>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</si>
  <si>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</si>
  <si>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</si>
  <si>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</si>
  <si>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</si>
  <si>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</si>
  <si>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</si>
  <si>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</si>
  <si>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</si>
  <si>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</si>
  <si>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</si>
  <si>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</si>
  <si>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</si>
  <si>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</si>
  <si>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</si>
  <si>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</si>
  <si>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</si>
  <si>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</si>
  <si>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</si>
  <si>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</si>
  <si>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</si>
  <si>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</si>
  <si>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</si>
  <si>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</si>
  <si>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</si>
  <si>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</si>
  <si>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</si>
  <si>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</si>
  <si>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</si>
  <si>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</si>
  <si>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</si>
  <si>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</si>
  <si>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</si>
  <si>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</si>
  <si>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</si>
  <si>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</si>
  <si>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</si>
  <si>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</si>
  <si>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</si>
  <si>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</si>
  <si>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</si>
  <si>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</si>
  <si>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</si>
  <si>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</si>
  <si>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</si>
  <si>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</si>
  <si>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</si>
  <si>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</si>
  <si>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</si>
  <si>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</si>
  <si>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</si>
  <si>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</si>
  <si>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</si>
  <si>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</si>
  <si>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</si>
  <si>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</si>
  <si>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</si>
  <si>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</si>
  <si>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</si>
  <si>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</si>
  <si>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</si>
  <si>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</si>
  <si>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</si>
  <si>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</si>
  <si>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</si>
  <si>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</si>
  <si>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</si>
  <si>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</si>
  <si>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</si>
  <si>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</si>
  <si>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</si>
  <si>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</si>
  <si>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</si>
  <si>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</si>
  <si>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</si>
  <si>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</si>
  <si>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</si>
  <si>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</si>
  <si>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</si>
  <si>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</si>
  <si>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</si>
  <si>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</si>
  <si>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</si>
  <si>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</si>
  <si>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</si>
  <si>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</si>
  <si>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</si>
  <si>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</si>
  <si>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</si>
  <si>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</si>
  <si>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</si>
  <si>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</si>
  <si>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</si>
  <si>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</si>
  <si>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</si>
  <si>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</si>
  <si>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</si>
  <si>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</si>
  <si>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</si>
  <si>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</si>
  <si>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</si>
  <si>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</si>
  <si>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</si>
  <si>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</si>
  <si>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</si>
  <si>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</si>
  <si>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</si>
  <si>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</si>
  <si>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</si>
  <si>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</si>
  <si>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</si>
  <si>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</si>
  <si>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</si>
  <si>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</si>
  <si>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</si>
  <si>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</si>
  <si>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</si>
  <si>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</si>
  <si>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</si>
  <si>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</si>
  <si>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</si>
  <si>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</si>
  <si>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</si>
  <si>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</si>
  <si>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</si>
  <si>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</si>
  <si>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</si>
  <si>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</si>
  <si>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</si>
  <si>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</si>
  <si>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</si>
  <si>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</si>
  <si>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</si>
  <si>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</si>
  <si>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</si>
  <si>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</si>
  <si>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</si>
  <si>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</si>
  <si>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</si>
  <si>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</si>
  <si>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</si>
  <si>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</si>
  <si>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</si>
  <si>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</si>
  <si>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</si>
  <si>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</si>
  <si>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</si>
  <si>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</si>
  <si>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</si>
  <si>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</si>
  <si>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</si>
  <si>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</si>
  <si>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</si>
  <si>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</si>
  <si>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</si>
  <si>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</si>
  <si>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</si>
  <si>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</si>
  <si>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</si>
  <si>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</si>
  <si>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</si>
  <si>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</si>
  <si>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</si>
  <si>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</si>
  <si>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</si>
  <si>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</si>
  <si>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</si>
  <si>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</si>
  <si>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</si>
  <si>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</si>
  <si>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</si>
  <si>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</si>
  <si>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</si>
  <si>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</si>
  <si>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</si>
  <si>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</si>
  <si>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</si>
  <si>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</si>
  <si>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</si>
  <si>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</si>
  <si>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</si>
  <si>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</si>
  <si>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</si>
  <si>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</si>
  <si>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</si>
  <si>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</si>
  <si>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</si>
  <si>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</si>
  <si>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</si>
  <si>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</si>
  <si>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</si>
  <si>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</si>
  <si>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</si>
  <si>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</si>
  <si>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</si>
  <si>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</si>
  <si>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</si>
  <si>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</si>
  <si>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</si>
  <si>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</si>
  <si>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</si>
  <si>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</si>
  <si>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</si>
  <si>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</si>
  <si>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</si>
  <si>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</si>
  <si>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</si>
  <si>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</si>
  <si>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</si>
  <si>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</si>
  <si>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</si>
  <si>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</si>
  <si>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</si>
  <si>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</si>
  <si>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</si>
  <si>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</si>
  <si>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</si>
  <si>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</si>
  <si>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</si>
  <si>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</si>
  <si>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</si>
  <si>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</si>
  <si>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</si>
  <si>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</si>
  <si>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</si>
  <si>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</si>
  <si>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</si>
  <si>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</si>
  <si>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</si>
  <si>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</si>
  <si>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</si>
  <si>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</si>
  <si>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</si>
  <si>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</si>
  <si>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</si>
  <si>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</si>
  <si>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</si>
  <si>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</si>
  <si>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</si>
  <si>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</si>
  <si>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</si>
  <si>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</si>
  <si>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</si>
  <si>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</si>
  <si>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</si>
  <si>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</si>
  <si>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</si>
  <si>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</si>
  <si>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</si>
  <si>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</si>
  <si>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</si>
  <si>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</si>
  <si>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</si>
  <si>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</si>
  <si>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</si>
  <si>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</si>
  <si>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</si>
  <si>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</si>
  <si>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</si>
  <si>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</si>
  <si>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</si>
  <si>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</si>
  <si>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</si>
  <si>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</si>
  <si>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</si>
  <si>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</si>
  <si>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</si>
  <si>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</si>
  <si>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</si>
  <si>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</si>
  <si>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</si>
  <si>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</si>
  <si>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</si>
  <si>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</si>
  <si>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</si>
  <si>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</si>
  <si>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</si>
  <si>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</si>
  <si>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</si>
  <si>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</si>
  <si>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</si>
  <si>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</si>
  <si>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</si>
  <si>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</si>
  <si>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</si>
  <si>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</si>
  <si>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</si>
  <si>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</si>
  <si>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</si>
  <si>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</si>
  <si>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</si>
  <si>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</si>
  <si>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</si>
  <si>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</si>
  <si>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</si>
  <si>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</si>
  <si>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</si>
  <si>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</si>
  <si>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</si>
  <si>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</si>
  <si>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</si>
  <si>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</si>
  <si>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</si>
  <si>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</si>
  <si>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</si>
  <si>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</si>
  <si>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</si>
  <si>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</si>
  <si>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</si>
  <si>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</si>
  <si>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</si>
  <si>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</si>
  <si>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</si>
  <si>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</si>
  <si>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</si>
  <si>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</si>
  <si>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</si>
  <si>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</si>
  <si>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</si>
  <si>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</si>
  <si>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</si>
  <si>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</si>
  <si>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</si>
  <si>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</si>
  <si>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</si>
  <si>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</si>
  <si>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</si>
  <si>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</si>
  <si>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</si>
  <si>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</si>
  <si>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</si>
  <si>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</si>
  <si>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</si>
  <si>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</si>
  <si>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</si>
  <si>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</si>
  <si>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</si>
  <si>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</si>
  <si>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</si>
  <si>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</si>
  <si>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</si>
  <si>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</si>
  <si>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</si>
  <si>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</si>
  <si>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</si>
  <si>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</si>
  <si>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</si>
  <si>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</si>
  <si>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</si>
  <si>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</si>
  <si>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</si>
  <si>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</si>
  <si>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</si>
  <si>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</si>
  <si>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</si>
  <si>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</si>
  <si>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</si>
  <si>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</si>
  <si>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</si>
  <si>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</si>
  <si>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</si>
  <si>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</si>
  <si>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</si>
  <si>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</si>
  <si>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</si>
  <si>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</si>
  <si>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</si>
  <si>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</si>
  <si>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</si>
  <si>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</si>
  <si>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</si>
  <si>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</si>
  <si>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</si>
  <si>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</si>
  <si>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</si>
  <si>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</si>
  <si>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</si>
  <si>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</si>
  <si>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</si>
  <si>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</si>
  <si>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</si>
  <si>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</si>
  <si>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</si>
  <si>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</si>
  <si>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</si>
  <si>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</si>
  <si>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</si>
  <si>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</si>
  <si>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</si>
  <si>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</si>
  <si>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</si>
  <si>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</si>
  <si>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</si>
  <si>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</si>
  <si>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</si>
  <si>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</si>
  <si>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</si>
  <si>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</si>
  <si>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</si>
  <si>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</si>
  <si>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</si>
  <si>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</si>
  <si>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</si>
  <si>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</si>
  <si>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</si>
  <si>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</si>
  <si>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</si>
  <si>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</si>
  <si>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</si>
  <si>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</si>
  <si>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</si>
  <si>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</si>
  <si>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</si>
  <si>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</si>
  <si>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</si>
  <si>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</si>
  <si>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</si>
  <si>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</si>
  <si>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</si>
  <si>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</si>
  <si>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</si>
  <si>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</si>
  <si>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</si>
  <si>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</si>
  <si>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</si>
  <si>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</si>
  <si>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</si>
  <si>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</si>
  <si>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</si>
  <si>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</si>
  <si>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</si>
  <si>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</si>
  <si>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</si>
  <si>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</si>
  <si>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</si>
  <si>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</si>
  <si>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</si>
  <si>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</si>
  <si>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</si>
  <si>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</si>
  <si>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</si>
  <si>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</si>
  <si>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</si>
  <si>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</si>
  <si>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</si>
  <si>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</si>
  <si>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</si>
  <si>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</si>
  <si>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</si>
  <si>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</si>
  <si>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</si>
  <si>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</si>
  <si>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</si>
  <si>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</si>
  <si>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</si>
  <si>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</si>
  <si>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</si>
  <si>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</si>
  <si>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</si>
  <si>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</si>
  <si>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</si>
  <si>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</si>
  <si>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</si>
  <si>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</si>
  <si>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</si>
  <si>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</si>
  <si>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</si>
  <si>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</si>
  <si>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</si>
  <si>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</si>
  <si>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</si>
  <si>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</si>
  <si>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</si>
  <si>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</si>
  <si>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</si>
  <si>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</si>
  <si>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</si>
  <si>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</si>
  <si>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</si>
  <si>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</si>
  <si>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</si>
  <si>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</si>
  <si>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</si>
  <si>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</si>
  <si>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</si>
  <si>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</si>
  <si>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</si>
  <si>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</si>
  <si>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</si>
  <si>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</si>
  <si>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</si>
  <si>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</si>
  <si>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</si>
  <si>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</si>
  <si>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</si>
  <si>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</si>
  <si>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</si>
  <si>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</si>
  <si>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</si>
  <si>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</si>
  <si>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</si>
  <si>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</si>
  <si>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</si>
  <si>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</si>
  <si>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</si>
  <si>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</si>
  <si>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</si>
  <si>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</si>
  <si>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</si>
  <si>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</si>
  <si>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</si>
  <si>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</si>
  <si>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</si>
  <si>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</si>
  <si>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</si>
  <si>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</si>
  <si>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</si>
  <si>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</si>
  <si>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</si>
  <si>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</si>
  <si>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</si>
  <si>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</si>
  <si>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</si>
  <si>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</si>
  <si>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</si>
  <si>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</si>
  <si>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</si>
  <si>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</si>
  <si>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</si>
  <si>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</si>
  <si>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</si>
  <si>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</si>
  <si>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</si>
  <si>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</si>
  <si>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</si>
  <si>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</si>
  <si>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</si>
  <si>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</si>
  <si>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</si>
  <si>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</si>
  <si>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</si>
  <si>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</si>
  <si>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</si>
  <si>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</si>
  <si>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</si>
  <si>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</si>
  <si>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</si>
  <si>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</si>
  <si>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</si>
  <si>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</si>
  <si>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</si>
  <si>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</si>
  <si>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</si>
  <si>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</si>
  <si>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</si>
  <si>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</si>
  <si>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</si>
  <si>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</si>
  <si>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</si>
  <si>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</si>
  <si>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</si>
  <si>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</si>
  <si>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</si>
  <si>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</si>
  <si>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</si>
  <si>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</si>
  <si>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</si>
  <si>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</si>
  <si>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</si>
  <si>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</si>
  <si>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</si>
  <si>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</si>
  <si>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</si>
  <si>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</si>
  <si>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</si>
  <si>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</si>
  <si>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</si>
  <si>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</si>
  <si>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</si>
  <si>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</si>
  <si>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</si>
  <si>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</si>
  <si>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</si>
  <si>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</si>
  <si>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</si>
  <si>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</si>
  <si>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</si>
  <si>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</si>
  <si>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</si>
  <si>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</si>
  <si>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</si>
  <si>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</si>
  <si>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</si>
  <si>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</si>
  <si>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</si>
  <si>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</si>
  <si>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</si>
  <si>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</si>
  <si>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</si>
  <si>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</si>
  <si>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</si>
  <si>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</si>
  <si>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</si>
  <si>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Number of managers in the company?</t>
  </si>
  <si>
    <t>Number of Sr. Managers in the company?</t>
  </si>
  <si>
    <t>Calculate the total Budget allocated for salary of all the employees?</t>
  </si>
  <si>
    <t>Calculate the Final salary after the Bonus for every employee?( Create a new column for this)</t>
  </si>
  <si>
    <t>Find the maximum salary drawn by any of the employees?</t>
  </si>
  <si>
    <t>Find the minimum salary drawn ?</t>
  </si>
  <si>
    <t>Find the Second highest salary drawn in the organization?</t>
  </si>
  <si>
    <t>Find the third highest salary drawn in the organization?</t>
  </si>
  <si>
    <t>Find the 10th highest salary drawn in the organization?</t>
  </si>
  <si>
    <t>Find the second lowest salary drawn in the organization?</t>
  </si>
  <si>
    <t>Find the third lowest salary drawn in the organization?</t>
  </si>
  <si>
    <t>Find the 13th lowest salary drawn in the organization?</t>
  </si>
  <si>
    <t>Find the number of Dirrectors in the organization?</t>
  </si>
  <si>
    <t>Find the number of Analysts in the organization?</t>
  </si>
  <si>
    <t>Find the number of Sr. Analysts in the organization?</t>
  </si>
  <si>
    <t>Find the number of employees those are leaving the organization(exit date)?</t>
  </si>
  <si>
    <t>Find the number of employees working in the IT department?</t>
  </si>
  <si>
    <t>Find the number of Asian emplloyees living in the US?</t>
  </si>
  <si>
    <t>Find the number of Female Employees living in Chicago?</t>
  </si>
  <si>
    <t>Find the number of Caucasians living in United States?</t>
  </si>
  <si>
    <t>Find the number of employees whose salary is more than $99,999?</t>
  </si>
  <si>
    <t>Find the number of employees who are either living in China or are Asian?</t>
  </si>
  <si>
    <t>Find the number of employees who are either from "Research &amp; Development" or "Corporate" Business unit?</t>
  </si>
  <si>
    <t>Find the number of Managers in the Engineering Department?</t>
  </si>
  <si>
    <t>Find the number of Female Asian Employees working in the organization?</t>
  </si>
  <si>
    <t>Find the number of Employees working in the Research &amp; Development unit of the IT Department?</t>
  </si>
  <si>
    <t>Find the number of Employeees that do not have an exit date?</t>
  </si>
  <si>
    <t>Find the oldest Employee working in the orgnization?</t>
  </si>
  <si>
    <t>Find the Youngest Employee in the Organization?</t>
  </si>
  <si>
    <t>Find the Number of employees who are younger than 30 years of age?</t>
  </si>
  <si>
    <t>Find the number of Employees who are elder than 50 Years?</t>
  </si>
  <si>
    <t>Find the number of Managers in the Engineering Department whose age is less than 35?</t>
  </si>
  <si>
    <t>Find the number of Male Directors in the  Human Resource Department who are elder than 50 years of the age?</t>
  </si>
  <si>
    <t>Find the number of Asian Females working in the Engineering department who are younger than 35 years of age?</t>
  </si>
  <si>
    <t>Find the date of hiring of the employee who was first hired by the organization?</t>
  </si>
  <si>
    <t>Find the date of the most recent hiring in the organization?</t>
  </si>
  <si>
    <t>Find the date of hiring of the second hired employee in the organization?</t>
  </si>
  <si>
    <t>Find the date of hiring of the third hired employee in the organization?</t>
  </si>
  <si>
    <t>Find the number of IT Coordinators in the organization?</t>
  </si>
  <si>
    <t>Create a new column (IT Female) and Fill "Yes" if the employee is female and from IT department else fill "NO"?</t>
  </si>
  <si>
    <t>Find the Number of Black feamles working in the organization?</t>
  </si>
  <si>
    <t>Find the number of Female Directors in the organization?</t>
  </si>
  <si>
    <t>Find the number of Female Managers in the Sales?</t>
  </si>
  <si>
    <t>Questions</t>
  </si>
  <si>
    <t>Solutions</t>
  </si>
  <si>
    <t>Check the new column (final_salary)</t>
  </si>
  <si>
    <t>Final_salary</t>
  </si>
  <si>
    <t>IT Female</t>
  </si>
  <si>
    <t>Check the new column (IT_Female) - total 119 (Yes)</t>
  </si>
  <si>
    <t>female_black</t>
  </si>
  <si>
    <t># employees</t>
  </si>
  <si>
    <t>Gender based analysis</t>
  </si>
  <si>
    <t>Genders</t>
  </si>
  <si>
    <t>male</t>
  </si>
  <si>
    <t>female</t>
  </si>
  <si>
    <t>counts</t>
  </si>
  <si>
    <t>ratio</t>
  </si>
  <si>
    <t>Avg salary</t>
  </si>
  <si>
    <t>Avg Hike</t>
  </si>
  <si>
    <t>average hike</t>
  </si>
  <si>
    <t>differences</t>
  </si>
  <si>
    <t>Departments</t>
  </si>
  <si>
    <t>Counts</t>
  </si>
  <si>
    <t>Ratio</t>
  </si>
  <si>
    <t>Avg Salary</t>
  </si>
  <si>
    <t>Avg. hike</t>
  </si>
  <si>
    <t>finance</t>
  </si>
  <si>
    <t>accounting</t>
  </si>
  <si>
    <t>sales</t>
  </si>
  <si>
    <t>engineering</t>
  </si>
  <si>
    <t>marketing</t>
  </si>
  <si>
    <t>human resources</t>
  </si>
  <si>
    <t>Ratio (Department)</t>
  </si>
  <si>
    <t>Ratio (org.)</t>
  </si>
  <si>
    <t>Sum</t>
  </si>
  <si>
    <t>Average</t>
  </si>
  <si>
    <t>Running Total</t>
  </si>
  <si>
    <t>Count</t>
  </si>
  <si>
    <t>Column1</t>
  </si>
  <si>
    <t xml:space="preserve"> </t>
  </si>
  <si>
    <t>revision: 14 july, excel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</si>
</sst>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_);\(&quot;$&quot;#,##0\);&quot;$&quot;0_)"/>
    <numFmt numFmtId="165" formatCode="#,##0%_);\(#,##0%\);0%_)"/>
    <numFmt numFmtId="166" formatCode="[$-F800]dddd\,\ mmmm\ dd\,\ yyyy"/>
    <numFmt numFmtId="169" formatCode="_ [$₹-4009]\ * #,##0.00_ ;_ [$₹-4009]\ * \-#,##0.00_ ;_ [$₹-4009]\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6" fontId="0" fillId="0" borderId="0" xfId="0" applyNumberFormat="1"/>
    <xf numFmtId="166" fontId="1" fillId="2" borderId="3" xfId="0" applyNumberFormat="1" applyFont="1" applyFill="1" applyBorder="1" applyAlignment="1">
      <alignment horizontal="left"/>
    </xf>
    <xf numFmtId="0" fontId="2" fillId="0" borderId="0" xfId="0" applyFont="1"/>
    <xf numFmtId="0" fontId="0" fillId="0" borderId="4" xfId="0" applyBorder="1"/>
    <xf numFmtId="10" fontId="0" fillId="0" borderId="0" xfId="1" applyNumberFormat="1" applyFont="1"/>
    <xf numFmtId="10" fontId="0" fillId="0" borderId="4" xfId="1" applyNumberFormat="1" applyFont="1" applyBorder="1"/>
    <xf numFmtId="169" fontId="0" fillId="0" borderId="4" xfId="0" applyNumberFormat="1" applyBorder="1"/>
    <xf numFmtId="0" fontId="0" fillId="4" borderId="4" xfId="0" applyFill="1" applyBorder="1"/>
    <xf numFmtId="169" fontId="0" fillId="4" borderId="4" xfId="0" applyNumberFormat="1" applyFill="1" applyBorder="1"/>
    <xf numFmtId="10" fontId="0" fillId="4" borderId="4" xfId="1" applyNumberFormat="1" applyFont="1" applyFill="1" applyBorder="1"/>
    <xf numFmtId="10" fontId="0" fillId="0" borderId="6" xfId="1" applyNumberFormat="1" applyFont="1" applyBorder="1"/>
    <xf numFmtId="0" fontId="2" fillId="6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7" borderId="9" xfId="0" applyFont="1" applyFill="1" applyBorder="1"/>
    <xf numFmtId="0" fontId="0" fillId="0" borderId="9" xfId="0" applyFont="1" applyBorder="1"/>
    <xf numFmtId="0" fontId="2" fillId="8" borderId="5" xfId="0" applyFont="1" applyFill="1" applyBorder="1"/>
    <xf numFmtId="0" fontId="2" fillId="8" borderId="4" xfId="0" applyFont="1" applyFill="1" applyBorder="1"/>
    <xf numFmtId="0" fontId="2" fillId="8" borderId="7" xfId="0" applyFont="1" applyFill="1" applyBorder="1"/>
    <xf numFmtId="0" fontId="2" fillId="8" borderId="6" xfId="0" applyFont="1" applyFill="1" applyBorder="1"/>
    <xf numFmtId="0" fontId="0" fillId="9" borderId="4" xfId="0" applyFill="1" applyBorder="1"/>
    <xf numFmtId="0" fontId="4" fillId="8" borderId="4" xfId="0" applyFont="1" applyFill="1" applyBorder="1"/>
    <xf numFmtId="0" fontId="4" fillId="8" borderId="8" xfId="0" applyFont="1" applyFill="1" applyBorder="1"/>
    <xf numFmtId="10" fontId="0" fillId="7" borderId="9" xfId="1" applyNumberFormat="1" applyFont="1" applyFill="1" applyBorder="1"/>
    <xf numFmtId="169" fontId="0" fillId="7" borderId="4" xfId="0" applyNumberFormat="1" applyFont="1" applyFill="1" applyBorder="1"/>
    <xf numFmtId="10" fontId="0" fillId="0" borderId="9" xfId="1" applyNumberFormat="1" applyFont="1" applyBorder="1"/>
    <xf numFmtId="169" fontId="0" fillId="0" borderId="4" xfId="0" applyNumberFormat="1" applyFont="1" applyBorder="1"/>
    <xf numFmtId="0" fontId="4" fillId="8" borderId="5" xfId="0" applyFont="1" applyFill="1" applyBorder="1"/>
    <xf numFmtId="0" fontId="4" fillId="8" borderId="6" xfId="0" applyFont="1" applyFill="1" applyBorder="1"/>
    <xf numFmtId="10" fontId="0" fillId="7" borderId="6" xfId="1" applyNumberFormat="1" applyFont="1" applyFill="1" applyBorder="1"/>
    <xf numFmtId="0" fontId="7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 [$₹-4009]\ * #,##0.00_ ;_ [$₹-4009]\ * \-#,##0.00_ ;_ [$₹-4009]\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9" formatCode="_ [$₹-4009]\ * #,##0.00_ ;_ [$₹-4009]\ * \-#,##0.00_ ;_ [$₹-4009]\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numFmt numFmtId="0" formatCode="General"/>
    </dxf>
    <dxf>
      <numFmt numFmtId="0" formatCode="General"/>
    </dxf>
    <dxf>
      <numFmt numFmtId="164" formatCode="&quot;$&quot;#,##0_);\(&quot;$&quot;#,##0\);&quot;$&quot;0_)"/>
    </dxf>
    <dxf>
      <numFmt numFmtId="166" formatCode="[$-F800]dddd\,\ mmmm\ dd\,\ 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1" defaultTableStyle="TableStyleMedium2" defaultPivotStyle="PivotStyleLight16">
    <tableStyle name="Invisible" pivot="0" table="0" count="0" xr9:uid="{84AAA169-F731-4714-97BC-26E03FF9BC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employee" displayName="employee" ref="A1:Q1001" totalsRowShown="0" headerRowDxfId="23">
  <autoFilter ref="A1:Q1001" xr:uid="{D7CA8898-8363-4905-AB67-C7A42F7FDBFA}"/>
  <tableColumns count="17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22"/>
    <tableColumn id="10" xr3:uid="{CA3B0D4F-FCC2-4967-BC8E-979F23AA32F2}" name="Annual Salary" dataDxfId="21"/>
    <tableColumn id="11" xr3:uid="{84DC6F9B-C840-4378-9E1C-BEB4EB18E284}" name="Bonus %" dataDxfId="20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9"/>
    <tableColumn id="15" xr3:uid="{290F1ABE-1984-4FFE-A656-F5BCA4955ADA}" name="Final_salary" dataDxfId="18">
      <calculatedColumnFormula>employee[[#This Row],[Annual Salary]]+employee[[#This Row],[Bonus %]]*employee[[#This Row],[Annual Salary]]</calculatedColumnFormula>
    </tableColumn>
    <tableColumn id="16" xr3:uid="{27C4D57D-01F7-418B-8890-1C44C738B73A}" name="IT Female" dataDxfId="17">
      <calculatedColumnFormula>IF(AND(employee[[#This Row],[Department]]="IT",employee[[#This Row],[Gender]]="Female"),"Yes","No")</calculatedColumnFormula>
    </tableColumn>
    <tableColumn id="17" xr3:uid="{BACB2730-F3C2-437E-B05D-8355556F5A03}" name="female_black" dataDxfId="16">
      <calculatedColumnFormula>IF(AND(employee[[#This Row],[Gender]]="Female",employee[[#This Row],[Ethnicity]]="Black"), "Female_Black", "Others")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230CC2-A94A-4702-9C5A-FE6DBCE4510E}" name="Table3" displayName="Table3" ref="B25:H39" totalsRowShown="0" headerRowDxfId="9" tableBorderDxfId="15">
  <autoFilter ref="B25:H39" xr:uid="{6D230CC2-A94A-4702-9C5A-FE6DBCE4510E}"/>
  <tableColumns count="7">
    <tableColumn id="1" xr3:uid="{76DDBD72-7F87-49FD-B0D4-8482AF97E6BA}" name="Departments" dataDxfId="14"/>
    <tableColumn id="2" xr3:uid="{D19DA2B3-87AE-4883-B4B6-4BFF3627B001}" name="Gender"/>
    <tableColumn id="3" xr3:uid="{79AD8D04-5A54-4CB7-AD46-76507E675B48}" name="Counts">
      <calculatedColumnFormula>COUNTIFS(employee[Department],B26,employee[Gender],C26)</calculatedColumnFormula>
    </tableColumn>
    <tableColumn id="4" xr3:uid="{ED2DE159-D05D-46DB-A45D-9FD1B9D6732D}" name="Ratio (Department)" dataDxfId="13" dataCellStyle="Percent"/>
    <tableColumn id="5" xr3:uid="{9DF83F9D-E4CA-46E9-8A9D-971488467A1B}" name="Ratio (org.)" dataDxfId="12" dataCellStyle="Percent">
      <calculatedColumnFormula>(D26/$C$6)</calculatedColumnFormula>
    </tableColumn>
    <tableColumn id="6" xr3:uid="{29ED1A4B-2CB6-4282-8F99-46CF90D41D7D}" name="Avg Salary" dataDxfId="11">
      <calculatedColumnFormula>AVERAGEIFS(employee[Annual Salary],employee[Department],B26,employee[Gender],C26)</calculatedColumnFormula>
    </tableColumn>
    <tableColumn id="7" xr3:uid="{DE89C70D-B1CD-45F9-BA7D-DABC3C24D809}" name="Avg. hike" dataDxfId="10" dataCellStyle="Percent">
      <calculatedColumnFormula>AVERAGEIFS(employee[Bonus %],employee[Department],B26,employee[Gender],C26)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77FF3C-13E1-46D5-9FE4-4751E5789A03}" name="Table6" displayName="Table6" ref="B41:H55" totalsRowShown="0" headerRowDxfId="0" tableBorderDxfId="8">
  <autoFilter ref="B41:H55" xr:uid="{F177FF3C-13E1-46D5-9FE4-4751E5789A03}"/>
  <sortState xmlns:xlrd2="http://schemas.microsoft.com/office/spreadsheetml/2017/richdata2" ref="B42:H55">
    <sortCondition ref="H41:H55"/>
  </sortState>
  <tableColumns count="7">
    <tableColumn id="1" xr3:uid="{346ED289-2AA9-4603-A74B-908A7F9E18FB}" name="Departments" dataDxfId="7"/>
    <tableColumn id="2" xr3:uid="{047DD7F8-F1BF-4D6F-A3FD-994B586010AB}" name="Gender" dataDxfId="6"/>
    <tableColumn id="3" xr3:uid="{FFC125C7-265B-4A9C-B173-AE30DA7BDEBC}" name="Counts" dataDxfId="5"/>
    <tableColumn id="4" xr3:uid="{91BCF689-7305-4DB7-A972-FAD839B0A5EA}" name="Ratio (Department)" dataDxfId="4" dataCellStyle="Percent"/>
    <tableColumn id="5" xr3:uid="{E96C62B3-B833-4F5B-A872-B0D2A8F2AFDF}" name="Ratio (org.)" dataDxfId="3" dataCellStyle="Percent"/>
    <tableColumn id="6" xr3:uid="{59F1420D-A4F6-4F5F-9C2B-C1173093463D}" name="Avg Salary" dataDxfId="2"/>
    <tableColumn id="7" xr3:uid="{2C3430C8-B2F8-4A53-A960-2BD20C7D4738}" name="Avg. hike" dataDxfId="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T1001"/>
  <sheetViews>
    <sheetView workbookViewId="0">
      <selection activeCell="E31" sqref="E31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27.85546875" style="7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8" style="7" bestFit="1" customWidth="1"/>
    <col min="15" max="15" width="13" bestFit="1" customWidth="1"/>
    <col min="17" max="17" width="14.42578125" bestFit="1" customWidth="1"/>
    <col min="20" max="20" width="22.140625" bestFit="1" customWidth="1"/>
  </cols>
  <sheetData>
    <row r="1" spans="1:17" s="5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2029</v>
      </c>
      <c r="P1" s="4" t="s">
        <v>2030</v>
      </c>
      <c r="Q1" s="4" t="s">
        <v>2032</v>
      </c>
    </row>
    <row r="2" spans="1:17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7">
        <v>42468</v>
      </c>
      <c r="J2" s="1">
        <v>141604</v>
      </c>
      <c r="K2" s="2">
        <v>0.15</v>
      </c>
      <c r="L2" t="s">
        <v>19</v>
      </c>
      <c r="M2" t="s">
        <v>63</v>
      </c>
      <c r="N2" s="7">
        <v>44485</v>
      </c>
      <c r="O2" s="1">
        <f>employee[[#This Row],[Annual Salary]]+employee[[#This Row],[Bonus %]]*employee[[#This Row],[Annual Salary]]</f>
        <v>162844.6</v>
      </c>
      <c r="P2" t="str">
        <f>IF(AND(employee[[#This Row],[Department]]="IT",employee[[#This Row],[Gender]]="Female"),"Yes","No")</f>
        <v>Yes</v>
      </c>
      <c r="Q2" t="str">
        <f>IF(AND(employee[[#This Row],[Gender]]="Female",employee[[#This Row],[Ethnicity]]="Black"), "Female_Black", "Others")</f>
        <v>Female_Black</v>
      </c>
    </row>
    <row r="3" spans="1:17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7">
        <v>35763</v>
      </c>
      <c r="J3" s="1">
        <v>99975</v>
      </c>
      <c r="K3" s="2">
        <v>0</v>
      </c>
      <c r="L3" t="s">
        <v>33</v>
      </c>
      <c r="M3" t="s">
        <v>80</v>
      </c>
      <c r="N3" s="7" t="s">
        <v>21</v>
      </c>
      <c r="O3" s="1">
        <f>employee[[#This Row],[Annual Salary]]+employee[[#This Row],[Bonus %]]*employee[[#This Row],[Annual Salary]]</f>
        <v>99975</v>
      </c>
      <c r="P3" t="str">
        <f>IF(AND(employee[[#This Row],[Department]]="IT",employee[[#This Row],[Gender]]="Female"),"Yes","No")</f>
        <v>No</v>
      </c>
      <c r="Q3" t="str">
        <f>IF(AND(employee[[#This Row],[Gender]]="Female",employee[[#This Row],[Ethnicity]]="Black"), "Female_Black", "Others")</f>
        <v>Others</v>
      </c>
    </row>
    <row r="4" spans="1:17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7">
        <v>39016</v>
      </c>
      <c r="J4" s="1">
        <v>163099</v>
      </c>
      <c r="K4" s="2">
        <v>0.2</v>
      </c>
      <c r="L4" t="s">
        <v>19</v>
      </c>
      <c r="M4" t="s">
        <v>20</v>
      </c>
      <c r="N4" s="7" t="s">
        <v>21</v>
      </c>
      <c r="O4" s="1">
        <f>employee[[#This Row],[Annual Salary]]+employee[[#This Row],[Bonus %]]*employee[[#This Row],[Annual Salary]]</f>
        <v>195718.8</v>
      </c>
      <c r="P4" t="str">
        <f>IF(AND(employee[[#This Row],[Department]]="IT",employee[[#This Row],[Gender]]="Female"),"Yes","No")</f>
        <v>No</v>
      </c>
      <c r="Q4" t="str">
        <f>IF(AND(employee[[#This Row],[Gender]]="Female",employee[[#This Row],[Ethnicity]]="Black"), "Female_Black", "Others")</f>
        <v>Others</v>
      </c>
    </row>
    <row r="5" spans="1:17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7">
        <v>43735</v>
      </c>
      <c r="J5" s="1">
        <v>84913</v>
      </c>
      <c r="K5" s="2">
        <v>7.0000000000000007E-2</v>
      </c>
      <c r="L5" t="s">
        <v>19</v>
      </c>
      <c r="M5" t="s">
        <v>20</v>
      </c>
      <c r="N5" s="7" t="s">
        <v>21</v>
      </c>
      <c r="O5" s="1">
        <f>employee[[#This Row],[Annual Salary]]+employee[[#This Row],[Bonus %]]*employee[[#This Row],[Annual Salary]]</f>
        <v>90856.91</v>
      </c>
      <c r="P5" t="str">
        <f>IF(AND(employee[[#This Row],[Department]]="IT",employee[[#This Row],[Gender]]="Female"),"Yes","No")</f>
        <v>Yes</v>
      </c>
      <c r="Q5" t="str">
        <f>IF(AND(employee[[#This Row],[Gender]]="Female",employee[[#This Row],[Ethnicity]]="Black"), "Female_Black", "Others")</f>
        <v>Others</v>
      </c>
    </row>
    <row r="6" spans="1:17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7">
        <v>35023</v>
      </c>
      <c r="J6" s="1">
        <v>95409</v>
      </c>
      <c r="K6" s="2">
        <v>0</v>
      </c>
      <c r="L6" t="s">
        <v>19</v>
      </c>
      <c r="M6" t="s">
        <v>39</v>
      </c>
      <c r="N6" s="7" t="s">
        <v>21</v>
      </c>
      <c r="O6" s="1">
        <f>employee[[#This Row],[Annual Salary]]+employee[[#This Row],[Bonus %]]*employee[[#This Row],[Annual Salary]]</f>
        <v>95409</v>
      </c>
      <c r="P6" t="str">
        <f>IF(AND(employee[[#This Row],[Department]]="IT",employee[[#This Row],[Gender]]="Female"),"Yes","No")</f>
        <v>No</v>
      </c>
      <c r="Q6" t="str">
        <f>IF(AND(employee[[#This Row],[Gender]]="Female",employee[[#This Row],[Ethnicity]]="Black"), "Female_Black", "Others")</f>
        <v>Others</v>
      </c>
    </row>
    <row r="7" spans="1:17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7">
        <v>42759</v>
      </c>
      <c r="J7" s="1">
        <v>50994</v>
      </c>
      <c r="K7" s="2">
        <v>0</v>
      </c>
      <c r="L7" t="s">
        <v>33</v>
      </c>
      <c r="M7" t="s">
        <v>80</v>
      </c>
      <c r="N7" s="7" t="s">
        <v>21</v>
      </c>
      <c r="O7" s="1">
        <f>employee[[#This Row],[Annual Salary]]+employee[[#This Row],[Bonus %]]*employee[[#This Row],[Annual Salary]]</f>
        <v>50994</v>
      </c>
      <c r="P7" t="str">
        <f>IF(AND(employee[[#This Row],[Department]]="IT",employee[[#This Row],[Gender]]="Female"),"Yes","No")</f>
        <v>No</v>
      </c>
      <c r="Q7" t="str">
        <f>IF(AND(employee[[#This Row],[Gender]]="Female",employee[[#This Row],[Ethnicity]]="Black"), "Female_Black", "Others")</f>
        <v>Others</v>
      </c>
    </row>
    <row r="8" spans="1:17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7">
        <v>44013</v>
      </c>
      <c r="J8" s="1">
        <v>119746</v>
      </c>
      <c r="K8" s="2">
        <v>0.1</v>
      </c>
      <c r="L8" t="s">
        <v>19</v>
      </c>
      <c r="M8" t="s">
        <v>39</v>
      </c>
      <c r="N8" s="7" t="s">
        <v>21</v>
      </c>
      <c r="O8" s="1">
        <f>employee[[#This Row],[Annual Salary]]+employee[[#This Row],[Bonus %]]*employee[[#This Row],[Annual Salary]]</f>
        <v>131720.6</v>
      </c>
      <c r="P8" t="str">
        <f>IF(AND(employee[[#This Row],[Department]]="IT",employee[[#This Row],[Gender]]="Female"),"Yes","No")</f>
        <v>Yes</v>
      </c>
      <c r="Q8" t="str">
        <f>IF(AND(employee[[#This Row],[Gender]]="Female",employee[[#This Row],[Ethnicity]]="Black"), "Female_Black", "Others")</f>
        <v>Others</v>
      </c>
    </row>
    <row r="9" spans="1:17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7">
        <v>43967</v>
      </c>
      <c r="J9" s="1">
        <v>41336</v>
      </c>
      <c r="K9" s="2">
        <v>0</v>
      </c>
      <c r="L9" t="s">
        <v>19</v>
      </c>
      <c r="M9" t="s">
        <v>45</v>
      </c>
      <c r="N9" s="7">
        <v>44336</v>
      </c>
      <c r="O9" s="1">
        <f>employee[[#This Row],[Annual Salary]]+employee[[#This Row],[Bonus %]]*employee[[#This Row],[Annual Salary]]</f>
        <v>41336</v>
      </c>
      <c r="P9" t="str">
        <f>IF(AND(employee[[#This Row],[Department]]="IT",employee[[#This Row],[Gender]]="Female"),"Yes","No")</f>
        <v>No</v>
      </c>
      <c r="Q9" t="str">
        <f>IF(AND(employee[[#This Row],[Gender]]="Female",employee[[#This Row],[Ethnicity]]="Black"), "Female_Black", "Others")</f>
        <v>Others</v>
      </c>
    </row>
    <row r="10" spans="1:17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7">
        <v>43490</v>
      </c>
      <c r="J10" s="1">
        <v>113527</v>
      </c>
      <c r="K10" s="2">
        <v>0.06</v>
      </c>
      <c r="L10" t="s">
        <v>19</v>
      </c>
      <c r="M10" t="s">
        <v>25</v>
      </c>
      <c r="N10" s="7" t="s">
        <v>21</v>
      </c>
      <c r="O10" s="1">
        <f>employee[[#This Row],[Annual Salary]]+employee[[#This Row],[Bonus %]]*employee[[#This Row],[Annual Salary]]</f>
        <v>120338.62</v>
      </c>
      <c r="P10" t="str">
        <f>IF(AND(employee[[#This Row],[Department]]="IT",employee[[#This Row],[Gender]]="Female"),"Yes","No")</f>
        <v>No</v>
      </c>
      <c r="Q10" t="str">
        <f>IF(AND(employee[[#This Row],[Gender]]="Female",employee[[#This Row],[Ethnicity]]="Black"), "Female_Black", "Others")</f>
        <v>Others</v>
      </c>
    </row>
    <row r="11" spans="1:17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7">
        <v>43264</v>
      </c>
      <c r="J11" s="1">
        <v>77203</v>
      </c>
      <c r="K11" s="2">
        <v>0</v>
      </c>
      <c r="L11" t="s">
        <v>19</v>
      </c>
      <c r="M11" t="s">
        <v>20</v>
      </c>
      <c r="N11" s="7" t="s">
        <v>21</v>
      </c>
      <c r="O11" s="1">
        <f>employee[[#This Row],[Annual Salary]]+employee[[#This Row],[Bonus %]]*employee[[#This Row],[Annual Salary]]</f>
        <v>77203</v>
      </c>
      <c r="P11" t="str">
        <f>IF(AND(employee[[#This Row],[Department]]="IT",employee[[#This Row],[Gender]]="Female"),"Yes","No")</f>
        <v>No</v>
      </c>
      <c r="Q11" t="str">
        <f>IF(AND(employee[[#This Row],[Gender]]="Female",employee[[#This Row],[Ethnicity]]="Black"), "Female_Black", "Others")</f>
        <v>Others</v>
      </c>
    </row>
    <row r="12" spans="1:17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7">
        <v>39855</v>
      </c>
      <c r="J12" s="1">
        <v>157333</v>
      </c>
      <c r="K12" s="2">
        <v>0.15</v>
      </c>
      <c r="L12" t="s">
        <v>19</v>
      </c>
      <c r="M12" t="s">
        <v>45</v>
      </c>
      <c r="N12" s="7" t="s">
        <v>21</v>
      </c>
      <c r="O12" s="1">
        <f>employee[[#This Row],[Annual Salary]]+employee[[#This Row],[Bonus %]]*employee[[#This Row],[Annual Salary]]</f>
        <v>180932.95</v>
      </c>
      <c r="P12" t="str">
        <f>IF(AND(employee[[#This Row],[Department]]="IT",employee[[#This Row],[Gender]]="Female"),"Yes","No")</f>
        <v>No</v>
      </c>
      <c r="Q12" t="str">
        <f>IF(AND(employee[[#This Row],[Gender]]="Female",employee[[#This Row],[Ethnicity]]="Black"), "Female_Black", "Others")</f>
        <v>Others</v>
      </c>
    </row>
    <row r="13" spans="1:17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7">
        <v>44490</v>
      </c>
      <c r="J13" s="1">
        <v>109851</v>
      </c>
      <c r="K13" s="2">
        <v>0</v>
      </c>
      <c r="L13" t="s">
        <v>19</v>
      </c>
      <c r="M13" t="s">
        <v>63</v>
      </c>
      <c r="N13" s="7" t="s">
        <v>21</v>
      </c>
      <c r="O13" s="1">
        <f>employee[[#This Row],[Annual Salary]]+employee[[#This Row],[Bonus %]]*employee[[#This Row],[Annual Salary]]</f>
        <v>109851</v>
      </c>
      <c r="P13" t="str">
        <f>IF(AND(employee[[#This Row],[Department]]="IT",employee[[#This Row],[Gender]]="Female"),"Yes","No")</f>
        <v>No</v>
      </c>
      <c r="Q13" t="str">
        <f>IF(AND(employee[[#This Row],[Gender]]="Female",employee[[#This Row],[Ethnicity]]="Black"), "Female_Black", "Others")</f>
        <v>Others</v>
      </c>
    </row>
    <row r="14" spans="1:17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7">
        <v>36233</v>
      </c>
      <c r="J14" s="1">
        <v>105086</v>
      </c>
      <c r="K14" s="2">
        <v>0.09</v>
      </c>
      <c r="L14" t="s">
        <v>19</v>
      </c>
      <c r="M14" t="s">
        <v>25</v>
      </c>
      <c r="N14" s="7" t="s">
        <v>21</v>
      </c>
      <c r="O14" s="1">
        <f>employee[[#This Row],[Annual Salary]]+employee[[#This Row],[Bonus %]]*employee[[#This Row],[Annual Salary]]</f>
        <v>114543.74</v>
      </c>
      <c r="P14" t="str">
        <f>IF(AND(employee[[#This Row],[Department]]="IT",employee[[#This Row],[Gender]]="Female"),"Yes","No")</f>
        <v>No</v>
      </c>
      <c r="Q14" t="str">
        <f>IF(AND(employee[[#This Row],[Gender]]="Female",employee[[#This Row],[Ethnicity]]="Black"), "Female_Black", "Others")</f>
        <v>Others</v>
      </c>
    </row>
    <row r="15" spans="1:17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7">
        <v>44357</v>
      </c>
      <c r="J15" s="1">
        <v>146742</v>
      </c>
      <c r="K15" s="2">
        <v>0.1</v>
      </c>
      <c r="L15" t="s">
        <v>33</v>
      </c>
      <c r="M15" t="s">
        <v>74</v>
      </c>
      <c r="N15" s="7" t="s">
        <v>21</v>
      </c>
      <c r="O15" s="1">
        <f>employee[[#This Row],[Annual Salary]]+employee[[#This Row],[Bonus %]]*employee[[#This Row],[Annual Salary]]</f>
        <v>161416.20000000001</v>
      </c>
      <c r="P15" t="str">
        <f>IF(AND(employee[[#This Row],[Department]]="IT",employee[[#This Row],[Gender]]="Female"),"Yes","No")</f>
        <v>No</v>
      </c>
      <c r="Q15" t="str">
        <f>IF(AND(employee[[#This Row],[Gender]]="Female",employee[[#This Row],[Ethnicity]]="Black"), "Female_Black", "Others")</f>
        <v>Others</v>
      </c>
    </row>
    <row r="16" spans="1:17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7">
        <v>43043</v>
      </c>
      <c r="J16" s="1">
        <v>97078</v>
      </c>
      <c r="K16" s="2">
        <v>0</v>
      </c>
      <c r="L16" t="s">
        <v>19</v>
      </c>
      <c r="M16" t="s">
        <v>25</v>
      </c>
      <c r="N16" s="7">
        <v>43899</v>
      </c>
      <c r="O16" s="1">
        <f>employee[[#This Row],[Annual Salary]]+employee[[#This Row],[Bonus %]]*employee[[#This Row],[Annual Salary]]</f>
        <v>97078</v>
      </c>
      <c r="P16" t="str">
        <f>IF(AND(employee[[#This Row],[Department]]="IT",employee[[#This Row],[Gender]]="Female"),"Yes","No")</f>
        <v>No</v>
      </c>
      <c r="Q16" t="str">
        <f>IF(AND(employee[[#This Row],[Gender]]="Female",employee[[#This Row],[Ethnicity]]="Black"), "Female_Black", "Others")</f>
        <v>Others</v>
      </c>
    </row>
    <row r="17" spans="1:20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7">
        <v>41346</v>
      </c>
      <c r="J17" s="1">
        <v>249270</v>
      </c>
      <c r="K17" s="2">
        <v>0.3</v>
      </c>
      <c r="L17" t="s">
        <v>19</v>
      </c>
      <c r="M17" t="s">
        <v>63</v>
      </c>
      <c r="N17" s="7" t="s">
        <v>21</v>
      </c>
      <c r="O17" s="1">
        <f>employee[[#This Row],[Annual Salary]]+employee[[#This Row],[Bonus %]]*employee[[#This Row],[Annual Salary]]</f>
        <v>324051</v>
      </c>
      <c r="P17" t="str">
        <f>IF(AND(employee[[#This Row],[Department]]="IT",employee[[#This Row],[Gender]]="Female"),"Yes","No")</f>
        <v>No</v>
      </c>
      <c r="Q17" t="str">
        <f>IF(AND(employee[[#This Row],[Gender]]="Female",employee[[#This Row],[Ethnicity]]="Black"), "Female_Black", "Others")</f>
        <v>Others</v>
      </c>
    </row>
    <row r="18" spans="1:20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7">
        <v>37319</v>
      </c>
      <c r="J18" s="1">
        <v>175837</v>
      </c>
      <c r="K18" s="2">
        <v>0.2</v>
      </c>
      <c r="L18" t="s">
        <v>19</v>
      </c>
      <c r="M18" t="s">
        <v>39</v>
      </c>
      <c r="N18" s="7" t="s">
        <v>21</v>
      </c>
      <c r="O18" s="1">
        <f>employee[[#This Row],[Annual Salary]]+employee[[#This Row],[Bonus %]]*employee[[#This Row],[Annual Salary]]</f>
        <v>211004.4</v>
      </c>
      <c r="P18" t="str">
        <f>IF(AND(employee[[#This Row],[Department]]="IT",employee[[#This Row],[Gender]]="Female"),"Yes","No")</f>
        <v>No</v>
      </c>
      <c r="Q18" t="str">
        <f>IF(AND(employee[[#This Row],[Gender]]="Female",employee[[#This Row],[Ethnicity]]="Black"), "Female_Black", "Others")</f>
        <v>Female_Black</v>
      </c>
    </row>
    <row r="19" spans="1:20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7">
        <v>37956</v>
      </c>
      <c r="J19" s="1">
        <v>154828</v>
      </c>
      <c r="K19" s="2">
        <v>0.13</v>
      </c>
      <c r="L19" t="s">
        <v>19</v>
      </c>
      <c r="M19" t="s">
        <v>63</v>
      </c>
      <c r="N19" s="7" t="s">
        <v>21</v>
      </c>
      <c r="O19" s="1">
        <f>employee[[#This Row],[Annual Salary]]+employee[[#This Row],[Bonus %]]*employee[[#This Row],[Annual Salary]]</f>
        <v>174955.64</v>
      </c>
      <c r="P19" t="str">
        <f>IF(AND(employee[[#This Row],[Department]]="IT",employee[[#This Row],[Gender]]="Female"),"Yes","No")</f>
        <v>No</v>
      </c>
      <c r="Q19" t="str">
        <f>IF(AND(employee[[#This Row],[Gender]]="Female",employee[[#This Row],[Ethnicity]]="Black"), "Female_Black", "Others")</f>
        <v>Others</v>
      </c>
      <c r="T19" s="7"/>
    </row>
    <row r="20" spans="1:20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7">
        <v>41581</v>
      </c>
      <c r="J20" s="1">
        <v>186503</v>
      </c>
      <c r="K20" s="2">
        <v>0.24</v>
      </c>
      <c r="L20" t="s">
        <v>19</v>
      </c>
      <c r="M20" t="s">
        <v>29</v>
      </c>
      <c r="N20" s="7" t="s">
        <v>21</v>
      </c>
      <c r="O20" s="1">
        <f>employee[[#This Row],[Annual Salary]]+employee[[#This Row],[Bonus %]]*employee[[#This Row],[Annual Salary]]</f>
        <v>231263.72</v>
      </c>
      <c r="P20" t="str">
        <f>IF(AND(employee[[#This Row],[Department]]="IT",employee[[#This Row],[Gender]]="Female"),"Yes","No")</f>
        <v>No</v>
      </c>
      <c r="Q20" t="str">
        <f>IF(AND(employee[[#This Row],[Gender]]="Female",employee[[#This Row],[Ethnicity]]="Black"), "Female_Black", "Others")</f>
        <v>Others</v>
      </c>
    </row>
    <row r="21" spans="1:20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7">
        <v>37446</v>
      </c>
      <c r="J21" s="1">
        <v>166331</v>
      </c>
      <c r="K21" s="2">
        <v>0.18</v>
      </c>
      <c r="L21" t="s">
        <v>33</v>
      </c>
      <c r="M21" t="s">
        <v>80</v>
      </c>
      <c r="N21" s="7" t="s">
        <v>21</v>
      </c>
      <c r="O21" s="1">
        <f>employee[[#This Row],[Annual Salary]]+employee[[#This Row],[Bonus %]]*employee[[#This Row],[Annual Salary]]</f>
        <v>196270.58</v>
      </c>
      <c r="P21" t="str">
        <f>IF(AND(employee[[#This Row],[Department]]="IT",employee[[#This Row],[Gender]]="Female"),"Yes","No")</f>
        <v>No</v>
      </c>
      <c r="Q21" t="str">
        <f>IF(AND(employee[[#This Row],[Gender]]="Female",employee[[#This Row],[Ethnicity]]="Black"), "Female_Black", "Others")</f>
        <v>Others</v>
      </c>
    </row>
    <row r="22" spans="1:20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7">
        <v>40917</v>
      </c>
      <c r="J22" s="1">
        <v>146140</v>
      </c>
      <c r="K22" s="2">
        <v>0.1</v>
      </c>
      <c r="L22" t="s">
        <v>52</v>
      </c>
      <c r="M22" t="s">
        <v>81</v>
      </c>
      <c r="N22" s="7" t="s">
        <v>21</v>
      </c>
      <c r="O22" s="1">
        <f>employee[[#This Row],[Annual Salary]]+employee[[#This Row],[Bonus %]]*employee[[#This Row],[Annual Salary]]</f>
        <v>160754</v>
      </c>
      <c r="P22" t="str">
        <f>IF(AND(employee[[#This Row],[Department]]="IT",employee[[#This Row],[Gender]]="Female"),"Yes","No")</f>
        <v>No</v>
      </c>
      <c r="Q22" t="str">
        <f>IF(AND(employee[[#This Row],[Gender]]="Female",employee[[#This Row],[Ethnicity]]="Black"), "Female_Black", "Others")</f>
        <v>Others</v>
      </c>
    </row>
    <row r="23" spans="1:20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7">
        <v>44288</v>
      </c>
      <c r="J23" s="1">
        <v>151703</v>
      </c>
      <c r="K23" s="2">
        <v>0.21</v>
      </c>
      <c r="L23" t="s">
        <v>19</v>
      </c>
      <c r="M23" t="s">
        <v>45</v>
      </c>
      <c r="N23" s="7" t="s">
        <v>21</v>
      </c>
      <c r="O23" s="1">
        <f>employee[[#This Row],[Annual Salary]]+employee[[#This Row],[Bonus %]]*employee[[#This Row],[Annual Salary]]</f>
        <v>183560.63</v>
      </c>
      <c r="P23" t="str">
        <f>IF(AND(employee[[#This Row],[Department]]="IT",employee[[#This Row],[Gender]]="Female"),"Yes","No")</f>
        <v>No</v>
      </c>
      <c r="Q23" t="str">
        <f>IF(AND(employee[[#This Row],[Gender]]="Female",employee[[#This Row],[Ethnicity]]="Black"), "Female_Black", "Others")</f>
        <v>Others</v>
      </c>
    </row>
    <row r="24" spans="1:20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7">
        <v>37400</v>
      </c>
      <c r="J24" s="1">
        <v>172787</v>
      </c>
      <c r="K24" s="2">
        <v>0.28000000000000003</v>
      </c>
      <c r="L24" t="s">
        <v>52</v>
      </c>
      <c r="M24" t="s">
        <v>66</v>
      </c>
      <c r="N24" s="7" t="s">
        <v>21</v>
      </c>
      <c r="O24" s="1">
        <f>employee[[#This Row],[Annual Salary]]+employee[[#This Row],[Bonus %]]*employee[[#This Row],[Annual Salary]]</f>
        <v>221167.36000000002</v>
      </c>
      <c r="P24" t="str">
        <f>IF(AND(employee[[#This Row],[Department]]="IT",employee[[#This Row],[Gender]]="Female"),"Yes","No")</f>
        <v>No</v>
      </c>
      <c r="Q24" t="str">
        <f>IF(AND(employee[[#This Row],[Gender]]="Female",employee[[#This Row],[Ethnicity]]="Black"), "Female_Black", "Others")</f>
        <v>Others</v>
      </c>
    </row>
    <row r="25" spans="1:20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7">
        <v>43713</v>
      </c>
      <c r="J25" s="1">
        <v>49998</v>
      </c>
      <c r="K25" s="2">
        <v>0</v>
      </c>
      <c r="L25" t="s">
        <v>19</v>
      </c>
      <c r="M25" t="s">
        <v>63</v>
      </c>
      <c r="N25" s="7" t="s">
        <v>21</v>
      </c>
      <c r="O25" s="1">
        <f>employee[[#This Row],[Annual Salary]]+employee[[#This Row],[Bonus %]]*employee[[#This Row],[Annual Salary]]</f>
        <v>49998</v>
      </c>
      <c r="P25" t="str">
        <f>IF(AND(employee[[#This Row],[Department]]="IT",employee[[#This Row],[Gender]]="Female"),"Yes","No")</f>
        <v>No</v>
      </c>
      <c r="Q25" t="str">
        <f>IF(AND(employee[[#This Row],[Gender]]="Female",employee[[#This Row],[Ethnicity]]="Black"), "Female_Black", "Others")</f>
        <v>Others</v>
      </c>
    </row>
    <row r="26" spans="1:20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7">
        <v>41700</v>
      </c>
      <c r="J26" s="1">
        <v>207172</v>
      </c>
      <c r="K26" s="2">
        <v>0.31</v>
      </c>
      <c r="L26" t="s">
        <v>33</v>
      </c>
      <c r="M26" t="s">
        <v>80</v>
      </c>
      <c r="N26" s="7" t="s">
        <v>21</v>
      </c>
      <c r="O26" s="1">
        <f>employee[[#This Row],[Annual Salary]]+employee[[#This Row],[Bonus %]]*employee[[#This Row],[Annual Salary]]</f>
        <v>271395.32</v>
      </c>
      <c r="P26" t="str">
        <f>IF(AND(employee[[#This Row],[Department]]="IT",employee[[#This Row],[Gender]]="Female"),"Yes","No")</f>
        <v>No</v>
      </c>
      <c r="Q26" t="str">
        <f>IF(AND(employee[[#This Row],[Gender]]="Female",employee[[#This Row],[Ethnicity]]="Black"), "Female_Black", "Others")</f>
        <v>Others</v>
      </c>
    </row>
    <row r="27" spans="1:20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7">
        <v>42111</v>
      </c>
      <c r="J27" s="1">
        <v>152239</v>
      </c>
      <c r="K27" s="2">
        <v>0.23</v>
      </c>
      <c r="L27" t="s">
        <v>19</v>
      </c>
      <c r="M27" t="s">
        <v>29</v>
      </c>
      <c r="N27" s="7" t="s">
        <v>21</v>
      </c>
      <c r="O27" s="1">
        <f>employee[[#This Row],[Annual Salary]]+employee[[#This Row],[Bonus %]]*employee[[#This Row],[Annual Salary]]</f>
        <v>187253.97</v>
      </c>
      <c r="P27" t="str">
        <f>IF(AND(employee[[#This Row],[Department]]="IT",employee[[#This Row],[Gender]]="Female"),"Yes","No")</f>
        <v>No</v>
      </c>
      <c r="Q27" t="str">
        <f>IF(AND(employee[[#This Row],[Gender]]="Female",employee[[#This Row],[Ethnicity]]="Black"), "Female_Black", "Others")</f>
        <v>Others</v>
      </c>
    </row>
    <row r="28" spans="1:20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7">
        <v>38388</v>
      </c>
      <c r="J28" s="1">
        <v>98581</v>
      </c>
      <c r="K28" s="2">
        <v>0</v>
      </c>
      <c r="L28" t="s">
        <v>52</v>
      </c>
      <c r="M28" t="s">
        <v>66</v>
      </c>
      <c r="N28" s="7" t="s">
        <v>21</v>
      </c>
      <c r="O28" s="1">
        <f>employee[[#This Row],[Annual Salary]]+employee[[#This Row],[Bonus %]]*employee[[#This Row],[Annual Salary]]</f>
        <v>98581</v>
      </c>
      <c r="P28" t="str">
        <f>IF(AND(employee[[#This Row],[Department]]="IT",employee[[#This Row],[Gender]]="Female"),"Yes","No")</f>
        <v>No</v>
      </c>
      <c r="Q28" t="str">
        <f>IF(AND(employee[[#This Row],[Gender]]="Female",employee[[#This Row],[Ethnicity]]="Black"), "Female_Black", "Others")</f>
        <v>Others</v>
      </c>
    </row>
    <row r="29" spans="1:20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7">
        <v>38145</v>
      </c>
      <c r="J29" s="1">
        <v>246231</v>
      </c>
      <c r="K29" s="2">
        <v>0.31</v>
      </c>
      <c r="L29" t="s">
        <v>19</v>
      </c>
      <c r="M29" t="s">
        <v>63</v>
      </c>
      <c r="N29" s="7" t="s">
        <v>21</v>
      </c>
      <c r="O29" s="1">
        <f>employee[[#This Row],[Annual Salary]]+employee[[#This Row],[Bonus %]]*employee[[#This Row],[Annual Salary]]</f>
        <v>322562.61</v>
      </c>
      <c r="P29" t="str">
        <f>IF(AND(employee[[#This Row],[Department]]="IT",employee[[#This Row],[Gender]]="Female"),"Yes","No")</f>
        <v>No</v>
      </c>
      <c r="Q29" t="str">
        <f>IF(AND(employee[[#This Row],[Gender]]="Female",employee[[#This Row],[Ethnicity]]="Black"), "Female_Black", "Others")</f>
        <v>Others</v>
      </c>
    </row>
    <row r="30" spans="1:20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7">
        <v>35403</v>
      </c>
      <c r="J30" s="1">
        <v>99354</v>
      </c>
      <c r="K30" s="2">
        <v>0.12</v>
      </c>
      <c r="L30" t="s">
        <v>33</v>
      </c>
      <c r="M30" t="s">
        <v>60</v>
      </c>
      <c r="N30" s="7" t="s">
        <v>21</v>
      </c>
      <c r="O30" s="1">
        <f>employee[[#This Row],[Annual Salary]]+employee[[#This Row],[Bonus %]]*employee[[#This Row],[Annual Salary]]</f>
        <v>111276.48</v>
      </c>
      <c r="P30" t="str">
        <f>IF(AND(employee[[#This Row],[Department]]="IT",employee[[#This Row],[Gender]]="Female"),"Yes","No")</f>
        <v>No</v>
      </c>
      <c r="Q30" t="str">
        <f>IF(AND(employee[[#This Row],[Gender]]="Female",employee[[#This Row],[Ethnicity]]="Black"), "Female_Black", "Others")</f>
        <v>Others</v>
      </c>
    </row>
    <row r="31" spans="1:20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7">
        <v>41040</v>
      </c>
      <c r="J31" s="1">
        <v>231141</v>
      </c>
      <c r="K31" s="2">
        <v>0.34</v>
      </c>
      <c r="L31" t="s">
        <v>33</v>
      </c>
      <c r="M31" t="s">
        <v>60</v>
      </c>
      <c r="N31" s="7" t="s">
        <v>21</v>
      </c>
      <c r="O31" s="1">
        <f>employee[[#This Row],[Annual Salary]]+employee[[#This Row],[Bonus %]]*employee[[#This Row],[Annual Salary]]</f>
        <v>309728.94</v>
      </c>
      <c r="P31" t="str">
        <f>IF(AND(employee[[#This Row],[Department]]="IT",employee[[#This Row],[Gender]]="Female"),"Yes","No")</f>
        <v>No</v>
      </c>
      <c r="Q31" t="str">
        <f>IF(AND(employee[[#This Row],[Gender]]="Female",employee[[#This Row],[Ethnicity]]="Black"), "Female_Black", "Others")</f>
        <v>Others</v>
      </c>
    </row>
    <row r="32" spans="1:20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7">
        <v>42911</v>
      </c>
      <c r="J32" s="1">
        <v>54775</v>
      </c>
      <c r="K32" s="2">
        <v>0</v>
      </c>
      <c r="L32" t="s">
        <v>19</v>
      </c>
      <c r="M32" t="s">
        <v>29</v>
      </c>
      <c r="N32" s="7" t="s">
        <v>21</v>
      </c>
      <c r="O32" s="1">
        <f>employee[[#This Row],[Annual Salary]]+employee[[#This Row],[Bonus %]]*employee[[#This Row],[Annual Salary]]</f>
        <v>54775</v>
      </c>
      <c r="P32" t="str">
        <f>IF(AND(employee[[#This Row],[Department]]="IT",employee[[#This Row],[Gender]]="Female"),"Yes","No")</f>
        <v>No</v>
      </c>
      <c r="Q32" t="str">
        <f>IF(AND(employee[[#This Row],[Gender]]="Female",employee[[#This Row],[Ethnicity]]="Black"), "Female_Black", "Others")</f>
        <v>Others</v>
      </c>
    </row>
    <row r="33" spans="1:17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7">
        <v>38123</v>
      </c>
      <c r="J33" s="1">
        <v>55499</v>
      </c>
      <c r="K33" s="2">
        <v>0</v>
      </c>
      <c r="L33" t="s">
        <v>52</v>
      </c>
      <c r="M33" t="s">
        <v>81</v>
      </c>
      <c r="N33" s="7" t="s">
        <v>21</v>
      </c>
      <c r="O33" s="1">
        <f>employee[[#This Row],[Annual Salary]]+employee[[#This Row],[Bonus %]]*employee[[#This Row],[Annual Salary]]</f>
        <v>55499</v>
      </c>
      <c r="P33" t="str">
        <f>IF(AND(employee[[#This Row],[Department]]="IT",employee[[#This Row],[Gender]]="Female"),"Yes","No")</f>
        <v>No</v>
      </c>
      <c r="Q33" t="str">
        <f>IF(AND(employee[[#This Row],[Gender]]="Female",employee[[#This Row],[Ethnicity]]="Black"), "Female_Black", "Others")</f>
        <v>Others</v>
      </c>
    </row>
    <row r="34" spans="1:17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7">
        <v>39640</v>
      </c>
      <c r="J34" s="1">
        <v>66521</v>
      </c>
      <c r="K34" s="2">
        <v>0</v>
      </c>
      <c r="L34" t="s">
        <v>19</v>
      </c>
      <c r="M34" t="s">
        <v>63</v>
      </c>
      <c r="N34" s="7" t="s">
        <v>21</v>
      </c>
      <c r="O34" s="1">
        <f>employee[[#This Row],[Annual Salary]]+employee[[#This Row],[Bonus %]]*employee[[#This Row],[Annual Salary]]</f>
        <v>66521</v>
      </c>
      <c r="P34" t="str">
        <f>IF(AND(employee[[#This Row],[Department]]="IT",employee[[#This Row],[Gender]]="Female"),"Yes","No")</f>
        <v>No</v>
      </c>
      <c r="Q34" t="str">
        <f>IF(AND(employee[[#This Row],[Gender]]="Female",employee[[#This Row],[Ethnicity]]="Black"), "Female_Black", "Others")</f>
        <v>Others</v>
      </c>
    </row>
    <row r="35" spans="1:17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7">
        <v>42642</v>
      </c>
      <c r="J35" s="1">
        <v>59100</v>
      </c>
      <c r="K35" s="2">
        <v>0</v>
      </c>
      <c r="L35" t="s">
        <v>33</v>
      </c>
      <c r="M35" t="s">
        <v>80</v>
      </c>
      <c r="N35" s="7" t="s">
        <v>21</v>
      </c>
      <c r="O35" s="1">
        <f>employee[[#This Row],[Annual Salary]]+employee[[#This Row],[Bonus %]]*employee[[#This Row],[Annual Salary]]</f>
        <v>59100</v>
      </c>
      <c r="P35" t="str">
        <f>IF(AND(employee[[#This Row],[Department]]="IT",employee[[#This Row],[Gender]]="Female"),"Yes","No")</f>
        <v>No</v>
      </c>
      <c r="Q35" t="str">
        <f>IF(AND(employee[[#This Row],[Gender]]="Female",employee[[#This Row],[Ethnicity]]="Black"), "Female_Black", "Others")</f>
        <v>Others</v>
      </c>
    </row>
    <row r="36" spans="1:17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7">
        <v>43226</v>
      </c>
      <c r="J36" s="1">
        <v>49011</v>
      </c>
      <c r="K36" s="2">
        <v>0</v>
      </c>
      <c r="L36" t="s">
        <v>19</v>
      </c>
      <c r="M36" t="s">
        <v>20</v>
      </c>
      <c r="N36" s="7" t="s">
        <v>21</v>
      </c>
      <c r="O36" s="1">
        <f>employee[[#This Row],[Annual Salary]]+employee[[#This Row],[Bonus %]]*employee[[#This Row],[Annual Salary]]</f>
        <v>49011</v>
      </c>
      <c r="P36" t="str">
        <f>IF(AND(employee[[#This Row],[Department]]="IT",employee[[#This Row],[Gender]]="Female"),"Yes","No")</f>
        <v>No</v>
      </c>
      <c r="Q36" t="str">
        <f>IF(AND(employee[[#This Row],[Gender]]="Female",employee[[#This Row],[Ethnicity]]="Black"), "Female_Black", "Others")</f>
        <v>Others</v>
      </c>
    </row>
    <row r="37" spans="1:17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7">
        <v>41681</v>
      </c>
      <c r="J37" s="1">
        <v>99575</v>
      </c>
      <c r="K37" s="2">
        <v>0</v>
      </c>
      <c r="L37" t="s">
        <v>19</v>
      </c>
      <c r="M37" t="s">
        <v>25</v>
      </c>
      <c r="N37" s="7" t="s">
        <v>21</v>
      </c>
      <c r="O37" s="1">
        <f>employee[[#This Row],[Annual Salary]]+employee[[#This Row],[Bonus %]]*employee[[#This Row],[Annual Salary]]</f>
        <v>99575</v>
      </c>
      <c r="P37" t="str">
        <f>IF(AND(employee[[#This Row],[Department]]="IT",employee[[#This Row],[Gender]]="Female"),"Yes","No")</f>
        <v>Yes</v>
      </c>
      <c r="Q37" t="str">
        <f>IF(AND(employee[[#This Row],[Gender]]="Female",employee[[#This Row],[Ethnicity]]="Black"), "Female_Black", "Others")</f>
        <v>Others</v>
      </c>
    </row>
    <row r="38" spans="1:17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7">
        <v>43815</v>
      </c>
      <c r="J38" s="1">
        <v>99989</v>
      </c>
      <c r="K38" s="2">
        <v>0</v>
      </c>
      <c r="L38" t="s">
        <v>33</v>
      </c>
      <c r="M38" t="s">
        <v>34</v>
      </c>
      <c r="N38" s="7" t="s">
        <v>21</v>
      </c>
      <c r="O38" s="1">
        <f>employee[[#This Row],[Annual Salary]]+employee[[#This Row],[Bonus %]]*employee[[#This Row],[Annual Salary]]</f>
        <v>99989</v>
      </c>
      <c r="P38" t="str">
        <f>IF(AND(employee[[#This Row],[Department]]="IT",employee[[#This Row],[Gender]]="Female"),"Yes","No")</f>
        <v>No</v>
      </c>
      <c r="Q38" t="str">
        <f>IF(AND(employee[[#This Row],[Gender]]="Female",employee[[#This Row],[Ethnicity]]="Black"), "Female_Black", "Others")</f>
        <v>Others</v>
      </c>
    </row>
    <row r="39" spans="1:17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7">
        <v>43758</v>
      </c>
      <c r="J39" s="1">
        <v>256420</v>
      </c>
      <c r="K39" s="2">
        <v>0.3</v>
      </c>
      <c r="L39" t="s">
        <v>19</v>
      </c>
      <c r="M39" t="s">
        <v>39</v>
      </c>
      <c r="N39" s="7" t="s">
        <v>21</v>
      </c>
      <c r="O39" s="1">
        <f>employee[[#This Row],[Annual Salary]]+employee[[#This Row],[Bonus %]]*employee[[#This Row],[Annual Salary]]</f>
        <v>333346</v>
      </c>
      <c r="P39" t="str">
        <f>IF(AND(employee[[#This Row],[Department]]="IT",employee[[#This Row],[Gender]]="Female"),"Yes","No")</f>
        <v>No</v>
      </c>
      <c r="Q39" t="str">
        <f>IF(AND(employee[[#This Row],[Gender]]="Female",employee[[#This Row],[Ethnicity]]="Black"), "Female_Black", "Others")</f>
        <v>Others</v>
      </c>
    </row>
    <row r="40" spans="1:17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7">
        <v>41409</v>
      </c>
      <c r="J40" s="1">
        <v>78940</v>
      </c>
      <c r="K40" s="2">
        <v>0</v>
      </c>
      <c r="L40" t="s">
        <v>19</v>
      </c>
      <c r="M40" t="s">
        <v>45</v>
      </c>
      <c r="N40" s="7" t="s">
        <v>21</v>
      </c>
      <c r="O40" s="1">
        <f>employee[[#This Row],[Annual Salary]]+employee[[#This Row],[Bonus %]]*employee[[#This Row],[Annual Salary]]</f>
        <v>78940</v>
      </c>
      <c r="P40" t="str">
        <f>IF(AND(employee[[#This Row],[Department]]="IT",employee[[#This Row],[Gender]]="Female"),"Yes","No")</f>
        <v>Yes</v>
      </c>
      <c r="Q40" t="str">
        <f>IF(AND(employee[[#This Row],[Gender]]="Female",employee[[#This Row],[Ethnicity]]="Black"), "Female_Black", "Others")</f>
        <v>Others</v>
      </c>
    </row>
    <row r="41" spans="1:17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7">
        <v>34337</v>
      </c>
      <c r="J41" s="1">
        <v>82872</v>
      </c>
      <c r="K41" s="2">
        <v>0</v>
      </c>
      <c r="L41" t="s">
        <v>52</v>
      </c>
      <c r="M41" t="s">
        <v>81</v>
      </c>
      <c r="N41" s="7" t="s">
        <v>21</v>
      </c>
      <c r="O41" s="1">
        <f>employee[[#This Row],[Annual Salary]]+employee[[#This Row],[Bonus %]]*employee[[#This Row],[Annual Salary]]</f>
        <v>82872</v>
      </c>
      <c r="P41" t="str">
        <f>IF(AND(employee[[#This Row],[Department]]="IT",employee[[#This Row],[Gender]]="Female"),"Yes","No")</f>
        <v>Yes</v>
      </c>
      <c r="Q41" t="str">
        <f>IF(AND(employee[[#This Row],[Gender]]="Female",employee[[#This Row],[Ethnicity]]="Black"), "Female_Black", "Others")</f>
        <v>Others</v>
      </c>
    </row>
    <row r="42" spans="1:17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7">
        <v>42884</v>
      </c>
      <c r="J42" s="1">
        <v>86317</v>
      </c>
      <c r="K42" s="2">
        <v>0</v>
      </c>
      <c r="L42" t="s">
        <v>33</v>
      </c>
      <c r="M42" t="s">
        <v>34</v>
      </c>
      <c r="N42" s="7">
        <v>42932</v>
      </c>
      <c r="O42" s="1">
        <f>employee[[#This Row],[Annual Salary]]+employee[[#This Row],[Bonus %]]*employee[[#This Row],[Annual Salary]]</f>
        <v>86317</v>
      </c>
      <c r="P42" t="str">
        <f>IF(AND(employee[[#This Row],[Department]]="IT",employee[[#This Row],[Gender]]="Female"),"Yes","No")</f>
        <v>No</v>
      </c>
      <c r="Q42" t="str">
        <f>IF(AND(employee[[#This Row],[Gender]]="Female",employee[[#This Row],[Ethnicity]]="Black"), "Female_Black", "Others")</f>
        <v>Others</v>
      </c>
    </row>
    <row r="43" spans="1:17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7">
        <v>41601</v>
      </c>
      <c r="J43" s="1">
        <v>113135</v>
      </c>
      <c r="K43" s="2">
        <v>0.05</v>
      </c>
      <c r="L43" t="s">
        <v>19</v>
      </c>
      <c r="M43" t="s">
        <v>25</v>
      </c>
      <c r="N43" s="7" t="s">
        <v>21</v>
      </c>
      <c r="O43" s="1">
        <f>employee[[#This Row],[Annual Salary]]+employee[[#This Row],[Bonus %]]*employee[[#This Row],[Annual Salary]]</f>
        <v>118791.75</v>
      </c>
      <c r="P43" t="str">
        <f>IF(AND(employee[[#This Row],[Department]]="IT",employee[[#This Row],[Gender]]="Female"),"Yes","No")</f>
        <v>No</v>
      </c>
      <c r="Q43" t="str">
        <f>IF(AND(employee[[#This Row],[Gender]]="Female",employee[[#This Row],[Ethnicity]]="Black"), "Female_Black", "Others")</f>
        <v>Others</v>
      </c>
    </row>
    <row r="44" spans="1:17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7">
        <v>38664</v>
      </c>
      <c r="J44" s="1">
        <v>199808</v>
      </c>
      <c r="K44" s="2">
        <v>0.32</v>
      </c>
      <c r="L44" t="s">
        <v>19</v>
      </c>
      <c r="M44" t="s">
        <v>63</v>
      </c>
      <c r="N44" s="7" t="s">
        <v>21</v>
      </c>
      <c r="O44" s="1">
        <f>employee[[#This Row],[Annual Salary]]+employee[[#This Row],[Bonus %]]*employee[[#This Row],[Annual Salary]]</f>
        <v>263746.56</v>
      </c>
      <c r="P44" t="str">
        <f>IF(AND(employee[[#This Row],[Department]]="IT",employee[[#This Row],[Gender]]="Female"),"Yes","No")</f>
        <v>No</v>
      </c>
      <c r="Q44" t="str">
        <f>IF(AND(employee[[#This Row],[Gender]]="Female",employee[[#This Row],[Ethnicity]]="Black"), "Female_Black", "Others")</f>
        <v>Others</v>
      </c>
    </row>
    <row r="45" spans="1:17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7">
        <v>41592</v>
      </c>
      <c r="J45" s="1">
        <v>56037</v>
      </c>
      <c r="K45" s="2">
        <v>0</v>
      </c>
      <c r="L45" t="s">
        <v>33</v>
      </c>
      <c r="M45" t="s">
        <v>74</v>
      </c>
      <c r="N45" s="7" t="s">
        <v>21</v>
      </c>
      <c r="O45" s="1">
        <f>employee[[#This Row],[Annual Salary]]+employee[[#This Row],[Bonus %]]*employee[[#This Row],[Annual Salary]]</f>
        <v>56037</v>
      </c>
      <c r="P45" t="str">
        <f>IF(AND(employee[[#This Row],[Department]]="IT",employee[[#This Row],[Gender]]="Female"),"Yes","No")</f>
        <v>No</v>
      </c>
      <c r="Q45" t="str">
        <f>IF(AND(employee[[#This Row],[Gender]]="Female",employee[[#This Row],[Ethnicity]]="Black"), "Female_Black", "Others")</f>
        <v>Others</v>
      </c>
    </row>
    <row r="46" spans="1:17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7">
        <v>43609</v>
      </c>
      <c r="J46" s="1">
        <v>122350</v>
      </c>
      <c r="K46" s="2">
        <v>0.12</v>
      </c>
      <c r="L46" t="s">
        <v>19</v>
      </c>
      <c r="M46" t="s">
        <v>39</v>
      </c>
      <c r="N46" s="7" t="s">
        <v>21</v>
      </c>
      <c r="O46" s="1">
        <f>employee[[#This Row],[Annual Salary]]+employee[[#This Row],[Bonus %]]*employee[[#This Row],[Annual Salary]]</f>
        <v>137032</v>
      </c>
      <c r="P46" t="str">
        <f>IF(AND(employee[[#This Row],[Department]]="IT",employee[[#This Row],[Gender]]="Female"),"Yes","No")</f>
        <v>No</v>
      </c>
      <c r="Q46" t="str">
        <f>IF(AND(employee[[#This Row],[Gender]]="Female",employee[[#This Row],[Ethnicity]]="Black"), "Female_Black", "Others")</f>
        <v>Others</v>
      </c>
    </row>
    <row r="47" spans="1:17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7">
        <v>40486</v>
      </c>
      <c r="J47" s="1">
        <v>92952</v>
      </c>
      <c r="K47" s="2">
        <v>0</v>
      </c>
      <c r="L47" t="s">
        <v>19</v>
      </c>
      <c r="M47" t="s">
        <v>63</v>
      </c>
      <c r="N47" s="7" t="s">
        <v>21</v>
      </c>
      <c r="O47" s="1">
        <f>employee[[#This Row],[Annual Salary]]+employee[[#This Row],[Bonus %]]*employee[[#This Row],[Annual Salary]]</f>
        <v>92952</v>
      </c>
      <c r="P47" t="str">
        <f>IF(AND(employee[[#This Row],[Department]]="IT",employee[[#This Row],[Gender]]="Female"),"Yes","No")</f>
        <v>No</v>
      </c>
      <c r="Q47" t="str">
        <f>IF(AND(employee[[#This Row],[Gender]]="Female",employee[[#This Row],[Ethnicity]]="Black"), "Female_Black", "Others")</f>
        <v>Others</v>
      </c>
    </row>
    <row r="48" spans="1:17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7">
        <v>41353</v>
      </c>
      <c r="J48" s="1">
        <v>79921</v>
      </c>
      <c r="K48" s="2">
        <v>0.05</v>
      </c>
      <c r="L48" t="s">
        <v>19</v>
      </c>
      <c r="M48" t="s">
        <v>25</v>
      </c>
      <c r="N48" s="7" t="s">
        <v>21</v>
      </c>
      <c r="O48" s="1">
        <f>employee[[#This Row],[Annual Salary]]+employee[[#This Row],[Bonus %]]*employee[[#This Row],[Annual Salary]]</f>
        <v>83917.05</v>
      </c>
      <c r="P48" t="str">
        <f>IF(AND(employee[[#This Row],[Department]]="IT",employee[[#This Row],[Gender]]="Female"),"Yes","No")</f>
        <v>No</v>
      </c>
      <c r="Q48" t="str">
        <f>IF(AND(employee[[#This Row],[Gender]]="Female",employee[[#This Row],[Ethnicity]]="Black"), "Female_Black", "Others")</f>
        <v>Others</v>
      </c>
    </row>
    <row r="49" spans="1:17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7">
        <v>40076</v>
      </c>
      <c r="J49" s="1">
        <v>167199</v>
      </c>
      <c r="K49" s="2">
        <v>0.2</v>
      </c>
      <c r="L49" t="s">
        <v>19</v>
      </c>
      <c r="M49" t="s">
        <v>63</v>
      </c>
      <c r="N49" s="7" t="s">
        <v>21</v>
      </c>
      <c r="O49" s="1">
        <f>employee[[#This Row],[Annual Salary]]+employee[[#This Row],[Bonus %]]*employee[[#This Row],[Annual Salary]]</f>
        <v>200638.8</v>
      </c>
      <c r="P49" t="str">
        <f>IF(AND(employee[[#This Row],[Department]]="IT",employee[[#This Row],[Gender]]="Female"),"Yes","No")</f>
        <v>Yes</v>
      </c>
      <c r="Q49" t="str">
        <f>IF(AND(employee[[#This Row],[Gender]]="Female",employee[[#This Row],[Ethnicity]]="Black"), "Female_Black", "Others")</f>
        <v>Female_Black</v>
      </c>
    </row>
    <row r="50" spans="1:17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7">
        <v>41199</v>
      </c>
      <c r="J50" s="1">
        <v>71476</v>
      </c>
      <c r="K50" s="2">
        <v>0</v>
      </c>
      <c r="L50" t="s">
        <v>19</v>
      </c>
      <c r="M50" t="s">
        <v>39</v>
      </c>
      <c r="N50" s="7" t="s">
        <v>21</v>
      </c>
      <c r="O50" s="1">
        <f>employee[[#This Row],[Annual Salary]]+employee[[#This Row],[Bonus %]]*employee[[#This Row],[Annual Salary]]</f>
        <v>71476</v>
      </c>
      <c r="P50" t="str">
        <f>IF(AND(employee[[#This Row],[Department]]="IT",employee[[#This Row],[Gender]]="Female"),"Yes","No")</f>
        <v>No</v>
      </c>
      <c r="Q50" t="str">
        <f>IF(AND(employee[[#This Row],[Gender]]="Female",employee[[#This Row],[Ethnicity]]="Black"), "Female_Black", "Others")</f>
        <v>Others</v>
      </c>
    </row>
    <row r="51" spans="1:17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7">
        <v>41941</v>
      </c>
      <c r="J51" s="1">
        <v>189420</v>
      </c>
      <c r="K51" s="2">
        <v>0.2</v>
      </c>
      <c r="L51" t="s">
        <v>19</v>
      </c>
      <c r="M51" t="s">
        <v>63</v>
      </c>
      <c r="N51" s="7" t="s">
        <v>21</v>
      </c>
      <c r="O51" s="1">
        <f>employee[[#This Row],[Annual Salary]]+employee[[#This Row],[Bonus %]]*employee[[#This Row],[Annual Salary]]</f>
        <v>227304</v>
      </c>
      <c r="P51" t="str">
        <f>IF(AND(employee[[#This Row],[Department]]="IT",employee[[#This Row],[Gender]]="Female"),"Yes","No")</f>
        <v>No</v>
      </c>
      <c r="Q51" t="str">
        <f>IF(AND(employee[[#This Row],[Gender]]="Female",employee[[#This Row],[Ethnicity]]="Black"), "Female_Black", "Others")</f>
        <v>Others</v>
      </c>
    </row>
    <row r="52" spans="1:17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7">
        <v>37184</v>
      </c>
      <c r="J52" s="1">
        <v>64057</v>
      </c>
      <c r="K52" s="2">
        <v>0</v>
      </c>
      <c r="L52" t="s">
        <v>19</v>
      </c>
      <c r="M52" t="s">
        <v>39</v>
      </c>
      <c r="N52" s="7" t="s">
        <v>21</v>
      </c>
      <c r="O52" s="1">
        <f>employee[[#This Row],[Annual Salary]]+employee[[#This Row],[Bonus %]]*employee[[#This Row],[Annual Salary]]</f>
        <v>64057</v>
      </c>
      <c r="P52" t="str">
        <f>IF(AND(employee[[#This Row],[Department]]="IT",employee[[#This Row],[Gender]]="Female"),"Yes","No")</f>
        <v>No</v>
      </c>
      <c r="Q52" t="str">
        <f>IF(AND(employee[[#This Row],[Gender]]="Female",employee[[#This Row],[Ethnicity]]="Black"), "Female_Black", "Others")</f>
        <v>Others</v>
      </c>
    </row>
    <row r="53" spans="1:17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7">
        <v>44460</v>
      </c>
      <c r="J53" s="1">
        <v>68728</v>
      </c>
      <c r="K53" s="2">
        <v>0</v>
      </c>
      <c r="L53" t="s">
        <v>19</v>
      </c>
      <c r="M53" t="s">
        <v>39</v>
      </c>
      <c r="N53" s="7" t="s">
        <v>21</v>
      </c>
      <c r="O53" s="1">
        <f>employee[[#This Row],[Annual Salary]]+employee[[#This Row],[Bonus %]]*employee[[#This Row],[Annual Salary]]</f>
        <v>68728</v>
      </c>
      <c r="P53" t="str">
        <f>IF(AND(employee[[#This Row],[Department]]="IT",employee[[#This Row],[Gender]]="Female"),"Yes","No")</f>
        <v>No</v>
      </c>
      <c r="Q53" t="str">
        <f>IF(AND(employee[[#This Row],[Gender]]="Female",employee[[#This Row],[Ethnicity]]="Black"), "Female_Black", "Others")</f>
        <v>Female_Black</v>
      </c>
    </row>
    <row r="54" spans="1:17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7">
        <v>44379</v>
      </c>
      <c r="J54" s="1">
        <v>125633</v>
      </c>
      <c r="K54" s="2">
        <v>0.11</v>
      </c>
      <c r="L54" t="s">
        <v>33</v>
      </c>
      <c r="M54" t="s">
        <v>60</v>
      </c>
      <c r="N54" s="7" t="s">
        <v>21</v>
      </c>
      <c r="O54" s="1">
        <f>employee[[#This Row],[Annual Salary]]+employee[[#This Row],[Bonus %]]*employee[[#This Row],[Annual Salary]]</f>
        <v>139452.63</v>
      </c>
      <c r="P54" t="str">
        <f>IF(AND(employee[[#This Row],[Department]]="IT",employee[[#This Row],[Gender]]="Female"),"Yes","No")</f>
        <v>Yes</v>
      </c>
      <c r="Q54" t="str">
        <f>IF(AND(employee[[#This Row],[Gender]]="Female",employee[[#This Row],[Ethnicity]]="Black"), "Female_Black", "Others")</f>
        <v>Others</v>
      </c>
    </row>
    <row r="55" spans="1:17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7">
        <v>40678</v>
      </c>
      <c r="J55" s="1">
        <v>66889</v>
      </c>
      <c r="K55" s="2">
        <v>0</v>
      </c>
      <c r="L55" t="s">
        <v>19</v>
      </c>
      <c r="M55" t="s">
        <v>29</v>
      </c>
      <c r="N55" s="7" t="s">
        <v>21</v>
      </c>
      <c r="O55" s="1">
        <f>employee[[#This Row],[Annual Salary]]+employee[[#This Row],[Bonus %]]*employee[[#This Row],[Annual Salary]]</f>
        <v>66889</v>
      </c>
      <c r="P55" t="str">
        <f>IF(AND(employee[[#This Row],[Department]]="IT",employee[[#This Row],[Gender]]="Female"),"Yes","No")</f>
        <v>No</v>
      </c>
      <c r="Q55" t="str">
        <f>IF(AND(employee[[#This Row],[Gender]]="Female",employee[[#This Row],[Ethnicity]]="Black"), "Female_Black", "Others")</f>
        <v>Others</v>
      </c>
    </row>
    <row r="56" spans="1:17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7">
        <v>42276</v>
      </c>
      <c r="J56" s="1">
        <v>178700</v>
      </c>
      <c r="K56" s="2">
        <v>0.28999999999999998</v>
      </c>
      <c r="L56" t="s">
        <v>19</v>
      </c>
      <c r="M56" t="s">
        <v>63</v>
      </c>
      <c r="N56" s="7" t="s">
        <v>21</v>
      </c>
      <c r="O56" s="1">
        <f>employee[[#This Row],[Annual Salary]]+employee[[#This Row],[Bonus %]]*employee[[#This Row],[Annual Salary]]</f>
        <v>230523</v>
      </c>
      <c r="P56" t="str">
        <f>IF(AND(employee[[#This Row],[Department]]="IT",employee[[#This Row],[Gender]]="Female"),"Yes","No")</f>
        <v>No</v>
      </c>
      <c r="Q56" t="str">
        <f>IF(AND(employee[[#This Row],[Gender]]="Female",employee[[#This Row],[Ethnicity]]="Black"), "Female_Black", "Others")</f>
        <v>Others</v>
      </c>
    </row>
    <row r="57" spans="1:17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7">
        <v>43456</v>
      </c>
      <c r="J57" s="1">
        <v>83990</v>
      </c>
      <c r="K57" s="2">
        <v>0</v>
      </c>
      <c r="L57" t="s">
        <v>19</v>
      </c>
      <c r="M57" t="s">
        <v>20</v>
      </c>
      <c r="N57" s="7" t="s">
        <v>21</v>
      </c>
      <c r="O57" s="1">
        <f>employee[[#This Row],[Annual Salary]]+employee[[#This Row],[Bonus %]]*employee[[#This Row],[Annual Salary]]</f>
        <v>83990</v>
      </c>
      <c r="P57" t="str">
        <f>IF(AND(employee[[#This Row],[Department]]="IT",employee[[#This Row],[Gender]]="Female"),"Yes","No")</f>
        <v>No</v>
      </c>
      <c r="Q57" t="str">
        <f>IF(AND(employee[[#This Row],[Gender]]="Female",employee[[#This Row],[Ethnicity]]="Black"), "Female_Black", "Others")</f>
        <v>Others</v>
      </c>
    </row>
    <row r="58" spans="1:17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7">
        <v>38696</v>
      </c>
      <c r="J58" s="1">
        <v>102043</v>
      </c>
      <c r="K58" s="2">
        <v>0</v>
      </c>
      <c r="L58" t="s">
        <v>19</v>
      </c>
      <c r="M58" t="s">
        <v>20</v>
      </c>
      <c r="N58" s="7" t="s">
        <v>21</v>
      </c>
      <c r="O58" s="1">
        <f>employee[[#This Row],[Annual Salary]]+employee[[#This Row],[Bonus %]]*employee[[#This Row],[Annual Salary]]</f>
        <v>102043</v>
      </c>
      <c r="P58" t="str">
        <f>IF(AND(employee[[#This Row],[Department]]="IT",employee[[#This Row],[Gender]]="Female"),"Yes","No")</f>
        <v>No</v>
      </c>
      <c r="Q58" t="str">
        <f>IF(AND(employee[[#This Row],[Gender]]="Female",employee[[#This Row],[Ethnicity]]="Black"), "Female_Black", "Others")</f>
        <v>Others</v>
      </c>
    </row>
    <row r="59" spans="1:17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7">
        <v>37041</v>
      </c>
      <c r="J59" s="1">
        <v>90678</v>
      </c>
      <c r="K59" s="2">
        <v>0</v>
      </c>
      <c r="L59" t="s">
        <v>19</v>
      </c>
      <c r="M59" t="s">
        <v>29</v>
      </c>
      <c r="N59" s="7" t="s">
        <v>21</v>
      </c>
      <c r="O59" s="1">
        <f>employee[[#This Row],[Annual Salary]]+employee[[#This Row],[Bonus %]]*employee[[#This Row],[Annual Salary]]</f>
        <v>90678</v>
      </c>
      <c r="P59" t="str">
        <f>IF(AND(employee[[#This Row],[Department]]="IT",employee[[#This Row],[Gender]]="Female"),"Yes","No")</f>
        <v>No</v>
      </c>
      <c r="Q59" t="str">
        <f>IF(AND(employee[[#This Row],[Gender]]="Female",employee[[#This Row],[Ethnicity]]="Black"), "Female_Black", "Others")</f>
        <v>Others</v>
      </c>
    </row>
    <row r="60" spans="1:17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7">
        <v>39681</v>
      </c>
      <c r="J60" s="1">
        <v>59067</v>
      </c>
      <c r="K60" s="2">
        <v>0</v>
      </c>
      <c r="L60" t="s">
        <v>19</v>
      </c>
      <c r="M60" t="s">
        <v>45</v>
      </c>
      <c r="N60" s="7" t="s">
        <v>21</v>
      </c>
      <c r="O60" s="1">
        <f>employee[[#This Row],[Annual Salary]]+employee[[#This Row],[Bonus %]]*employee[[#This Row],[Annual Salary]]</f>
        <v>59067</v>
      </c>
      <c r="P60" t="str">
        <f>IF(AND(employee[[#This Row],[Department]]="IT",employee[[#This Row],[Gender]]="Female"),"Yes","No")</f>
        <v>No</v>
      </c>
      <c r="Q60" t="str">
        <f>IF(AND(employee[[#This Row],[Gender]]="Female",employee[[#This Row],[Ethnicity]]="Black"), "Female_Black", "Others")</f>
        <v>Female_Black</v>
      </c>
    </row>
    <row r="61" spans="1:17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7">
        <v>44266</v>
      </c>
      <c r="J61" s="1">
        <v>135062</v>
      </c>
      <c r="K61" s="2">
        <v>0.15</v>
      </c>
      <c r="L61" t="s">
        <v>33</v>
      </c>
      <c r="M61" t="s">
        <v>34</v>
      </c>
      <c r="N61" s="7" t="s">
        <v>21</v>
      </c>
      <c r="O61" s="1">
        <f>employee[[#This Row],[Annual Salary]]+employee[[#This Row],[Bonus %]]*employee[[#This Row],[Annual Salary]]</f>
        <v>155321.29999999999</v>
      </c>
      <c r="P61" t="str">
        <f>IF(AND(employee[[#This Row],[Department]]="IT",employee[[#This Row],[Gender]]="Female"),"Yes","No")</f>
        <v>No</v>
      </c>
      <c r="Q61" t="str">
        <f>IF(AND(employee[[#This Row],[Gender]]="Female",employee[[#This Row],[Ethnicity]]="Black"), "Female_Black", "Others")</f>
        <v>Others</v>
      </c>
    </row>
    <row r="62" spans="1:17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7">
        <v>38945</v>
      </c>
      <c r="J62" s="1">
        <v>159044</v>
      </c>
      <c r="K62" s="2">
        <v>0.1</v>
      </c>
      <c r="L62" t="s">
        <v>52</v>
      </c>
      <c r="M62" t="s">
        <v>81</v>
      </c>
      <c r="N62" s="7" t="s">
        <v>21</v>
      </c>
      <c r="O62" s="1">
        <f>employee[[#This Row],[Annual Salary]]+employee[[#This Row],[Bonus %]]*employee[[#This Row],[Annual Salary]]</f>
        <v>174948.4</v>
      </c>
      <c r="P62" t="str">
        <f>IF(AND(employee[[#This Row],[Department]]="IT",employee[[#This Row],[Gender]]="Female"),"Yes","No")</f>
        <v>Yes</v>
      </c>
      <c r="Q62" t="str">
        <f>IF(AND(employee[[#This Row],[Gender]]="Female",employee[[#This Row],[Ethnicity]]="Black"), "Female_Black", "Others")</f>
        <v>Others</v>
      </c>
    </row>
    <row r="63" spans="1:17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7">
        <v>43467</v>
      </c>
      <c r="J63" s="1">
        <v>74691</v>
      </c>
      <c r="K63" s="2">
        <v>0</v>
      </c>
      <c r="L63" t="s">
        <v>52</v>
      </c>
      <c r="M63" t="s">
        <v>81</v>
      </c>
      <c r="N63" s="7">
        <v>44020</v>
      </c>
      <c r="O63" s="1">
        <f>employee[[#This Row],[Annual Salary]]+employee[[#This Row],[Bonus %]]*employee[[#This Row],[Annual Salary]]</f>
        <v>74691</v>
      </c>
      <c r="P63" t="str">
        <f>IF(AND(employee[[#This Row],[Department]]="IT",employee[[#This Row],[Gender]]="Female"),"Yes","No")</f>
        <v>No</v>
      </c>
      <c r="Q63" t="str">
        <f>IF(AND(employee[[#This Row],[Gender]]="Female",employee[[#This Row],[Ethnicity]]="Black"), "Female_Black", "Others")</f>
        <v>Others</v>
      </c>
    </row>
    <row r="64" spans="1:17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7">
        <v>39800</v>
      </c>
      <c r="J64" s="1">
        <v>92753</v>
      </c>
      <c r="K64" s="2">
        <v>0.13</v>
      </c>
      <c r="L64" t="s">
        <v>19</v>
      </c>
      <c r="M64" t="s">
        <v>25</v>
      </c>
      <c r="N64" s="7">
        <v>44371</v>
      </c>
      <c r="O64" s="1">
        <f>employee[[#This Row],[Annual Salary]]+employee[[#This Row],[Bonus %]]*employee[[#This Row],[Annual Salary]]</f>
        <v>104810.89</v>
      </c>
      <c r="P64" t="str">
        <f>IF(AND(employee[[#This Row],[Department]]="IT",employee[[#This Row],[Gender]]="Female"),"Yes","No")</f>
        <v>No</v>
      </c>
      <c r="Q64" t="str">
        <f>IF(AND(employee[[#This Row],[Gender]]="Female",employee[[#This Row],[Ethnicity]]="Black"), "Female_Black", "Others")</f>
        <v>Others</v>
      </c>
    </row>
    <row r="65" spans="1:17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7">
        <v>41493</v>
      </c>
      <c r="J65" s="1">
        <v>236946</v>
      </c>
      <c r="K65" s="2">
        <v>0.37</v>
      </c>
      <c r="L65" t="s">
        <v>19</v>
      </c>
      <c r="M65" t="s">
        <v>63</v>
      </c>
      <c r="N65" s="7" t="s">
        <v>21</v>
      </c>
      <c r="O65" s="1">
        <f>employee[[#This Row],[Annual Salary]]+employee[[#This Row],[Bonus %]]*employee[[#This Row],[Annual Salary]]</f>
        <v>324616.02</v>
      </c>
      <c r="P65" t="str">
        <f>IF(AND(employee[[#This Row],[Department]]="IT",employee[[#This Row],[Gender]]="Female"),"Yes","No")</f>
        <v>No</v>
      </c>
      <c r="Q65" t="str">
        <f>IF(AND(employee[[#This Row],[Gender]]="Female",employee[[#This Row],[Ethnicity]]="Black"), "Female_Black", "Others")</f>
        <v>Others</v>
      </c>
    </row>
    <row r="66" spans="1:17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7">
        <v>44435</v>
      </c>
      <c r="J66" s="1">
        <v>48906</v>
      </c>
      <c r="K66" s="2">
        <v>0</v>
      </c>
      <c r="L66" t="s">
        <v>19</v>
      </c>
      <c r="M66" t="s">
        <v>45</v>
      </c>
      <c r="N66" s="7" t="s">
        <v>21</v>
      </c>
      <c r="O66" s="1">
        <f>employee[[#This Row],[Annual Salary]]+employee[[#This Row],[Bonus %]]*employee[[#This Row],[Annual Salary]]</f>
        <v>48906</v>
      </c>
      <c r="P66" t="str">
        <f>IF(AND(employee[[#This Row],[Department]]="IT",employee[[#This Row],[Gender]]="Female"),"Yes","No")</f>
        <v>No</v>
      </c>
      <c r="Q66" t="str">
        <f>IF(AND(employee[[#This Row],[Gender]]="Female",employee[[#This Row],[Ethnicity]]="Black"), "Female_Black", "Others")</f>
        <v>Female_Black</v>
      </c>
    </row>
    <row r="67" spans="1:17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7">
        <v>39474</v>
      </c>
      <c r="J67" s="1">
        <v>80024</v>
      </c>
      <c r="K67" s="2">
        <v>0</v>
      </c>
      <c r="L67" t="s">
        <v>19</v>
      </c>
      <c r="M67" t="s">
        <v>29</v>
      </c>
      <c r="N67" s="7" t="s">
        <v>21</v>
      </c>
      <c r="O67" s="1">
        <f>employee[[#This Row],[Annual Salary]]+employee[[#This Row],[Bonus %]]*employee[[#This Row],[Annual Salary]]</f>
        <v>80024</v>
      </c>
      <c r="P67" t="str">
        <f>IF(AND(employee[[#This Row],[Department]]="IT",employee[[#This Row],[Gender]]="Female"),"Yes","No")</f>
        <v>No</v>
      </c>
      <c r="Q67" t="str">
        <f>IF(AND(employee[[#This Row],[Gender]]="Female",employee[[#This Row],[Ethnicity]]="Black"), "Female_Black", "Others")</f>
        <v>Others</v>
      </c>
    </row>
    <row r="68" spans="1:17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7">
        <v>40109</v>
      </c>
      <c r="J68" s="1">
        <v>54415</v>
      </c>
      <c r="K68" s="2">
        <v>0</v>
      </c>
      <c r="L68" t="s">
        <v>19</v>
      </c>
      <c r="M68" t="s">
        <v>63</v>
      </c>
      <c r="N68" s="7">
        <v>41661</v>
      </c>
      <c r="O68" s="1">
        <f>employee[[#This Row],[Annual Salary]]+employee[[#This Row],[Bonus %]]*employee[[#This Row],[Annual Salary]]</f>
        <v>54415</v>
      </c>
      <c r="P68" t="str">
        <f>IF(AND(employee[[#This Row],[Department]]="IT",employee[[#This Row],[Gender]]="Female"),"Yes","No")</f>
        <v>No</v>
      </c>
      <c r="Q68" t="str">
        <f>IF(AND(employee[[#This Row],[Gender]]="Female",employee[[#This Row],[Ethnicity]]="Black"), "Female_Black", "Others")</f>
        <v>Others</v>
      </c>
    </row>
    <row r="69" spans="1:17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7">
        <v>42484</v>
      </c>
      <c r="J69" s="1">
        <v>120341</v>
      </c>
      <c r="K69" s="2">
        <v>7.0000000000000007E-2</v>
      </c>
      <c r="L69" t="s">
        <v>19</v>
      </c>
      <c r="M69" t="s">
        <v>63</v>
      </c>
      <c r="N69" s="7" t="s">
        <v>21</v>
      </c>
      <c r="O69" s="1">
        <f>employee[[#This Row],[Annual Salary]]+employee[[#This Row],[Bonus %]]*employee[[#This Row],[Annual Salary]]</f>
        <v>128764.87</v>
      </c>
      <c r="P69" t="str">
        <f>IF(AND(employee[[#This Row],[Department]]="IT",employee[[#This Row],[Gender]]="Female"),"Yes","No")</f>
        <v>No</v>
      </c>
      <c r="Q69" t="str">
        <f>IF(AND(employee[[#This Row],[Gender]]="Female",employee[[#This Row],[Ethnicity]]="Black"), "Female_Black", "Others")</f>
        <v>Others</v>
      </c>
    </row>
    <row r="70" spans="1:17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7">
        <v>40029</v>
      </c>
      <c r="J70" s="1">
        <v>208415</v>
      </c>
      <c r="K70" s="2">
        <v>0.35</v>
      </c>
      <c r="L70" t="s">
        <v>19</v>
      </c>
      <c r="M70" t="s">
        <v>63</v>
      </c>
      <c r="N70" s="7" t="s">
        <v>21</v>
      </c>
      <c r="O70" s="1">
        <f>employee[[#This Row],[Annual Salary]]+employee[[#This Row],[Bonus %]]*employee[[#This Row],[Annual Salary]]</f>
        <v>281360.25</v>
      </c>
      <c r="P70" t="str">
        <f>IF(AND(employee[[#This Row],[Department]]="IT",employee[[#This Row],[Gender]]="Female"),"Yes","No")</f>
        <v>Yes</v>
      </c>
      <c r="Q70" t="str">
        <f>IF(AND(employee[[#This Row],[Gender]]="Female",employee[[#This Row],[Ethnicity]]="Black"), "Female_Black", "Others")</f>
        <v>Others</v>
      </c>
    </row>
    <row r="71" spans="1:17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7">
        <v>43835</v>
      </c>
      <c r="J71" s="1">
        <v>78844</v>
      </c>
      <c r="K71" s="2">
        <v>0</v>
      </c>
      <c r="L71" t="s">
        <v>19</v>
      </c>
      <c r="M71" t="s">
        <v>63</v>
      </c>
      <c r="N71" s="7" t="s">
        <v>21</v>
      </c>
      <c r="O71" s="1">
        <f>employee[[#This Row],[Annual Salary]]+employee[[#This Row],[Bonus %]]*employee[[#This Row],[Annual Salary]]</f>
        <v>78844</v>
      </c>
      <c r="P71" t="str">
        <f>IF(AND(employee[[#This Row],[Department]]="IT",employee[[#This Row],[Gender]]="Female"),"Yes","No")</f>
        <v>Yes</v>
      </c>
      <c r="Q71" t="str">
        <f>IF(AND(employee[[#This Row],[Gender]]="Female",employee[[#This Row],[Ethnicity]]="Black"), "Female_Black", "Others")</f>
        <v>Others</v>
      </c>
    </row>
    <row r="72" spans="1:17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7">
        <v>37399</v>
      </c>
      <c r="J72" s="1">
        <v>76354</v>
      </c>
      <c r="K72" s="2">
        <v>0</v>
      </c>
      <c r="L72" t="s">
        <v>19</v>
      </c>
      <c r="M72" t="s">
        <v>39</v>
      </c>
      <c r="N72" s="7">
        <v>44465</v>
      </c>
      <c r="O72" s="1">
        <f>employee[[#This Row],[Annual Salary]]+employee[[#This Row],[Bonus %]]*employee[[#This Row],[Annual Salary]]</f>
        <v>76354</v>
      </c>
      <c r="P72" t="str">
        <f>IF(AND(employee[[#This Row],[Department]]="IT",employee[[#This Row],[Gender]]="Female"),"Yes","No")</f>
        <v>No</v>
      </c>
      <c r="Q72" t="str">
        <f>IF(AND(employee[[#This Row],[Gender]]="Female",employee[[#This Row],[Ethnicity]]="Black"), "Female_Black", "Others")</f>
        <v>Others</v>
      </c>
    </row>
    <row r="73" spans="1:17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7">
        <v>43493</v>
      </c>
      <c r="J73" s="1">
        <v>165927</v>
      </c>
      <c r="K73" s="2">
        <v>0.2</v>
      </c>
      <c r="L73" t="s">
        <v>19</v>
      </c>
      <c r="M73" t="s">
        <v>39</v>
      </c>
      <c r="N73" s="7" t="s">
        <v>21</v>
      </c>
      <c r="O73" s="1">
        <f>employee[[#This Row],[Annual Salary]]+employee[[#This Row],[Bonus %]]*employee[[#This Row],[Annual Salary]]</f>
        <v>199112.4</v>
      </c>
      <c r="P73" t="str">
        <f>IF(AND(employee[[#This Row],[Department]]="IT",employee[[#This Row],[Gender]]="Female"),"Yes","No")</f>
        <v>No</v>
      </c>
      <c r="Q73" t="str">
        <f>IF(AND(employee[[#This Row],[Gender]]="Female",employee[[#This Row],[Ethnicity]]="Black"), "Female_Black", "Others")</f>
        <v>Others</v>
      </c>
    </row>
    <row r="74" spans="1:17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7">
        <v>44516</v>
      </c>
      <c r="J74" s="1">
        <v>109812</v>
      </c>
      <c r="K74" s="2">
        <v>0.09</v>
      </c>
      <c r="L74" t="s">
        <v>52</v>
      </c>
      <c r="M74" t="s">
        <v>81</v>
      </c>
      <c r="N74" s="7" t="s">
        <v>21</v>
      </c>
      <c r="O74" s="1">
        <f>employee[[#This Row],[Annual Salary]]+employee[[#This Row],[Bonus %]]*employee[[#This Row],[Annual Salary]]</f>
        <v>119695.08</v>
      </c>
      <c r="P74" t="str">
        <f>IF(AND(employee[[#This Row],[Department]]="IT",employee[[#This Row],[Gender]]="Female"),"Yes","No")</f>
        <v>No</v>
      </c>
      <c r="Q74" t="str">
        <f>IF(AND(employee[[#This Row],[Gender]]="Female",employee[[#This Row],[Ethnicity]]="Black"), "Female_Black", "Others")</f>
        <v>Others</v>
      </c>
    </row>
    <row r="75" spans="1:17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7">
        <v>36041</v>
      </c>
      <c r="J75" s="1">
        <v>86299</v>
      </c>
      <c r="K75" s="2">
        <v>0</v>
      </c>
      <c r="L75" t="s">
        <v>19</v>
      </c>
      <c r="M75" t="s">
        <v>63</v>
      </c>
      <c r="N75" s="7" t="s">
        <v>21</v>
      </c>
      <c r="O75" s="1">
        <f>employee[[#This Row],[Annual Salary]]+employee[[#This Row],[Bonus %]]*employee[[#This Row],[Annual Salary]]</f>
        <v>86299</v>
      </c>
      <c r="P75" t="str">
        <f>IF(AND(employee[[#This Row],[Department]]="IT",employee[[#This Row],[Gender]]="Female"),"Yes","No")</f>
        <v>No</v>
      </c>
      <c r="Q75" t="str">
        <f>IF(AND(employee[[#This Row],[Gender]]="Female",employee[[#This Row],[Ethnicity]]="Black"), "Female_Black", "Others")</f>
        <v>Others</v>
      </c>
    </row>
    <row r="76" spans="1:17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7">
        <v>37828</v>
      </c>
      <c r="J76" s="1">
        <v>206624</v>
      </c>
      <c r="K76" s="2">
        <v>0.4</v>
      </c>
      <c r="L76" t="s">
        <v>52</v>
      </c>
      <c r="M76" t="s">
        <v>53</v>
      </c>
      <c r="N76" s="7" t="s">
        <v>21</v>
      </c>
      <c r="O76" s="1">
        <f>employee[[#This Row],[Annual Salary]]+employee[[#This Row],[Bonus %]]*employee[[#This Row],[Annual Salary]]</f>
        <v>289273.59999999998</v>
      </c>
      <c r="P76" t="str">
        <f>IF(AND(employee[[#This Row],[Department]]="IT",employee[[#This Row],[Gender]]="Female"),"Yes","No")</f>
        <v>No</v>
      </c>
      <c r="Q76" t="str">
        <f>IF(AND(employee[[#This Row],[Gender]]="Female",employee[[#This Row],[Ethnicity]]="Black"), "Female_Black", "Others")</f>
        <v>Others</v>
      </c>
    </row>
    <row r="77" spans="1:17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7">
        <v>40535</v>
      </c>
      <c r="J77" s="1">
        <v>53215</v>
      </c>
      <c r="K77" s="2">
        <v>0</v>
      </c>
      <c r="L77" t="s">
        <v>52</v>
      </c>
      <c r="M77" t="s">
        <v>53</v>
      </c>
      <c r="N77" s="7">
        <v>41725</v>
      </c>
      <c r="O77" s="1">
        <f>employee[[#This Row],[Annual Salary]]+employee[[#This Row],[Bonus %]]*employee[[#This Row],[Annual Salary]]</f>
        <v>53215</v>
      </c>
      <c r="P77" t="str">
        <f>IF(AND(employee[[#This Row],[Department]]="IT",employee[[#This Row],[Gender]]="Female"),"Yes","No")</f>
        <v>No</v>
      </c>
      <c r="Q77" t="str">
        <f>IF(AND(employee[[#This Row],[Gender]]="Female",employee[[#This Row],[Ethnicity]]="Black"), "Female_Black", "Others")</f>
        <v>Others</v>
      </c>
    </row>
    <row r="78" spans="1:17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7">
        <v>42877</v>
      </c>
      <c r="J78" s="1">
        <v>86858</v>
      </c>
      <c r="K78" s="2">
        <v>0</v>
      </c>
      <c r="L78" t="s">
        <v>33</v>
      </c>
      <c r="M78" t="s">
        <v>80</v>
      </c>
      <c r="N78" s="7">
        <v>43016</v>
      </c>
      <c r="O78" s="1">
        <f>employee[[#This Row],[Annual Salary]]+employee[[#This Row],[Bonus %]]*employee[[#This Row],[Annual Salary]]</f>
        <v>86858</v>
      </c>
      <c r="P78" t="str">
        <f>IF(AND(employee[[#This Row],[Department]]="IT",employee[[#This Row],[Gender]]="Female"),"Yes","No")</f>
        <v>No</v>
      </c>
      <c r="Q78" t="str">
        <f>IF(AND(employee[[#This Row],[Gender]]="Female",employee[[#This Row],[Ethnicity]]="Black"), "Female_Black", "Others")</f>
        <v>Others</v>
      </c>
    </row>
    <row r="79" spans="1:17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7">
        <v>39265</v>
      </c>
      <c r="J79" s="1">
        <v>93971</v>
      </c>
      <c r="K79" s="2">
        <v>0.08</v>
      </c>
      <c r="L79" t="s">
        <v>33</v>
      </c>
      <c r="M79" t="s">
        <v>80</v>
      </c>
      <c r="N79" s="7" t="s">
        <v>21</v>
      </c>
      <c r="O79" s="1">
        <f>employee[[#This Row],[Annual Salary]]+employee[[#This Row],[Bonus %]]*employee[[#This Row],[Annual Salary]]</f>
        <v>101488.68</v>
      </c>
      <c r="P79" t="str">
        <f>IF(AND(employee[[#This Row],[Department]]="IT",employee[[#This Row],[Gender]]="Female"),"Yes","No")</f>
        <v>No</v>
      </c>
      <c r="Q79" t="str">
        <f>IF(AND(employee[[#This Row],[Gender]]="Female",employee[[#This Row],[Ethnicity]]="Black"), "Female_Black", "Others")</f>
        <v>Others</v>
      </c>
    </row>
    <row r="80" spans="1:17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7">
        <v>42182</v>
      </c>
      <c r="J80" s="1">
        <v>57008</v>
      </c>
      <c r="K80" s="2">
        <v>0</v>
      </c>
      <c r="L80" t="s">
        <v>19</v>
      </c>
      <c r="M80" t="s">
        <v>39</v>
      </c>
      <c r="N80" s="7" t="s">
        <v>21</v>
      </c>
      <c r="O80" s="1">
        <f>employee[[#This Row],[Annual Salary]]+employee[[#This Row],[Bonus %]]*employee[[#This Row],[Annual Salary]]</f>
        <v>57008</v>
      </c>
      <c r="P80" t="str">
        <f>IF(AND(employee[[#This Row],[Department]]="IT",employee[[#This Row],[Gender]]="Female"),"Yes","No")</f>
        <v>No</v>
      </c>
      <c r="Q80" t="str">
        <f>IF(AND(employee[[#This Row],[Gender]]="Female",employee[[#This Row],[Ethnicity]]="Black"), "Female_Black", "Others")</f>
        <v>Others</v>
      </c>
    </row>
    <row r="81" spans="1:17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7">
        <v>42270</v>
      </c>
      <c r="J81" s="1">
        <v>141899</v>
      </c>
      <c r="K81" s="2">
        <v>0.15</v>
      </c>
      <c r="L81" t="s">
        <v>19</v>
      </c>
      <c r="M81" t="s">
        <v>39</v>
      </c>
      <c r="N81" s="7" t="s">
        <v>21</v>
      </c>
      <c r="O81" s="1">
        <f>employee[[#This Row],[Annual Salary]]+employee[[#This Row],[Bonus %]]*employee[[#This Row],[Annual Salary]]</f>
        <v>163183.85</v>
      </c>
      <c r="P81" t="str">
        <f>IF(AND(employee[[#This Row],[Department]]="IT",employee[[#This Row],[Gender]]="Female"),"Yes","No")</f>
        <v>No</v>
      </c>
      <c r="Q81" t="str">
        <f>IF(AND(employee[[#This Row],[Gender]]="Female",employee[[#This Row],[Ethnicity]]="Black"), "Female_Black", "Others")</f>
        <v>Others</v>
      </c>
    </row>
    <row r="82" spans="1:17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7">
        <v>42626</v>
      </c>
      <c r="J82" s="1">
        <v>64847</v>
      </c>
      <c r="K82" s="2">
        <v>0</v>
      </c>
      <c r="L82" t="s">
        <v>19</v>
      </c>
      <c r="M82" t="s">
        <v>45</v>
      </c>
      <c r="N82" s="7" t="s">
        <v>21</v>
      </c>
      <c r="O82" s="1">
        <f>employee[[#This Row],[Annual Salary]]+employee[[#This Row],[Bonus %]]*employee[[#This Row],[Annual Salary]]</f>
        <v>64847</v>
      </c>
      <c r="P82" t="str">
        <f>IF(AND(employee[[#This Row],[Department]]="IT",employee[[#This Row],[Gender]]="Female"),"Yes","No")</f>
        <v>No</v>
      </c>
      <c r="Q82" t="str">
        <f>IF(AND(employee[[#This Row],[Gender]]="Female",employee[[#This Row],[Ethnicity]]="Black"), "Female_Black", "Others")</f>
        <v>Others</v>
      </c>
    </row>
    <row r="83" spans="1:17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7">
        <v>33702</v>
      </c>
      <c r="J83" s="1">
        <v>116878</v>
      </c>
      <c r="K83" s="2">
        <v>0.11</v>
      </c>
      <c r="L83" t="s">
        <v>19</v>
      </c>
      <c r="M83" t="s">
        <v>45</v>
      </c>
      <c r="N83" s="7" t="s">
        <v>21</v>
      </c>
      <c r="O83" s="1">
        <f>employee[[#This Row],[Annual Salary]]+employee[[#This Row],[Bonus %]]*employee[[#This Row],[Annual Salary]]</f>
        <v>129734.58</v>
      </c>
      <c r="P83" t="str">
        <f>IF(AND(employee[[#This Row],[Department]]="IT",employee[[#This Row],[Gender]]="Female"),"Yes","No")</f>
        <v>No</v>
      </c>
      <c r="Q83" t="str">
        <f>IF(AND(employee[[#This Row],[Gender]]="Female",employee[[#This Row],[Ethnicity]]="Black"), "Female_Black", "Others")</f>
        <v>Others</v>
      </c>
    </row>
    <row r="84" spans="1:17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7">
        <v>38388</v>
      </c>
      <c r="J84" s="1">
        <v>70505</v>
      </c>
      <c r="K84" s="2">
        <v>0</v>
      </c>
      <c r="L84" t="s">
        <v>19</v>
      </c>
      <c r="M84" t="s">
        <v>25</v>
      </c>
      <c r="N84" s="7" t="s">
        <v>21</v>
      </c>
      <c r="O84" s="1">
        <f>employee[[#This Row],[Annual Salary]]+employee[[#This Row],[Bonus %]]*employee[[#This Row],[Annual Salary]]</f>
        <v>70505</v>
      </c>
      <c r="P84" t="str">
        <f>IF(AND(employee[[#This Row],[Department]]="IT",employee[[#This Row],[Gender]]="Female"),"Yes","No")</f>
        <v>No</v>
      </c>
      <c r="Q84" t="str">
        <f>IF(AND(employee[[#This Row],[Gender]]="Female",employee[[#This Row],[Ethnicity]]="Black"), "Female_Black", "Others")</f>
        <v>Others</v>
      </c>
    </row>
    <row r="85" spans="1:17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7">
        <v>42512</v>
      </c>
      <c r="J85" s="1">
        <v>189702</v>
      </c>
      <c r="K85" s="2">
        <v>0.28000000000000003</v>
      </c>
      <c r="L85" t="s">
        <v>52</v>
      </c>
      <c r="M85" t="s">
        <v>81</v>
      </c>
      <c r="N85" s="7">
        <v>44186</v>
      </c>
      <c r="O85" s="1">
        <f>employee[[#This Row],[Annual Salary]]+employee[[#This Row],[Bonus %]]*employee[[#This Row],[Annual Salary]]</f>
        <v>242818.56</v>
      </c>
      <c r="P85" t="str">
        <f>IF(AND(employee[[#This Row],[Department]]="IT",employee[[#This Row],[Gender]]="Female"),"Yes","No")</f>
        <v>No</v>
      </c>
      <c r="Q85" t="str">
        <f>IF(AND(employee[[#This Row],[Gender]]="Female",employee[[#This Row],[Ethnicity]]="Black"), "Female_Black", "Others")</f>
        <v>Others</v>
      </c>
    </row>
    <row r="86" spans="1:17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7">
        <v>44040</v>
      </c>
      <c r="J86" s="1">
        <v>180664</v>
      </c>
      <c r="K86" s="2">
        <v>0.27</v>
      </c>
      <c r="L86" t="s">
        <v>19</v>
      </c>
      <c r="M86" t="s">
        <v>20</v>
      </c>
      <c r="N86" s="7" t="s">
        <v>21</v>
      </c>
      <c r="O86" s="1">
        <f>employee[[#This Row],[Annual Salary]]+employee[[#This Row],[Bonus %]]*employee[[#This Row],[Annual Salary]]</f>
        <v>229443.28</v>
      </c>
      <c r="P86" t="str">
        <f>IF(AND(employee[[#This Row],[Department]]="IT",employee[[#This Row],[Gender]]="Female"),"Yes","No")</f>
        <v>No</v>
      </c>
      <c r="Q86" t="str">
        <f>IF(AND(employee[[#This Row],[Gender]]="Female",employee[[#This Row],[Ethnicity]]="Black"), "Female_Black", "Others")</f>
        <v>Others</v>
      </c>
    </row>
    <row r="87" spans="1:17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7">
        <v>37972</v>
      </c>
      <c r="J87" s="1">
        <v>48345</v>
      </c>
      <c r="K87" s="2">
        <v>0</v>
      </c>
      <c r="L87" t="s">
        <v>33</v>
      </c>
      <c r="M87" t="s">
        <v>34</v>
      </c>
      <c r="N87" s="7" t="s">
        <v>21</v>
      </c>
      <c r="O87" s="1">
        <f>employee[[#This Row],[Annual Salary]]+employee[[#This Row],[Bonus %]]*employee[[#This Row],[Annual Salary]]</f>
        <v>48345</v>
      </c>
      <c r="P87" t="str">
        <f>IF(AND(employee[[#This Row],[Department]]="IT",employee[[#This Row],[Gender]]="Female"),"Yes","No")</f>
        <v>No</v>
      </c>
      <c r="Q87" t="str">
        <f>IF(AND(employee[[#This Row],[Gender]]="Female",employee[[#This Row],[Ethnicity]]="Black"), "Female_Black", "Others")</f>
        <v>Others</v>
      </c>
    </row>
    <row r="88" spans="1:17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7">
        <v>41655</v>
      </c>
      <c r="J88" s="1">
        <v>152214</v>
      </c>
      <c r="K88" s="2">
        <v>0.3</v>
      </c>
      <c r="L88" t="s">
        <v>33</v>
      </c>
      <c r="M88" t="s">
        <v>60</v>
      </c>
      <c r="N88" s="7" t="s">
        <v>21</v>
      </c>
      <c r="O88" s="1">
        <f>employee[[#This Row],[Annual Salary]]+employee[[#This Row],[Bonus %]]*employee[[#This Row],[Annual Salary]]</f>
        <v>197878.2</v>
      </c>
      <c r="P88" t="str">
        <f>IF(AND(employee[[#This Row],[Department]]="IT",employee[[#This Row],[Gender]]="Female"),"Yes","No")</f>
        <v>No</v>
      </c>
      <c r="Q88" t="str">
        <f>IF(AND(employee[[#This Row],[Gender]]="Female",employee[[#This Row],[Ethnicity]]="Black"), "Female_Black", "Others")</f>
        <v>Others</v>
      </c>
    </row>
    <row r="89" spans="1:17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7">
        <v>39931</v>
      </c>
      <c r="J89" s="1">
        <v>69803</v>
      </c>
      <c r="K89" s="2">
        <v>0</v>
      </c>
      <c r="L89" t="s">
        <v>52</v>
      </c>
      <c r="M89" t="s">
        <v>81</v>
      </c>
      <c r="N89" s="7" t="s">
        <v>21</v>
      </c>
      <c r="O89" s="1">
        <f>employee[[#This Row],[Annual Salary]]+employee[[#This Row],[Bonus %]]*employee[[#This Row],[Annual Salary]]</f>
        <v>69803</v>
      </c>
      <c r="P89" t="str">
        <f>IF(AND(employee[[#This Row],[Department]]="IT",employee[[#This Row],[Gender]]="Female"),"Yes","No")</f>
        <v>Yes</v>
      </c>
      <c r="Q89" t="str">
        <f>IF(AND(employee[[#This Row],[Gender]]="Female",employee[[#This Row],[Ethnicity]]="Black"), "Female_Black", "Others")</f>
        <v>Others</v>
      </c>
    </row>
    <row r="90" spans="1:17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7">
        <v>43650</v>
      </c>
      <c r="J90" s="1">
        <v>76588</v>
      </c>
      <c r="K90" s="2">
        <v>0</v>
      </c>
      <c r="L90" t="s">
        <v>52</v>
      </c>
      <c r="M90" t="s">
        <v>66</v>
      </c>
      <c r="N90" s="7" t="s">
        <v>21</v>
      </c>
      <c r="O90" s="1">
        <f>employee[[#This Row],[Annual Salary]]+employee[[#This Row],[Bonus %]]*employee[[#This Row],[Annual Salary]]</f>
        <v>76588</v>
      </c>
      <c r="P90" t="str">
        <f>IF(AND(employee[[#This Row],[Department]]="IT",employee[[#This Row],[Gender]]="Female"),"Yes","No")</f>
        <v>Yes</v>
      </c>
      <c r="Q90" t="str">
        <f>IF(AND(employee[[#This Row],[Gender]]="Female",employee[[#This Row],[Ethnicity]]="Black"), "Female_Black", "Others")</f>
        <v>Others</v>
      </c>
    </row>
    <row r="91" spans="1:17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7">
        <v>43444</v>
      </c>
      <c r="J91" s="1">
        <v>84596</v>
      </c>
      <c r="K91" s="2">
        <v>0</v>
      </c>
      <c r="L91" t="s">
        <v>19</v>
      </c>
      <c r="M91" t="s">
        <v>45</v>
      </c>
      <c r="N91" s="7" t="s">
        <v>21</v>
      </c>
      <c r="O91" s="1">
        <f>employee[[#This Row],[Annual Salary]]+employee[[#This Row],[Bonus %]]*employee[[#This Row],[Annual Salary]]</f>
        <v>84596</v>
      </c>
      <c r="P91" t="str">
        <f>IF(AND(employee[[#This Row],[Department]]="IT",employee[[#This Row],[Gender]]="Female"),"Yes","No")</f>
        <v>No</v>
      </c>
      <c r="Q91" t="str">
        <f>IF(AND(employee[[#This Row],[Gender]]="Female",employee[[#This Row],[Ethnicity]]="Black"), "Female_Black", "Others")</f>
        <v>Others</v>
      </c>
    </row>
    <row r="92" spans="1:17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7">
        <v>43368</v>
      </c>
      <c r="J92" s="1">
        <v>114441</v>
      </c>
      <c r="K92" s="2">
        <v>0.1</v>
      </c>
      <c r="L92" t="s">
        <v>33</v>
      </c>
      <c r="M92" t="s">
        <v>80</v>
      </c>
      <c r="N92" s="7">
        <v>43821</v>
      </c>
      <c r="O92" s="1">
        <f>employee[[#This Row],[Annual Salary]]+employee[[#This Row],[Bonus %]]*employee[[#This Row],[Annual Salary]]</f>
        <v>125885.1</v>
      </c>
      <c r="P92" t="str">
        <f>IF(AND(employee[[#This Row],[Department]]="IT",employee[[#This Row],[Gender]]="Female"),"Yes","No")</f>
        <v>No</v>
      </c>
      <c r="Q92" t="str">
        <f>IF(AND(employee[[#This Row],[Gender]]="Female",employee[[#This Row],[Ethnicity]]="Black"), "Female_Black", "Others")</f>
        <v>Others</v>
      </c>
    </row>
    <row r="93" spans="1:17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7">
        <v>43211</v>
      </c>
      <c r="J93" s="1">
        <v>140402</v>
      </c>
      <c r="K93" s="2">
        <v>0.15</v>
      </c>
      <c r="L93" t="s">
        <v>33</v>
      </c>
      <c r="M93" t="s">
        <v>60</v>
      </c>
      <c r="N93" s="7" t="s">
        <v>21</v>
      </c>
      <c r="O93" s="1">
        <f>employee[[#This Row],[Annual Salary]]+employee[[#This Row],[Bonus %]]*employee[[#This Row],[Annual Salary]]</f>
        <v>161462.29999999999</v>
      </c>
      <c r="P93" t="str">
        <f>IF(AND(employee[[#This Row],[Department]]="IT",employee[[#This Row],[Gender]]="Female"),"Yes","No")</f>
        <v>No</v>
      </c>
      <c r="Q93" t="str">
        <f>IF(AND(employee[[#This Row],[Gender]]="Female",employee[[#This Row],[Ethnicity]]="Black"), "Female_Black", "Others")</f>
        <v>Others</v>
      </c>
    </row>
    <row r="94" spans="1:17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7">
        <v>43578</v>
      </c>
      <c r="J94" s="1">
        <v>59817</v>
      </c>
      <c r="K94" s="2">
        <v>0</v>
      </c>
      <c r="L94" t="s">
        <v>52</v>
      </c>
      <c r="M94" t="s">
        <v>53</v>
      </c>
      <c r="N94" s="7" t="s">
        <v>21</v>
      </c>
      <c r="O94" s="1">
        <f>employee[[#This Row],[Annual Salary]]+employee[[#This Row],[Bonus %]]*employee[[#This Row],[Annual Salary]]</f>
        <v>59817</v>
      </c>
      <c r="P94" t="str">
        <f>IF(AND(employee[[#This Row],[Department]]="IT",employee[[#This Row],[Gender]]="Female"),"Yes","No")</f>
        <v>No</v>
      </c>
      <c r="Q94" t="str">
        <f>IF(AND(employee[[#This Row],[Gender]]="Female",employee[[#This Row],[Ethnicity]]="Black"), "Female_Black", "Others")</f>
        <v>Others</v>
      </c>
    </row>
    <row r="95" spans="1:17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7">
        <v>42938</v>
      </c>
      <c r="J95" s="1">
        <v>55854</v>
      </c>
      <c r="K95" s="2">
        <v>0</v>
      </c>
      <c r="L95" t="s">
        <v>19</v>
      </c>
      <c r="M95" t="s">
        <v>25</v>
      </c>
      <c r="N95" s="7" t="s">
        <v>21</v>
      </c>
      <c r="O95" s="1">
        <f>employee[[#This Row],[Annual Salary]]+employee[[#This Row],[Bonus %]]*employee[[#This Row],[Annual Salary]]</f>
        <v>55854</v>
      </c>
      <c r="P95" t="str">
        <f>IF(AND(employee[[#This Row],[Department]]="IT",employee[[#This Row],[Gender]]="Female"),"Yes","No")</f>
        <v>No</v>
      </c>
      <c r="Q95" t="str">
        <f>IF(AND(employee[[#This Row],[Gender]]="Female",employee[[#This Row],[Ethnicity]]="Black"), "Female_Black", "Others")</f>
        <v>Others</v>
      </c>
    </row>
    <row r="96" spans="1:17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7">
        <v>37576</v>
      </c>
      <c r="J96" s="1">
        <v>95998</v>
      </c>
      <c r="K96" s="2">
        <v>0</v>
      </c>
      <c r="L96" t="s">
        <v>19</v>
      </c>
      <c r="M96" t="s">
        <v>63</v>
      </c>
      <c r="N96" s="7" t="s">
        <v>21</v>
      </c>
      <c r="O96" s="1">
        <f>employee[[#This Row],[Annual Salary]]+employee[[#This Row],[Bonus %]]*employee[[#This Row],[Annual Salary]]</f>
        <v>95998</v>
      </c>
      <c r="P96" t="str">
        <f>IF(AND(employee[[#This Row],[Department]]="IT",employee[[#This Row],[Gender]]="Female"),"Yes","No")</f>
        <v>No</v>
      </c>
      <c r="Q96" t="str">
        <f>IF(AND(employee[[#This Row],[Gender]]="Female",employee[[#This Row],[Ethnicity]]="Black"), "Female_Black", "Others")</f>
        <v>Others</v>
      </c>
    </row>
    <row r="97" spans="1:17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7">
        <v>42116</v>
      </c>
      <c r="J97" s="1">
        <v>154941</v>
      </c>
      <c r="K97" s="2">
        <v>0.13</v>
      </c>
      <c r="L97" t="s">
        <v>19</v>
      </c>
      <c r="M97" t="s">
        <v>39</v>
      </c>
      <c r="N97" s="7" t="s">
        <v>21</v>
      </c>
      <c r="O97" s="1">
        <f>employee[[#This Row],[Annual Salary]]+employee[[#This Row],[Bonus %]]*employee[[#This Row],[Annual Salary]]</f>
        <v>175083.33000000002</v>
      </c>
      <c r="P97" t="str">
        <f>IF(AND(employee[[#This Row],[Department]]="IT",employee[[#This Row],[Gender]]="Female"),"Yes","No")</f>
        <v>No</v>
      </c>
      <c r="Q97" t="str">
        <f>IF(AND(employee[[#This Row],[Gender]]="Female",employee[[#This Row],[Ethnicity]]="Black"), "Female_Black", "Others")</f>
        <v>Others</v>
      </c>
    </row>
    <row r="98" spans="1:17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7">
        <v>40734</v>
      </c>
      <c r="J98" s="1">
        <v>247022</v>
      </c>
      <c r="K98" s="2">
        <v>0.3</v>
      </c>
      <c r="L98" t="s">
        <v>33</v>
      </c>
      <c r="M98" t="s">
        <v>60</v>
      </c>
      <c r="N98" s="7" t="s">
        <v>21</v>
      </c>
      <c r="O98" s="1">
        <f>employee[[#This Row],[Annual Salary]]+employee[[#This Row],[Bonus %]]*employee[[#This Row],[Annual Salary]]</f>
        <v>321128.59999999998</v>
      </c>
      <c r="P98" t="str">
        <f>IF(AND(employee[[#This Row],[Department]]="IT",employee[[#This Row],[Gender]]="Female"),"Yes","No")</f>
        <v>No</v>
      </c>
      <c r="Q98" t="str">
        <f>IF(AND(employee[[#This Row],[Gender]]="Female",employee[[#This Row],[Ethnicity]]="Black"), "Female_Black", "Others")</f>
        <v>Others</v>
      </c>
    </row>
    <row r="99" spans="1:17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7">
        <v>44474</v>
      </c>
      <c r="J99" s="1">
        <v>88072</v>
      </c>
      <c r="K99" s="2">
        <v>0</v>
      </c>
      <c r="L99" t="s">
        <v>52</v>
      </c>
      <c r="M99" t="s">
        <v>53</v>
      </c>
      <c r="N99" s="7" t="s">
        <v>21</v>
      </c>
      <c r="O99" s="1">
        <f>employee[[#This Row],[Annual Salary]]+employee[[#This Row],[Bonus %]]*employee[[#This Row],[Annual Salary]]</f>
        <v>88072</v>
      </c>
      <c r="P99" t="str">
        <f>IF(AND(employee[[#This Row],[Department]]="IT",employee[[#This Row],[Gender]]="Female"),"Yes","No")</f>
        <v>Yes</v>
      </c>
      <c r="Q99" t="str">
        <f>IF(AND(employee[[#This Row],[Gender]]="Female",employee[[#This Row],[Ethnicity]]="Black"), "Female_Black", "Others")</f>
        <v>Others</v>
      </c>
    </row>
    <row r="100" spans="1:17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7">
        <v>43977</v>
      </c>
      <c r="J100" s="1">
        <v>67925</v>
      </c>
      <c r="K100" s="2">
        <v>0.08</v>
      </c>
      <c r="L100" t="s">
        <v>33</v>
      </c>
      <c r="M100" t="s">
        <v>74</v>
      </c>
      <c r="N100" s="7" t="s">
        <v>21</v>
      </c>
      <c r="O100" s="1">
        <f>employee[[#This Row],[Annual Salary]]+employee[[#This Row],[Bonus %]]*employee[[#This Row],[Annual Salary]]</f>
        <v>73359</v>
      </c>
      <c r="P100" t="str">
        <f>IF(AND(employee[[#This Row],[Department]]="IT",employee[[#This Row],[Gender]]="Female"),"Yes","No")</f>
        <v>No</v>
      </c>
      <c r="Q100" t="str">
        <f>IF(AND(employee[[#This Row],[Gender]]="Female",employee[[#This Row],[Ethnicity]]="Black"), "Female_Black", "Others")</f>
        <v>Others</v>
      </c>
    </row>
    <row r="101" spans="1:17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7">
        <v>44063</v>
      </c>
      <c r="J101" s="1">
        <v>219693</v>
      </c>
      <c r="K101" s="2">
        <v>0.3</v>
      </c>
      <c r="L101" t="s">
        <v>19</v>
      </c>
      <c r="M101" t="s">
        <v>25</v>
      </c>
      <c r="N101" s="7" t="s">
        <v>21</v>
      </c>
      <c r="O101" s="1">
        <f>employee[[#This Row],[Annual Salary]]+employee[[#This Row],[Bonus %]]*employee[[#This Row],[Annual Salary]]</f>
        <v>285600.90000000002</v>
      </c>
      <c r="P101" t="str">
        <f>IF(AND(employee[[#This Row],[Department]]="IT",employee[[#This Row],[Gender]]="Female"),"Yes","No")</f>
        <v>No</v>
      </c>
      <c r="Q101" t="str">
        <f>IF(AND(employee[[#This Row],[Gender]]="Female",employee[[#This Row],[Ethnicity]]="Black"), "Female_Black", "Others")</f>
        <v>Others</v>
      </c>
    </row>
    <row r="102" spans="1:17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7">
        <v>41386</v>
      </c>
      <c r="J102" s="1">
        <v>61773</v>
      </c>
      <c r="K102" s="2">
        <v>0</v>
      </c>
      <c r="L102" t="s">
        <v>19</v>
      </c>
      <c r="M102" t="s">
        <v>63</v>
      </c>
      <c r="N102" s="7" t="s">
        <v>21</v>
      </c>
      <c r="O102" s="1">
        <f>employee[[#This Row],[Annual Salary]]+employee[[#This Row],[Bonus %]]*employee[[#This Row],[Annual Salary]]</f>
        <v>61773</v>
      </c>
      <c r="P102" t="str">
        <f>IF(AND(employee[[#This Row],[Department]]="IT",employee[[#This Row],[Gender]]="Female"),"Yes","No")</f>
        <v>No</v>
      </c>
      <c r="Q102" t="str">
        <f>IF(AND(employee[[#This Row],[Gender]]="Female",employee[[#This Row],[Ethnicity]]="Black"), "Female_Black", "Others")</f>
        <v>Others</v>
      </c>
    </row>
    <row r="103" spans="1:17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7">
        <v>39091</v>
      </c>
      <c r="J103" s="1">
        <v>74546</v>
      </c>
      <c r="K103" s="2">
        <v>0.09</v>
      </c>
      <c r="L103" t="s">
        <v>19</v>
      </c>
      <c r="M103" t="s">
        <v>63</v>
      </c>
      <c r="N103" s="7" t="s">
        <v>21</v>
      </c>
      <c r="O103" s="1">
        <f>employee[[#This Row],[Annual Salary]]+employee[[#This Row],[Bonus %]]*employee[[#This Row],[Annual Salary]]</f>
        <v>81255.14</v>
      </c>
      <c r="P103" t="str">
        <f>IF(AND(employee[[#This Row],[Department]]="IT",employee[[#This Row],[Gender]]="Female"),"Yes","No")</f>
        <v>Yes</v>
      </c>
      <c r="Q103" t="str">
        <f>IF(AND(employee[[#This Row],[Gender]]="Female",employee[[#This Row],[Ethnicity]]="Black"), "Female_Black", "Others")</f>
        <v>Others</v>
      </c>
    </row>
    <row r="104" spans="1:17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7">
        <v>42031</v>
      </c>
      <c r="J104" s="1">
        <v>62575</v>
      </c>
      <c r="K104" s="2">
        <v>0</v>
      </c>
      <c r="L104" t="s">
        <v>19</v>
      </c>
      <c r="M104" t="s">
        <v>45</v>
      </c>
      <c r="N104" s="7" t="s">
        <v>21</v>
      </c>
      <c r="O104" s="1">
        <f>employee[[#This Row],[Annual Salary]]+employee[[#This Row],[Bonus %]]*employee[[#This Row],[Annual Salary]]</f>
        <v>62575</v>
      </c>
      <c r="P104" t="str">
        <f>IF(AND(employee[[#This Row],[Department]]="IT",employee[[#This Row],[Gender]]="Female"),"Yes","No")</f>
        <v>No</v>
      </c>
      <c r="Q104" t="str">
        <f>IF(AND(employee[[#This Row],[Gender]]="Female",employee[[#This Row],[Ethnicity]]="Black"), "Female_Black", "Others")</f>
        <v>Others</v>
      </c>
    </row>
    <row r="105" spans="1:17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7">
        <v>44250</v>
      </c>
      <c r="J105" s="1">
        <v>199041</v>
      </c>
      <c r="K105" s="2">
        <v>0.16</v>
      </c>
      <c r="L105" t="s">
        <v>33</v>
      </c>
      <c r="M105" t="s">
        <v>60</v>
      </c>
      <c r="N105" s="7" t="s">
        <v>21</v>
      </c>
      <c r="O105" s="1">
        <f>employee[[#This Row],[Annual Salary]]+employee[[#This Row],[Bonus %]]*employee[[#This Row],[Annual Salary]]</f>
        <v>230887.56</v>
      </c>
      <c r="P105" t="str">
        <f>IF(AND(employee[[#This Row],[Department]]="IT",employee[[#This Row],[Gender]]="Female"),"Yes","No")</f>
        <v>No</v>
      </c>
      <c r="Q105" t="str">
        <f>IF(AND(employee[[#This Row],[Gender]]="Female",employee[[#This Row],[Ethnicity]]="Black"), "Female_Black", "Others")</f>
        <v>Others</v>
      </c>
    </row>
    <row r="106" spans="1:17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7">
        <v>39177</v>
      </c>
      <c r="J106" s="1">
        <v>52310</v>
      </c>
      <c r="K106" s="2">
        <v>0</v>
      </c>
      <c r="L106" t="s">
        <v>19</v>
      </c>
      <c r="M106" t="s">
        <v>45</v>
      </c>
      <c r="N106" s="7">
        <v>43385</v>
      </c>
      <c r="O106" s="1">
        <f>employee[[#This Row],[Annual Salary]]+employee[[#This Row],[Bonus %]]*employee[[#This Row],[Annual Salary]]</f>
        <v>52310</v>
      </c>
      <c r="P106" t="str">
        <f>IF(AND(employee[[#This Row],[Department]]="IT",employee[[#This Row],[Gender]]="Female"),"Yes","No")</f>
        <v>No</v>
      </c>
      <c r="Q106" t="str">
        <f>IF(AND(employee[[#This Row],[Gender]]="Female",employee[[#This Row],[Ethnicity]]="Black"), "Female_Black", "Others")</f>
        <v>Others</v>
      </c>
    </row>
    <row r="107" spans="1:17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7">
        <v>41454</v>
      </c>
      <c r="J107" s="1">
        <v>159571</v>
      </c>
      <c r="K107" s="2">
        <v>0.1</v>
      </c>
      <c r="L107" t="s">
        <v>19</v>
      </c>
      <c r="M107" t="s">
        <v>29</v>
      </c>
      <c r="N107" s="7" t="s">
        <v>21</v>
      </c>
      <c r="O107" s="1">
        <f>employee[[#This Row],[Annual Salary]]+employee[[#This Row],[Bonus %]]*employee[[#This Row],[Annual Salary]]</f>
        <v>175528.1</v>
      </c>
      <c r="P107" t="str">
        <f>IF(AND(employee[[#This Row],[Department]]="IT",employee[[#This Row],[Gender]]="Female"),"Yes","No")</f>
        <v>No</v>
      </c>
      <c r="Q107" t="str">
        <f>IF(AND(employee[[#This Row],[Gender]]="Female",employee[[#This Row],[Ethnicity]]="Black"), "Female_Black", "Others")</f>
        <v>Others</v>
      </c>
    </row>
    <row r="108" spans="1:17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7">
        <v>35726</v>
      </c>
      <c r="J108" s="1">
        <v>91763</v>
      </c>
      <c r="K108" s="2">
        <v>0</v>
      </c>
      <c r="L108" t="s">
        <v>19</v>
      </c>
      <c r="M108" t="s">
        <v>25</v>
      </c>
      <c r="N108" s="7" t="s">
        <v>21</v>
      </c>
      <c r="O108" s="1">
        <f>employee[[#This Row],[Annual Salary]]+employee[[#This Row],[Bonus %]]*employee[[#This Row],[Annual Salary]]</f>
        <v>91763</v>
      </c>
      <c r="P108" t="str">
        <f>IF(AND(employee[[#This Row],[Department]]="IT",employee[[#This Row],[Gender]]="Female"),"Yes","No")</f>
        <v>No</v>
      </c>
      <c r="Q108" t="str">
        <f>IF(AND(employee[[#This Row],[Gender]]="Female",employee[[#This Row],[Ethnicity]]="Black"), "Female_Black", "Others")</f>
        <v>Others</v>
      </c>
    </row>
    <row r="109" spans="1:17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7">
        <v>35055</v>
      </c>
      <c r="J109" s="1">
        <v>96475</v>
      </c>
      <c r="K109" s="2">
        <v>0</v>
      </c>
      <c r="L109" t="s">
        <v>19</v>
      </c>
      <c r="M109" t="s">
        <v>25</v>
      </c>
      <c r="N109" s="7" t="s">
        <v>21</v>
      </c>
      <c r="O109" s="1">
        <f>employee[[#This Row],[Annual Salary]]+employee[[#This Row],[Bonus %]]*employee[[#This Row],[Annual Salary]]</f>
        <v>96475</v>
      </c>
      <c r="P109" t="str">
        <f>IF(AND(employee[[#This Row],[Department]]="IT",employee[[#This Row],[Gender]]="Female"),"Yes","No")</f>
        <v>No</v>
      </c>
      <c r="Q109" t="str">
        <f>IF(AND(employee[[#This Row],[Gender]]="Female",employee[[#This Row],[Ethnicity]]="Black"), "Female_Black", "Others")</f>
        <v>Others</v>
      </c>
    </row>
    <row r="110" spans="1:17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7">
        <v>42706</v>
      </c>
      <c r="J110" s="1">
        <v>113781</v>
      </c>
      <c r="K110" s="2">
        <v>0</v>
      </c>
      <c r="L110" t="s">
        <v>19</v>
      </c>
      <c r="M110" t="s">
        <v>29</v>
      </c>
      <c r="N110" s="7" t="s">
        <v>21</v>
      </c>
      <c r="O110" s="1">
        <f>employee[[#This Row],[Annual Salary]]+employee[[#This Row],[Bonus %]]*employee[[#This Row],[Annual Salary]]</f>
        <v>113781</v>
      </c>
      <c r="P110" t="str">
        <f>IF(AND(employee[[#This Row],[Department]]="IT",employee[[#This Row],[Gender]]="Female"),"Yes","No")</f>
        <v>No</v>
      </c>
      <c r="Q110" t="str">
        <f>IF(AND(employee[[#This Row],[Gender]]="Female",employee[[#This Row],[Ethnicity]]="Black"), "Female_Black", "Others")</f>
        <v>Others</v>
      </c>
    </row>
    <row r="111" spans="1:17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7">
        <v>37636</v>
      </c>
      <c r="J111" s="1">
        <v>166599</v>
      </c>
      <c r="K111" s="2">
        <v>0.26</v>
      </c>
      <c r="L111" t="s">
        <v>19</v>
      </c>
      <c r="M111" t="s">
        <v>63</v>
      </c>
      <c r="N111" s="7" t="s">
        <v>21</v>
      </c>
      <c r="O111" s="1">
        <f>employee[[#This Row],[Annual Salary]]+employee[[#This Row],[Bonus %]]*employee[[#This Row],[Annual Salary]]</f>
        <v>209914.74</v>
      </c>
      <c r="P111" t="str">
        <f>IF(AND(employee[[#This Row],[Department]]="IT",employee[[#This Row],[Gender]]="Female"),"Yes","No")</f>
        <v>No</v>
      </c>
      <c r="Q111" t="str">
        <f>IF(AND(employee[[#This Row],[Gender]]="Female",employee[[#This Row],[Ethnicity]]="Black"), "Female_Black", "Others")</f>
        <v>Others</v>
      </c>
    </row>
    <row r="112" spans="1:17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7">
        <v>38398</v>
      </c>
      <c r="J112" s="1">
        <v>95372</v>
      </c>
      <c r="K112" s="2">
        <v>0</v>
      </c>
      <c r="L112" t="s">
        <v>33</v>
      </c>
      <c r="M112" t="s">
        <v>74</v>
      </c>
      <c r="N112" s="7" t="s">
        <v>21</v>
      </c>
      <c r="O112" s="1">
        <f>employee[[#This Row],[Annual Salary]]+employee[[#This Row],[Bonus %]]*employee[[#This Row],[Annual Salary]]</f>
        <v>95372</v>
      </c>
      <c r="P112" t="str">
        <f>IF(AND(employee[[#This Row],[Department]]="IT",employee[[#This Row],[Gender]]="Female"),"Yes","No")</f>
        <v>No</v>
      </c>
      <c r="Q112" t="str">
        <f>IF(AND(employee[[#This Row],[Gender]]="Female",employee[[#This Row],[Ethnicity]]="Black"), "Female_Black", "Others")</f>
        <v>Others</v>
      </c>
    </row>
    <row r="113" spans="1:17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7">
        <v>44052</v>
      </c>
      <c r="J113" s="1">
        <v>161203</v>
      </c>
      <c r="K113" s="2">
        <v>0.15</v>
      </c>
      <c r="L113" t="s">
        <v>33</v>
      </c>
      <c r="M113" t="s">
        <v>34</v>
      </c>
      <c r="N113" s="7" t="s">
        <v>21</v>
      </c>
      <c r="O113" s="1">
        <f>employee[[#This Row],[Annual Salary]]+employee[[#This Row],[Bonus %]]*employee[[#This Row],[Annual Salary]]</f>
        <v>185383.45</v>
      </c>
      <c r="P113" t="str">
        <f>IF(AND(employee[[#This Row],[Department]]="IT",employee[[#This Row],[Gender]]="Female"),"Yes","No")</f>
        <v>Yes</v>
      </c>
      <c r="Q113" t="str">
        <f>IF(AND(employee[[#This Row],[Gender]]="Female",employee[[#This Row],[Ethnicity]]="Black"), "Female_Black", "Others")</f>
        <v>Others</v>
      </c>
    </row>
    <row r="114" spans="1:17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7">
        <v>39064</v>
      </c>
      <c r="J114" s="1">
        <v>74738</v>
      </c>
      <c r="K114" s="2">
        <v>0</v>
      </c>
      <c r="L114" t="s">
        <v>19</v>
      </c>
      <c r="M114" t="s">
        <v>45</v>
      </c>
      <c r="N114" s="7" t="s">
        <v>21</v>
      </c>
      <c r="O114" s="1">
        <f>employee[[#This Row],[Annual Salary]]+employee[[#This Row],[Bonus %]]*employee[[#This Row],[Annual Salary]]</f>
        <v>74738</v>
      </c>
      <c r="P114" t="str">
        <f>IF(AND(employee[[#This Row],[Department]]="IT",employee[[#This Row],[Gender]]="Female"),"Yes","No")</f>
        <v>Yes</v>
      </c>
      <c r="Q114" t="str">
        <f>IF(AND(employee[[#This Row],[Gender]]="Female",employee[[#This Row],[Ethnicity]]="Black"), "Female_Black", "Others")</f>
        <v>Others</v>
      </c>
    </row>
    <row r="115" spans="1:17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7">
        <v>43322</v>
      </c>
      <c r="J115" s="1">
        <v>171173</v>
      </c>
      <c r="K115" s="2">
        <v>0.21</v>
      </c>
      <c r="L115" t="s">
        <v>19</v>
      </c>
      <c r="M115" t="s">
        <v>29</v>
      </c>
      <c r="N115" s="7" t="s">
        <v>21</v>
      </c>
      <c r="O115" s="1">
        <f>employee[[#This Row],[Annual Salary]]+employee[[#This Row],[Bonus %]]*employee[[#This Row],[Annual Salary]]</f>
        <v>207119.33000000002</v>
      </c>
      <c r="P115" t="str">
        <f>IF(AND(employee[[#This Row],[Department]]="IT",employee[[#This Row],[Gender]]="Female"),"Yes","No")</f>
        <v>No</v>
      </c>
      <c r="Q115" t="str">
        <f>IF(AND(employee[[#This Row],[Gender]]="Female",employee[[#This Row],[Ethnicity]]="Black"), "Female_Black", "Others")</f>
        <v>Others</v>
      </c>
    </row>
    <row r="116" spans="1:17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7">
        <v>43732</v>
      </c>
      <c r="J116" s="1">
        <v>201464</v>
      </c>
      <c r="K116" s="2">
        <v>0.37</v>
      </c>
      <c r="L116" t="s">
        <v>19</v>
      </c>
      <c r="M116" t="s">
        <v>20</v>
      </c>
      <c r="N116" s="7" t="s">
        <v>21</v>
      </c>
      <c r="O116" s="1">
        <f>employee[[#This Row],[Annual Salary]]+employee[[#This Row],[Bonus %]]*employee[[#This Row],[Annual Salary]]</f>
        <v>276005.68</v>
      </c>
      <c r="P116" t="str">
        <f>IF(AND(employee[[#This Row],[Department]]="IT",employee[[#This Row],[Gender]]="Female"),"Yes","No")</f>
        <v>No</v>
      </c>
      <c r="Q116" t="str">
        <f>IF(AND(employee[[#This Row],[Gender]]="Female",employee[[#This Row],[Ethnicity]]="Black"), "Female_Black", "Others")</f>
        <v>Others</v>
      </c>
    </row>
    <row r="117" spans="1:17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7">
        <v>35998</v>
      </c>
      <c r="J117" s="1">
        <v>174895</v>
      </c>
      <c r="K117" s="2">
        <v>0.15</v>
      </c>
      <c r="L117" t="s">
        <v>19</v>
      </c>
      <c r="M117" t="s">
        <v>20</v>
      </c>
      <c r="N117" s="7" t="s">
        <v>21</v>
      </c>
      <c r="O117" s="1">
        <f>employee[[#This Row],[Annual Salary]]+employee[[#This Row],[Bonus %]]*employee[[#This Row],[Annual Salary]]</f>
        <v>201129.25</v>
      </c>
      <c r="P117" t="str">
        <f>IF(AND(employee[[#This Row],[Department]]="IT",employee[[#This Row],[Gender]]="Female"),"Yes","No")</f>
        <v>No</v>
      </c>
      <c r="Q117" t="str">
        <f>IF(AND(employee[[#This Row],[Gender]]="Female",employee[[#This Row],[Ethnicity]]="Black"), "Female_Black", "Others")</f>
        <v>Others</v>
      </c>
    </row>
    <row r="118" spans="1:17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7">
        <v>38825</v>
      </c>
      <c r="J118" s="1">
        <v>134486</v>
      </c>
      <c r="K118" s="2">
        <v>0.14000000000000001</v>
      </c>
      <c r="L118" t="s">
        <v>19</v>
      </c>
      <c r="M118" t="s">
        <v>25</v>
      </c>
      <c r="N118" s="7" t="s">
        <v>21</v>
      </c>
      <c r="O118" s="1">
        <f>employee[[#This Row],[Annual Salary]]+employee[[#This Row],[Bonus %]]*employee[[#This Row],[Annual Salary]]</f>
        <v>153314.04</v>
      </c>
      <c r="P118" t="str">
        <f>IF(AND(employee[[#This Row],[Department]]="IT",employee[[#This Row],[Gender]]="Female"),"Yes","No")</f>
        <v>Yes</v>
      </c>
      <c r="Q118" t="str">
        <f>IF(AND(employee[[#This Row],[Gender]]="Female",employee[[#This Row],[Ethnicity]]="Black"), "Female_Black", "Others")</f>
        <v>Others</v>
      </c>
    </row>
    <row r="119" spans="1:17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7">
        <v>39137</v>
      </c>
      <c r="J119" s="1">
        <v>71699</v>
      </c>
      <c r="K119" s="2">
        <v>0</v>
      </c>
      <c r="L119" t="s">
        <v>52</v>
      </c>
      <c r="M119" t="s">
        <v>81</v>
      </c>
      <c r="N119" s="7" t="s">
        <v>21</v>
      </c>
      <c r="O119" s="1">
        <f>employee[[#This Row],[Annual Salary]]+employee[[#This Row],[Bonus %]]*employee[[#This Row],[Annual Salary]]</f>
        <v>71699</v>
      </c>
      <c r="P119" t="str">
        <f>IF(AND(employee[[#This Row],[Department]]="IT",employee[[#This Row],[Gender]]="Female"),"Yes","No")</f>
        <v>No</v>
      </c>
      <c r="Q119" t="str">
        <f>IF(AND(employee[[#This Row],[Gender]]="Female",employee[[#This Row],[Ethnicity]]="Black"), "Female_Black", "Others")</f>
        <v>Others</v>
      </c>
    </row>
    <row r="120" spans="1:17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7">
        <v>44198</v>
      </c>
      <c r="J120" s="1">
        <v>94430</v>
      </c>
      <c r="K120" s="2">
        <v>0</v>
      </c>
      <c r="L120" t="s">
        <v>19</v>
      </c>
      <c r="M120" t="s">
        <v>63</v>
      </c>
      <c r="N120" s="7" t="s">
        <v>21</v>
      </c>
      <c r="O120" s="1">
        <f>employee[[#This Row],[Annual Salary]]+employee[[#This Row],[Bonus %]]*employee[[#This Row],[Annual Salary]]</f>
        <v>94430</v>
      </c>
      <c r="P120" t="str">
        <f>IF(AND(employee[[#This Row],[Department]]="IT",employee[[#This Row],[Gender]]="Female"),"Yes","No")</f>
        <v>No</v>
      </c>
      <c r="Q120" t="str">
        <f>IF(AND(employee[[#This Row],[Gender]]="Female",employee[[#This Row],[Ethnicity]]="Black"), "Female_Black", "Others")</f>
        <v>Others</v>
      </c>
    </row>
    <row r="121" spans="1:17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7">
        <v>40192</v>
      </c>
      <c r="J121" s="1">
        <v>103504</v>
      </c>
      <c r="K121" s="2">
        <v>7.0000000000000007E-2</v>
      </c>
      <c r="L121" t="s">
        <v>33</v>
      </c>
      <c r="M121" t="s">
        <v>34</v>
      </c>
      <c r="N121" s="7" t="s">
        <v>21</v>
      </c>
      <c r="O121" s="1">
        <f>employee[[#This Row],[Annual Salary]]+employee[[#This Row],[Bonus %]]*employee[[#This Row],[Annual Salary]]</f>
        <v>110749.28</v>
      </c>
      <c r="P121" t="str">
        <f>IF(AND(employee[[#This Row],[Department]]="IT",employee[[#This Row],[Gender]]="Female"),"Yes","No")</f>
        <v>No</v>
      </c>
      <c r="Q121" t="str">
        <f>IF(AND(employee[[#This Row],[Gender]]="Female",employee[[#This Row],[Ethnicity]]="Black"), "Female_Black", "Others")</f>
        <v>Others</v>
      </c>
    </row>
    <row r="122" spans="1:17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7">
        <v>38573</v>
      </c>
      <c r="J122" s="1">
        <v>92771</v>
      </c>
      <c r="K122" s="2">
        <v>0</v>
      </c>
      <c r="L122" t="s">
        <v>19</v>
      </c>
      <c r="M122" t="s">
        <v>45</v>
      </c>
      <c r="N122" s="7" t="s">
        <v>21</v>
      </c>
      <c r="O122" s="1">
        <f>employee[[#This Row],[Annual Salary]]+employee[[#This Row],[Bonus %]]*employee[[#This Row],[Annual Salary]]</f>
        <v>92771</v>
      </c>
      <c r="P122" t="str">
        <f>IF(AND(employee[[#This Row],[Department]]="IT",employee[[#This Row],[Gender]]="Female"),"Yes","No")</f>
        <v>Yes</v>
      </c>
      <c r="Q122" t="str">
        <f>IF(AND(employee[[#This Row],[Gender]]="Female",employee[[#This Row],[Ethnicity]]="Black"), "Female_Black", "Others")</f>
        <v>Others</v>
      </c>
    </row>
    <row r="123" spans="1:17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7">
        <v>38813</v>
      </c>
      <c r="J123" s="1">
        <v>71531</v>
      </c>
      <c r="K123" s="2">
        <v>0</v>
      </c>
      <c r="L123" t="s">
        <v>19</v>
      </c>
      <c r="M123" t="s">
        <v>29</v>
      </c>
      <c r="N123" s="7" t="s">
        <v>21</v>
      </c>
      <c r="O123" s="1">
        <f>employee[[#This Row],[Annual Salary]]+employee[[#This Row],[Bonus %]]*employee[[#This Row],[Annual Salary]]</f>
        <v>71531</v>
      </c>
      <c r="P123" t="str">
        <f>IF(AND(employee[[#This Row],[Department]]="IT",employee[[#This Row],[Gender]]="Female"),"Yes","No")</f>
        <v>No</v>
      </c>
      <c r="Q123" t="str">
        <f>IF(AND(employee[[#This Row],[Gender]]="Female",employee[[#This Row],[Ethnicity]]="Black"), "Female_Black", "Others")</f>
        <v>Others</v>
      </c>
    </row>
    <row r="124" spans="1:17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7">
        <v>43530</v>
      </c>
      <c r="J124" s="1">
        <v>90304</v>
      </c>
      <c r="K124" s="2">
        <v>0</v>
      </c>
      <c r="L124" t="s">
        <v>19</v>
      </c>
      <c r="M124" t="s">
        <v>20</v>
      </c>
      <c r="N124" s="7" t="s">
        <v>21</v>
      </c>
      <c r="O124" s="1">
        <f>employee[[#This Row],[Annual Salary]]+employee[[#This Row],[Bonus %]]*employee[[#This Row],[Annual Salary]]</f>
        <v>90304</v>
      </c>
      <c r="P124" t="str">
        <f>IF(AND(employee[[#This Row],[Department]]="IT",employee[[#This Row],[Gender]]="Female"),"Yes","No")</f>
        <v>No</v>
      </c>
      <c r="Q124" t="str">
        <f>IF(AND(employee[[#This Row],[Gender]]="Female",employee[[#This Row],[Ethnicity]]="Black"), "Female_Black", "Others")</f>
        <v>Others</v>
      </c>
    </row>
    <row r="125" spans="1:17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7">
        <v>40793</v>
      </c>
      <c r="J125" s="1">
        <v>104903</v>
      </c>
      <c r="K125" s="2">
        <v>0.1</v>
      </c>
      <c r="L125" t="s">
        <v>19</v>
      </c>
      <c r="M125" t="s">
        <v>29</v>
      </c>
      <c r="N125" s="7" t="s">
        <v>21</v>
      </c>
      <c r="O125" s="1">
        <f>employee[[#This Row],[Annual Salary]]+employee[[#This Row],[Bonus %]]*employee[[#This Row],[Annual Salary]]</f>
        <v>115393.3</v>
      </c>
      <c r="P125" t="str">
        <f>IF(AND(employee[[#This Row],[Department]]="IT",employee[[#This Row],[Gender]]="Female"),"Yes","No")</f>
        <v>No</v>
      </c>
      <c r="Q125" t="str">
        <f>IF(AND(employee[[#This Row],[Gender]]="Female",employee[[#This Row],[Ethnicity]]="Black"), "Female_Black", "Others")</f>
        <v>Others</v>
      </c>
    </row>
    <row r="126" spans="1:17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7">
        <v>43515</v>
      </c>
      <c r="J126" s="1">
        <v>55859</v>
      </c>
      <c r="K126" s="2">
        <v>0</v>
      </c>
      <c r="L126" t="s">
        <v>33</v>
      </c>
      <c r="M126" t="s">
        <v>60</v>
      </c>
      <c r="N126" s="7" t="s">
        <v>21</v>
      </c>
      <c r="O126" s="1">
        <f>employee[[#This Row],[Annual Salary]]+employee[[#This Row],[Bonus %]]*employee[[#This Row],[Annual Salary]]</f>
        <v>55859</v>
      </c>
      <c r="P126" t="str">
        <f>IF(AND(employee[[#This Row],[Department]]="IT",employee[[#This Row],[Gender]]="Female"),"Yes","No")</f>
        <v>No</v>
      </c>
      <c r="Q126" t="str">
        <f>IF(AND(employee[[#This Row],[Gender]]="Female",employee[[#This Row],[Ethnicity]]="Black"), "Female_Black", "Others")</f>
        <v>Others</v>
      </c>
    </row>
    <row r="127" spans="1:17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7">
        <v>39002</v>
      </c>
      <c r="J127" s="1">
        <v>79785</v>
      </c>
      <c r="K127" s="2">
        <v>0</v>
      </c>
      <c r="L127" t="s">
        <v>19</v>
      </c>
      <c r="M127" t="s">
        <v>25</v>
      </c>
      <c r="N127" s="7" t="s">
        <v>21</v>
      </c>
      <c r="O127" s="1">
        <f>employee[[#This Row],[Annual Salary]]+employee[[#This Row],[Bonus %]]*employee[[#This Row],[Annual Salary]]</f>
        <v>79785</v>
      </c>
      <c r="P127" t="str">
        <f>IF(AND(employee[[#This Row],[Department]]="IT",employee[[#This Row],[Gender]]="Female"),"Yes","No")</f>
        <v>No</v>
      </c>
      <c r="Q127" t="str">
        <f>IF(AND(employee[[#This Row],[Gender]]="Female",employee[[#This Row],[Ethnicity]]="Black"), "Female_Black", "Others")</f>
        <v>Others</v>
      </c>
    </row>
    <row r="128" spans="1:17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7">
        <v>39391</v>
      </c>
      <c r="J128" s="1">
        <v>99017</v>
      </c>
      <c r="K128" s="2">
        <v>0</v>
      </c>
      <c r="L128" t="s">
        <v>33</v>
      </c>
      <c r="M128" t="s">
        <v>60</v>
      </c>
      <c r="N128" s="7" t="s">
        <v>21</v>
      </c>
      <c r="O128" s="1">
        <f>employee[[#This Row],[Annual Salary]]+employee[[#This Row],[Bonus %]]*employee[[#This Row],[Annual Salary]]</f>
        <v>99017</v>
      </c>
      <c r="P128" t="str">
        <f>IF(AND(employee[[#This Row],[Department]]="IT",employee[[#This Row],[Gender]]="Female"),"Yes","No")</f>
        <v>No</v>
      </c>
      <c r="Q128" t="str">
        <f>IF(AND(employee[[#This Row],[Gender]]="Female",employee[[#This Row],[Ethnicity]]="Black"), "Female_Black", "Others")</f>
        <v>Others</v>
      </c>
    </row>
    <row r="129" spans="1:17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7">
        <v>33695</v>
      </c>
      <c r="J129" s="1">
        <v>53809</v>
      </c>
      <c r="K129" s="2">
        <v>0</v>
      </c>
      <c r="L129" t="s">
        <v>19</v>
      </c>
      <c r="M129" t="s">
        <v>39</v>
      </c>
      <c r="N129" s="7" t="s">
        <v>21</v>
      </c>
      <c r="O129" s="1">
        <f>employee[[#This Row],[Annual Salary]]+employee[[#This Row],[Bonus %]]*employee[[#This Row],[Annual Salary]]</f>
        <v>53809</v>
      </c>
      <c r="P129" t="str">
        <f>IF(AND(employee[[#This Row],[Department]]="IT",employee[[#This Row],[Gender]]="Female"),"Yes","No")</f>
        <v>Yes</v>
      </c>
      <c r="Q129" t="str">
        <f>IF(AND(employee[[#This Row],[Gender]]="Female",employee[[#This Row],[Ethnicity]]="Black"), "Female_Black", "Others")</f>
        <v>Others</v>
      </c>
    </row>
    <row r="130" spans="1:17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7">
        <v>43937</v>
      </c>
      <c r="J130" s="1">
        <v>71864</v>
      </c>
      <c r="K130" s="2">
        <v>0</v>
      </c>
      <c r="L130" t="s">
        <v>33</v>
      </c>
      <c r="M130" t="s">
        <v>34</v>
      </c>
      <c r="N130" s="7" t="s">
        <v>21</v>
      </c>
      <c r="O130" s="1">
        <f>employee[[#This Row],[Annual Salary]]+employee[[#This Row],[Bonus %]]*employee[[#This Row],[Annual Salary]]</f>
        <v>71864</v>
      </c>
      <c r="P130" t="str">
        <f>IF(AND(employee[[#This Row],[Department]]="IT",employee[[#This Row],[Gender]]="Female"),"Yes","No")</f>
        <v>No</v>
      </c>
      <c r="Q130" t="str">
        <f>IF(AND(employee[[#This Row],[Gender]]="Female",employee[[#This Row],[Ethnicity]]="Black"), "Female_Black", "Others")</f>
        <v>Others</v>
      </c>
    </row>
    <row r="131" spans="1:17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7">
        <v>40883</v>
      </c>
      <c r="J131" s="1">
        <v>225558</v>
      </c>
      <c r="K131" s="2">
        <v>0.33</v>
      </c>
      <c r="L131" t="s">
        <v>33</v>
      </c>
      <c r="M131" t="s">
        <v>74</v>
      </c>
      <c r="N131" s="7" t="s">
        <v>21</v>
      </c>
      <c r="O131" s="1">
        <f>employee[[#This Row],[Annual Salary]]+employee[[#This Row],[Bonus %]]*employee[[#This Row],[Annual Salary]]</f>
        <v>299992.14</v>
      </c>
      <c r="P131" t="str">
        <f>IF(AND(employee[[#This Row],[Department]]="IT",employee[[#This Row],[Gender]]="Female"),"Yes","No")</f>
        <v>No</v>
      </c>
      <c r="Q131" t="str">
        <f>IF(AND(employee[[#This Row],[Gender]]="Female",employee[[#This Row],[Ethnicity]]="Black"), "Female_Black", "Others")</f>
        <v>Others</v>
      </c>
    </row>
    <row r="132" spans="1:17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7">
        <v>41695</v>
      </c>
      <c r="J132" s="1">
        <v>128984</v>
      </c>
      <c r="K132" s="2">
        <v>0.12</v>
      </c>
      <c r="L132" t="s">
        <v>19</v>
      </c>
      <c r="M132" t="s">
        <v>45</v>
      </c>
      <c r="N132" s="7">
        <v>44317</v>
      </c>
      <c r="O132" s="1">
        <f>employee[[#This Row],[Annual Salary]]+employee[[#This Row],[Bonus %]]*employee[[#This Row],[Annual Salary]]</f>
        <v>144462.07999999999</v>
      </c>
      <c r="P132" t="str">
        <f>IF(AND(employee[[#This Row],[Department]]="IT",employee[[#This Row],[Gender]]="Female"),"Yes","No")</f>
        <v>No</v>
      </c>
      <c r="Q132" t="str">
        <f>IF(AND(employee[[#This Row],[Gender]]="Female",employee[[#This Row],[Ethnicity]]="Black"), "Female_Black", "Others")</f>
        <v>Others</v>
      </c>
    </row>
    <row r="133" spans="1:17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7">
        <v>36331</v>
      </c>
      <c r="J133" s="1">
        <v>96997</v>
      </c>
      <c r="K133" s="2">
        <v>0</v>
      </c>
      <c r="L133" t="s">
        <v>52</v>
      </c>
      <c r="M133" t="s">
        <v>53</v>
      </c>
      <c r="N133" s="7" t="s">
        <v>21</v>
      </c>
      <c r="O133" s="1">
        <f>employee[[#This Row],[Annual Salary]]+employee[[#This Row],[Bonus %]]*employee[[#This Row],[Annual Salary]]</f>
        <v>96997</v>
      </c>
      <c r="P133" t="str">
        <f>IF(AND(employee[[#This Row],[Department]]="IT",employee[[#This Row],[Gender]]="Female"),"Yes","No")</f>
        <v>No</v>
      </c>
      <c r="Q133" t="str">
        <f>IF(AND(employee[[#This Row],[Gender]]="Female",employee[[#This Row],[Ethnicity]]="Black"), "Female_Black", "Others")</f>
        <v>Others</v>
      </c>
    </row>
    <row r="134" spans="1:17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7">
        <v>43122</v>
      </c>
      <c r="J134" s="1">
        <v>176294</v>
      </c>
      <c r="K134" s="2">
        <v>0.28000000000000003</v>
      </c>
      <c r="L134" t="s">
        <v>19</v>
      </c>
      <c r="M134" t="s">
        <v>25</v>
      </c>
      <c r="N134" s="7" t="s">
        <v>21</v>
      </c>
      <c r="O134" s="1">
        <f>employee[[#This Row],[Annual Salary]]+employee[[#This Row],[Bonus %]]*employee[[#This Row],[Annual Salary]]</f>
        <v>225656.32000000001</v>
      </c>
      <c r="P134" t="str">
        <f>IF(AND(employee[[#This Row],[Department]]="IT",employee[[#This Row],[Gender]]="Female"),"Yes","No")</f>
        <v>No</v>
      </c>
      <c r="Q134" t="str">
        <f>IF(AND(employee[[#This Row],[Gender]]="Female",employee[[#This Row],[Ethnicity]]="Black"), "Female_Black", "Others")</f>
        <v>Others</v>
      </c>
    </row>
    <row r="135" spans="1:17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7">
        <v>44241</v>
      </c>
      <c r="J135" s="1">
        <v>48340</v>
      </c>
      <c r="K135" s="2">
        <v>0</v>
      </c>
      <c r="L135" t="s">
        <v>33</v>
      </c>
      <c r="M135" t="s">
        <v>60</v>
      </c>
      <c r="N135" s="7" t="s">
        <v>21</v>
      </c>
      <c r="O135" s="1">
        <f>employee[[#This Row],[Annual Salary]]+employee[[#This Row],[Bonus %]]*employee[[#This Row],[Annual Salary]]</f>
        <v>48340</v>
      </c>
      <c r="P135" t="str">
        <f>IF(AND(employee[[#This Row],[Department]]="IT",employee[[#This Row],[Gender]]="Female"),"Yes","No")</f>
        <v>No</v>
      </c>
      <c r="Q135" t="str">
        <f>IF(AND(employee[[#This Row],[Gender]]="Female",employee[[#This Row],[Ethnicity]]="Black"), "Female_Black", "Others")</f>
        <v>Others</v>
      </c>
    </row>
    <row r="136" spans="1:17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7">
        <v>42922</v>
      </c>
      <c r="J136" s="1">
        <v>240488</v>
      </c>
      <c r="K136" s="2">
        <v>0.4</v>
      </c>
      <c r="L136" t="s">
        <v>52</v>
      </c>
      <c r="M136" t="s">
        <v>66</v>
      </c>
      <c r="N136" s="7" t="s">
        <v>21</v>
      </c>
      <c r="O136" s="1">
        <f>employee[[#This Row],[Annual Salary]]+employee[[#This Row],[Bonus %]]*employee[[#This Row],[Annual Salary]]</f>
        <v>336683.2</v>
      </c>
      <c r="P136" t="str">
        <f>IF(AND(employee[[#This Row],[Department]]="IT",employee[[#This Row],[Gender]]="Female"),"Yes","No")</f>
        <v>No</v>
      </c>
      <c r="Q136" t="str">
        <f>IF(AND(employee[[#This Row],[Gender]]="Female",employee[[#This Row],[Ethnicity]]="Black"), "Female_Black", "Others")</f>
        <v>Others</v>
      </c>
    </row>
    <row r="137" spans="1:17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7">
        <v>40565</v>
      </c>
      <c r="J137" s="1">
        <v>97339</v>
      </c>
      <c r="K137" s="2">
        <v>0</v>
      </c>
      <c r="L137" t="s">
        <v>19</v>
      </c>
      <c r="M137" t="s">
        <v>25</v>
      </c>
      <c r="N137" s="7" t="s">
        <v>21</v>
      </c>
      <c r="O137" s="1">
        <f>employee[[#This Row],[Annual Salary]]+employee[[#This Row],[Bonus %]]*employee[[#This Row],[Annual Salary]]</f>
        <v>97339</v>
      </c>
      <c r="P137" t="str">
        <f>IF(AND(employee[[#This Row],[Department]]="IT",employee[[#This Row],[Gender]]="Female"),"Yes","No")</f>
        <v>No</v>
      </c>
      <c r="Q137" t="str">
        <f>IF(AND(employee[[#This Row],[Gender]]="Female",employee[[#This Row],[Ethnicity]]="Black"), "Female_Black", "Others")</f>
        <v>Others</v>
      </c>
    </row>
    <row r="138" spans="1:17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7">
        <v>37680</v>
      </c>
      <c r="J138" s="1">
        <v>211291</v>
      </c>
      <c r="K138" s="2">
        <v>0.37</v>
      </c>
      <c r="L138" t="s">
        <v>33</v>
      </c>
      <c r="M138" t="s">
        <v>80</v>
      </c>
      <c r="N138" s="7" t="s">
        <v>21</v>
      </c>
      <c r="O138" s="1">
        <f>employee[[#This Row],[Annual Salary]]+employee[[#This Row],[Bonus %]]*employee[[#This Row],[Annual Salary]]</f>
        <v>289468.67</v>
      </c>
      <c r="P138" t="str">
        <f>IF(AND(employee[[#This Row],[Department]]="IT",employee[[#This Row],[Gender]]="Female"),"Yes","No")</f>
        <v>No</v>
      </c>
      <c r="Q138" t="str">
        <f>IF(AND(employee[[#This Row],[Gender]]="Female",employee[[#This Row],[Ethnicity]]="Black"), "Female_Black", "Others")</f>
        <v>Others</v>
      </c>
    </row>
    <row r="139" spans="1:17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7">
        <v>40778</v>
      </c>
      <c r="J139" s="1">
        <v>249506</v>
      </c>
      <c r="K139" s="2">
        <v>0.3</v>
      </c>
      <c r="L139" t="s">
        <v>52</v>
      </c>
      <c r="M139" t="s">
        <v>66</v>
      </c>
      <c r="N139" s="7" t="s">
        <v>21</v>
      </c>
      <c r="O139" s="1">
        <f>employee[[#This Row],[Annual Salary]]+employee[[#This Row],[Bonus %]]*employee[[#This Row],[Annual Salary]]</f>
        <v>324357.8</v>
      </c>
      <c r="P139" t="str">
        <f>IF(AND(employee[[#This Row],[Department]]="IT",employee[[#This Row],[Gender]]="Female"),"Yes","No")</f>
        <v>No</v>
      </c>
      <c r="Q139" t="str">
        <f>IF(AND(employee[[#This Row],[Gender]]="Female",employee[[#This Row],[Ethnicity]]="Black"), "Female_Black", "Others")</f>
        <v>Others</v>
      </c>
    </row>
    <row r="140" spans="1:17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7">
        <v>37582</v>
      </c>
      <c r="J140" s="1">
        <v>80950</v>
      </c>
      <c r="K140" s="2">
        <v>0</v>
      </c>
      <c r="L140" t="s">
        <v>33</v>
      </c>
      <c r="M140" t="s">
        <v>80</v>
      </c>
      <c r="N140" s="7" t="s">
        <v>21</v>
      </c>
      <c r="O140" s="1">
        <f>employee[[#This Row],[Annual Salary]]+employee[[#This Row],[Bonus %]]*employee[[#This Row],[Annual Salary]]</f>
        <v>80950</v>
      </c>
      <c r="P140" t="str">
        <f>IF(AND(employee[[#This Row],[Department]]="IT",employee[[#This Row],[Gender]]="Female"),"Yes","No")</f>
        <v>No</v>
      </c>
      <c r="Q140" t="str">
        <f>IF(AND(employee[[#This Row],[Gender]]="Female",employee[[#This Row],[Ethnicity]]="Black"), "Female_Black", "Others")</f>
        <v>Others</v>
      </c>
    </row>
    <row r="141" spans="1:17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7">
        <v>44206</v>
      </c>
      <c r="J141" s="1">
        <v>86538</v>
      </c>
      <c r="K141" s="2">
        <v>0</v>
      </c>
      <c r="L141" t="s">
        <v>33</v>
      </c>
      <c r="M141" t="s">
        <v>34</v>
      </c>
      <c r="N141" s="7" t="s">
        <v>21</v>
      </c>
      <c r="O141" s="1">
        <f>employee[[#This Row],[Annual Salary]]+employee[[#This Row],[Bonus %]]*employee[[#This Row],[Annual Salary]]</f>
        <v>86538</v>
      </c>
      <c r="P141" t="str">
        <f>IF(AND(employee[[#This Row],[Department]]="IT",employee[[#This Row],[Gender]]="Female"),"Yes","No")</f>
        <v>No</v>
      </c>
      <c r="Q141" t="str">
        <f>IF(AND(employee[[#This Row],[Gender]]="Female",employee[[#This Row],[Ethnicity]]="Black"), "Female_Black", "Others")</f>
        <v>Others</v>
      </c>
    </row>
    <row r="142" spans="1:17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7">
        <v>43715</v>
      </c>
      <c r="J142" s="1">
        <v>70992</v>
      </c>
      <c r="K142" s="2">
        <v>0</v>
      </c>
      <c r="L142" t="s">
        <v>19</v>
      </c>
      <c r="M142" t="s">
        <v>25</v>
      </c>
      <c r="N142" s="7" t="s">
        <v>21</v>
      </c>
      <c r="O142" s="1">
        <f>employee[[#This Row],[Annual Salary]]+employee[[#This Row],[Bonus %]]*employee[[#This Row],[Annual Salary]]</f>
        <v>70992</v>
      </c>
      <c r="P142" t="str">
        <f>IF(AND(employee[[#This Row],[Department]]="IT",employee[[#This Row],[Gender]]="Female"),"Yes","No")</f>
        <v>No</v>
      </c>
      <c r="Q142" t="str">
        <f>IF(AND(employee[[#This Row],[Gender]]="Female",employee[[#This Row],[Ethnicity]]="Black"), "Female_Black", "Others")</f>
        <v>Others</v>
      </c>
    </row>
    <row r="143" spans="1:17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7">
        <v>42173</v>
      </c>
      <c r="J143" s="1">
        <v>205314</v>
      </c>
      <c r="K143" s="2">
        <v>0.3</v>
      </c>
      <c r="L143" t="s">
        <v>19</v>
      </c>
      <c r="M143" t="s">
        <v>29</v>
      </c>
      <c r="N143" s="7" t="s">
        <v>21</v>
      </c>
      <c r="O143" s="1">
        <f>employee[[#This Row],[Annual Salary]]+employee[[#This Row],[Bonus %]]*employee[[#This Row],[Annual Salary]]</f>
        <v>266908.2</v>
      </c>
      <c r="P143" t="str">
        <f>IF(AND(employee[[#This Row],[Department]]="IT",employee[[#This Row],[Gender]]="Female"),"Yes","No")</f>
        <v>No</v>
      </c>
      <c r="Q143" t="str">
        <f>IF(AND(employee[[#This Row],[Gender]]="Female",employee[[#This Row],[Ethnicity]]="Black"), "Female_Black", "Others")</f>
        <v>Others</v>
      </c>
    </row>
    <row r="144" spans="1:17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7">
        <v>42804</v>
      </c>
      <c r="J144" s="1">
        <v>196951</v>
      </c>
      <c r="K144" s="2">
        <v>0.33</v>
      </c>
      <c r="L144" t="s">
        <v>33</v>
      </c>
      <c r="M144" t="s">
        <v>60</v>
      </c>
      <c r="N144" s="7" t="s">
        <v>21</v>
      </c>
      <c r="O144" s="1">
        <f>employee[[#This Row],[Annual Salary]]+employee[[#This Row],[Bonus %]]*employee[[#This Row],[Annual Salary]]</f>
        <v>261944.83000000002</v>
      </c>
      <c r="P144" t="str">
        <f>IF(AND(employee[[#This Row],[Department]]="IT",employee[[#This Row],[Gender]]="Female"),"Yes","No")</f>
        <v>No</v>
      </c>
      <c r="Q144" t="str">
        <f>IF(AND(employee[[#This Row],[Gender]]="Female",employee[[#This Row],[Ethnicity]]="Black"), "Female_Black", "Others")</f>
        <v>Others</v>
      </c>
    </row>
    <row r="145" spans="1:17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7">
        <v>38613</v>
      </c>
      <c r="J145" s="1">
        <v>67686</v>
      </c>
      <c r="K145" s="2">
        <v>0</v>
      </c>
      <c r="L145" t="s">
        <v>33</v>
      </c>
      <c r="M145" t="s">
        <v>60</v>
      </c>
      <c r="N145" s="7" t="s">
        <v>21</v>
      </c>
      <c r="O145" s="1">
        <f>employee[[#This Row],[Annual Salary]]+employee[[#This Row],[Bonus %]]*employee[[#This Row],[Annual Salary]]</f>
        <v>67686</v>
      </c>
      <c r="P145" t="str">
        <f>IF(AND(employee[[#This Row],[Department]]="IT",employee[[#This Row],[Gender]]="Female"),"Yes","No")</f>
        <v>No</v>
      </c>
      <c r="Q145" t="str">
        <f>IF(AND(employee[[#This Row],[Gender]]="Female",employee[[#This Row],[Ethnicity]]="Black"), "Female_Black", "Others")</f>
        <v>Others</v>
      </c>
    </row>
    <row r="146" spans="1:17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7">
        <v>39553</v>
      </c>
      <c r="J146" s="1">
        <v>86431</v>
      </c>
      <c r="K146" s="2">
        <v>0</v>
      </c>
      <c r="L146" t="s">
        <v>19</v>
      </c>
      <c r="M146" t="s">
        <v>29</v>
      </c>
      <c r="N146" s="7" t="s">
        <v>21</v>
      </c>
      <c r="O146" s="1">
        <f>employee[[#This Row],[Annual Salary]]+employee[[#This Row],[Bonus %]]*employee[[#This Row],[Annual Salary]]</f>
        <v>86431</v>
      </c>
      <c r="P146" t="str">
        <f>IF(AND(employee[[#This Row],[Department]]="IT",employee[[#This Row],[Gender]]="Female"),"Yes","No")</f>
        <v>No</v>
      </c>
      <c r="Q146" t="str">
        <f>IF(AND(employee[[#This Row],[Gender]]="Female",employee[[#This Row],[Ethnicity]]="Black"), "Female_Black", "Others")</f>
        <v>Others</v>
      </c>
    </row>
    <row r="147" spans="1:17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7">
        <v>35019</v>
      </c>
      <c r="J147" s="1">
        <v>125936</v>
      </c>
      <c r="K147" s="2">
        <v>0.08</v>
      </c>
      <c r="L147" t="s">
        <v>33</v>
      </c>
      <c r="M147" t="s">
        <v>80</v>
      </c>
      <c r="N147" s="7" t="s">
        <v>21</v>
      </c>
      <c r="O147" s="1">
        <f>employee[[#This Row],[Annual Salary]]+employee[[#This Row],[Bonus %]]*employee[[#This Row],[Annual Salary]]</f>
        <v>136010.88</v>
      </c>
      <c r="P147" t="str">
        <f>IF(AND(employee[[#This Row],[Department]]="IT",employee[[#This Row],[Gender]]="Female"),"Yes","No")</f>
        <v>No</v>
      </c>
      <c r="Q147" t="str">
        <f>IF(AND(employee[[#This Row],[Gender]]="Female",employee[[#This Row],[Ethnicity]]="Black"), "Female_Black", "Others")</f>
        <v>Others</v>
      </c>
    </row>
    <row r="148" spans="1:17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7">
        <v>41473</v>
      </c>
      <c r="J148" s="1">
        <v>149712</v>
      </c>
      <c r="K148" s="2">
        <v>0.14000000000000001</v>
      </c>
      <c r="L148" t="s">
        <v>19</v>
      </c>
      <c r="M148" t="s">
        <v>29</v>
      </c>
      <c r="N148" s="7" t="s">
        <v>21</v>
      </c>
      <c r="O148" s="1">
        <f>employee[[#This Row],[Annual Salary]]+employee[[#This Row],[Bonus %]]*employee[[#This Row],[Annual Salary]]</f>
        <v>170671.68</v>
      </c>
      <c r="P148" t="str">
        <f>IF(AND(employee[[#This Row],[Department]]="IT",employee[[#This Row],[Gender]]="Female"),"Yes","No")</f>
        <v>No</v>
      </c>
      <c r="Q148" t="str">
        <f>IF(AND(employee[[#This Row],[Gender]]="Female",employee[[#This Row],[Ethnicity]]="Black"), "Female_Black", "Others")</f>
        <v>Others</v>
      </c>
    </row>
    <row r="149" spans="1:17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7">
        <v>44471</v>
      </c>
      <c r="J149" s="1">
        <v>88758</v>
      </c>
      <c r="K149" s="2">
        <v>0</v>
      </c>
      <c r="L149" t="s">
        <v>19</v>
      </c>
      <c r="M149" t="s">
        <v>63</v>
      </c>
      <c r="N149" s="7" t="s">
        <v>21</v>
      </c>
      <c r="O149" s="1">
        <f>employee[[#This Row],[Annual Salary]]+employee[[#This Row],[Bonus %]]*employee[[#This Row],[Annual Salary]]</f>
        <v>88758</v>
      </c>
      <c r="P149" t="str">
        <f>IF(AND(employee[[#This Row],[Department]]="IT",employee[[#This Row],[Gender]]="Female"),"Yes","No")</f>
        <v>No</v>
      </c>
      <c r="Q149" t="str">
        <f>IF(AND(employee[[#This Row],[Gender]]="Female",employee[[#This Row],[Ethnicity]]="Black"), "Female_Black", "Others")</f>
        <v>Others</v>
      </c>
    </row>
    <row r="150" spans="1:17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7">
        <v>41468</v>
      </c>
      <c r="J150" s="1">
        <v>83639</v>
      </c>
      <c r="K150" s="2">
        <v>0</v>
      </c>
      <c r="L150" t="s">
        <v>33</v>
      </c>
      <c r="M150" t="s">
        <v>60</v>
      </c>
      <c r="N150" s="7" t="s">
        <v>21</v>
      </c>
      <c r="O150" s="1">
        <f>employee[[#This Row],[Annual Salary]]+employee[[#This Row],[Bonus %]]*employee[[#This Row],[Annual Salary]]</f>
        <v>83639</v>
      </c>
      <c r="P150" t="str">
        <f>IF(AND(employee[[#This Row],[Department]]="IT",employee[[#This Row],[Gender]]="Female"),"Yes","No")</f>
        <v>No</v>
      </c>
      <c r="Q150" t="str">
        <f>IF(AND(employee[[#This Row],[Gender]]="Female",employee[[#This Row],[Ethnicity]]="Black"), "Female_Black", "Others")</f>
        <v>Others</v>
      </c>
    </row>
    <row r="151" spans="1:17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7">
        <v>35933</v>
      </c>
      <c r="J151" s="1">
        <v>68268</v>
      </c>
      <c r="K151" s="2">
        <v>0</v>
      </c>
      <c r="L151" t="s">
        <v>19</v>
      </c>
      <c r="M151" t="s">
        <v>39</v>
      </c>
      <c r="N151" s="7" t="s">
        <v>21</v>
      </c>
      <c r="O151" s="1">
        <f>employee[[#This Row],[Annual Salary]]+employee[[#This Row],[Bonus %]]*employee[[#This Row],[Annual Salary]]</f>
        <v>68268</v>
      </c>
      <c r="P151" t="str">
        <f>IF(AND(employee[[#This Row],[Department]]="IT",employee[[#This Row],[Gender]]="Female"),"Yes","No")</f>
        <v>Yes</v>
      </c>
      <c r="Q151" t="str">
        <f>IF(AND(employee[[#This Row],[Gender]]="Female",employee[[#This Row],[Ethnicity]]="Black"), "Female_Black", "Others")</f>
        <v>Others</v>
      </c>
    </row>
    <row r="152" spans="1:17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7">
        <v>37313</v>
      </c>
      <c r="J152" s="1">
        <v>75819</v>
      </c>
      <c r="K152" s="2">
        <v>0</v>
      </c>
      <c r="L152" t="s">
        <v>52</v>
      </c>
      <c r="M152" t="s">
        <v>53</v>
      </c>
      <c r="N152" s="7" t="s">
        <v>21</v>
      </c>
      <c r="O152" s="1">
        <f>employee[[#This Row],[Annual Salary]]+employee[[#This Row],[Bonus %]]*employee[[#This Row],[Annual Salary]]</f>
        <v>75819</v>
      </c>
      <c r="P152" t="str">
        <f>IF(AND(employee[[#This Row],[Department]]="IT",employee[[#This Row],[Gender]]="Female"),"Yes","No")</f>
        <v>No</v>
      </c>
      <c r="Q152" t="str">
        <f>IF(AND(employee[[#This Row],[Gender]]="Female",employee[[#This Row],[Ethnicity]]="Black"), "Female_Black", "Others")</f>
        <v>Others</v>
      </c>
    </row>
    <row r="153" spans="1:17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7">
        <v>35200</v>
      </c>
      <c r="J153" s="1">
        <v>86658</v>
      </c>
      <c r="K153" s="2">
        <v>0</v>
      </c>
      <c r="L153" t="s">
        <v>19</v>
      </c>
      <c r="M153" t="s">
        <v>39</v>
      </c>
      <c r="N153" s="7" t="s">
        <v>21</v>
      </c>
      <c r="O153" s="1">
        <f>employee[[#This Row],[Annual Salary]]+employee[[#This Row],[Bonus %]]*employee[[#This Row],[Annual Salary]]</f>
        <v>86658</v>
      </c>
      <c r="P153" t="str">
        <f>IF(AND(employee[[#This Row],[Department]]="IT",employee[[#This Row],[Gender]]="Female"),"Yes","No")</f>
        <v>No</v>
      </c>
      <c r="Q153" t="str">
        <f>IF(AND(employee[[#This Row],[Gender]]="Female",employee[[#This Row],[Ethnicity]]="Black"), "Female_Black", "Others")</f>
        <v>Others</v>
      </c>
    </row>
    <row r="154" spans="1:17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7">
        <v>41714</v>
      </c>
      <c r="J154" s="1">
        <v>74552</v>
      </c>
      <c r="K154" s="2">
        <v>0</v>
      </c>
      <c r="L154" t="s">
        <v>33</v>
      </c>
      <c r="M154" t="s">
        <v>34</v>
      </c>
      <c r="N154" s="7" t="s">
        <v>21</v>
      </c>
      <c r="O154" s="1">
        <f>employee[[#This Row],[Annual Salary]]+employee[[#This Row],[Bonus %]]*employee[[#This Row],[Annual Salary]]</f>
        <v>74552</v>
      </c>
      <c r="P154" t="str">
        <f>IF(AND(employee[[#This Row],[Department]]="IT",employee[[#This Row],[Gender]]="Female"),"Yes","No")</f>
        <v>No</v>
      </c>
      <c r="Q154" t="str">
        <f>IF(AND(employee[[#This Row],[Gender]]="Female",employee[[#This Row],[Ethnicity]]="Black"), "Female_Black", "Others")</f>
        <v>Others</v>
      </c>
    </row>
    <row r="155" spans="1:17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7">
        <v>39887</v>
      </c>
      <c r="J155" s="1">
        <v>82839</v>
      </c>
      <c r="K155" s="2">
        <v>0</v>
      </c>
      <c r="L155" t="s">
        <v>19</v>
      </c>
      <c r="M155" t="s">
        <v>45</v>
      </c>
      <c r="N155" s="7" t="s">
        <v>21</v>
      </c>
      <c r="O155" s="1">
        <f>employee[[#This Row],[Annual Salary]]+employee[[#This Row],[Bonus %]]*employee[[#This Row],[Annual Salary]]</f>
        <v>82839</v>
      </c>
      <c r="P155" t="str">
        <f>IF(AND(employee[[#This Row],[Department]]="IT",employee[[#This Row],[Gender]]="Female"),"Yes","No")</f>
        <v>Yes</v>
      </c>
      <c r="Q155" t="str">
        <f>IF(AND(employee[[#This Row],[Gender]]="Female",employee[[#This Row],[Ethnicity]]="Black"), "Female_Black", "Others")</f>
        <v>Others</v>
      </c>
    </row>
    <row r="156" spans="1:17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7">
        <v>44477</v>
      </c>
      <c r="J156" s="1">
        <v>64475</v>
      </c>
      <c r="K156" s="2">
        <v>0</v>
      </c>
      <c r="L156" t="s">
        <v>19</v>
      </c>
      <c r="M156" t="s">
        <v>39</v>
      </c>
      <c r="N156" s="7" t="s">
        <v>21</v>
      </c>
      <c r="O156" s="1">
        <f>employee[[#This Row],[Annual Salary]]+employee[[#This Row],[Bonus %]]*employee[[#This Row],[Annual Salary]]</f>
        <v>64475</v>
      </c>
      <c r="P156" t="str">
        <f>IF(AND(employee[[#This Row],[Department]]="IT",employee[[#This Row],[Gender]]="Female"),"Yes","No")</f>
        <v>Yes</v>
      </c>
      <c r="Q156" t="str">
        <f>IF(AND(employee[[#This Row],[Gender]]="Female",employee[[#This Row],[Ethnicity]]="Black"), "Female_Black", "Others")</f>
        <v>Others</v>
      </c>
    </row>
    <row r="157" spans="1:17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7">
        <v>44036</v>
      </c>
      <c r="J157" s="1">
        <v>69453</v>
      </c>
      <c r="K157" s="2">
        <v>0</v>
      </c>
      <c r="L157" t="s">
        <v>33</v>
      </c>
      <c r="M157" t="s">
        <v>34</v>
      </c>
      <c r="N157" s="7" t="s">
        <v>21</v>
      </c>
      <c r="O157" s="1">
        <f>employee[[#This Row],[Annual Salary]]+employee[[#This Row],[Bonus %]]*employee[[#This Row],[Annual Salary]]</f>
        <v>69453</v>
      </c>
      <c r="P157" t="str">
        <f>IF(AND(employee[[#This Row],[Department]]="IT",employee[[#This Row],[Gender]]="Female"),"Yes","No")</f>
        <v>No</v>
      </c>
      <c r="Q157" t="str">
        <f>IF(AND(employee[[#This Row],[Gender]]="Female",employee[[#This Row],[Ethnicity]]="Black"), "Female_Black", "Others")</f>
        <v>Others</v>
      </c>
    </row>
    <row r="158" spans="1:17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7">
        <v>41642</v>
      </c>
      <c r="J158" s="1">
        <v>127148</v>
      </c>
      <c r="K158" s="2">
        <v>0.1</v>
      </c>
      <c r="L158" t="s">
        <v>19</v>
      </c>
      <c r="M158" t="s">
        <v>45</v>
      </c>
      <c r="N158" s="7" t="s">
        <v>21</v>
      </c>
      <c r="O158" s="1">
        <f>employee[[#This Row],[Annual Salary]]+employee[[#This Row],[Bonus %]]*employee[[#This Row],[Annual Salary]]</f>
        <v>139862.79999999999</v>
      </c>
      <c r="P158" t="str">
        <f>IF(AND(employee[[#This Row],[Department]]="IT",employee[[#This Row],[Gender]]="Female"),"Yes","No")</f>
        <v>No</v>
      </c>
      <c r="Q158" t="str">
        <f>IF(AND(employee[[#This Row],[Gender]]="Female",employee[[#This Row],[Ethnicity]]="Black"), "Female_Black", "Others")</f>
        <v>Others</v>
      </c>
    </row>
    <row r="159" spans="1:17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7">
        <v>43102</v>
      </c>
      <c r="J159" s="1">
        <v>190253</v>
      </c>
      <c r="K159" s="2">
        <v>0.33</v>
      </c>
      <c r="L159" t="s">
        <v>19</v>
      </c>
      <c r="M159" t="s">
        <v>25</v>
      </c>
      <c r="N159" s="7" t="s">
        <v>21</v>
      </c>
      <c r="O159" s="1">
        <f>employee[[#This Row],[Annual Salary]]+employee[[#This Row],[Bonus %]]*employee[[#This Row],[Annual Salary]]</f>
        <v>253036.49</v>
      </c>
      <c r="P159" t="str">
        <f>IF(AND(employee[[#This Row],[Department]]="IT",employee[[#This Row],[Gender]]="Female"),"Yes","No")</f>
        <v>No</v>
      </c>
      <c r="Q159" t="str">
        <f>IF(AND(employee[[#This Row],[Gender]]="Female",employee[[#This Row],[Ethnicity]]="Black"), "Female_Black", "Others")</f>
        <v>Others</v>
      </c>
    </row>
    <row r="160" spans="1:17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7">
        <v>36644</v>
      </c>
      <c r="J160" s="1">
        <v>115798</v>
      </c>
      <c r="K160" s="2">
        <v>0.05</v>
      </c>
      <c r="L160" t="s">
        <v>19</v>
      </c>
      <c r="M160" t="s">
        <v>45</v>
      </c>
      <c r="N160" s="7" t="s">
        <v>21</v>
      </c>
      <c r="O160" s="1">
        <f>employee[[#This Row],[Annual Salary]]+employee[[#This Row],[Bonus %]]*employee[[#This Row],[Annual Salary]]</f>
        <v>121587.9</v>
      </c>
      <c r="P160" t="str">
        <f>IF(AND(employee[[#This Row],[Department]]="IT",employee[[#This Row],[Gender]]="Female"),"Yes","No")</f>
        <v>No</v>
      </c>
      <c r="Q160" t="str">
        <f>IF(AND(employee[[#This Row],[Gender]]="Female",employee[[#This Row],[Ethnicity]]="Black"), "Female_Black", "Others")</f>
        <v>Others</v>
      </c>
    </row>
    <row r="161" spans="1:17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7">
        <v>34567</v>
      </c>
      <c r="J161" s="1">
        <v>93102</v>
      </c>
      <c r="K161" s="2">
        <v>0</v>
      </c>
      <c r="L161" t="s">
        <v>19</v>
      </c>
      <c r="M161" t="s">
        <v>63</v>
      </c>
      <c r="N161" s="7">
        <v>41621</v>
      </c>
      <c r="O161" s="1">
        <f>employee[[#This Row],[Annual Salary]]+employee[[#This Row],[Bonus %]]*employee[[#This Row],[Annual Salary]]</f>
        <v>93102</v>
      </c>
      <c r="P161" t="str">
        <f>IF(AND(employee[[#This Row],[Department]]="IT",employee[[#This Row],[Gender]]="Female"),"Yes","No")</f>
        <v>No</v>
      </c>
      <c r="Q161" t="str">
        <f>IF(AND(employee[[#This Row],[Gender]]="Female",employee[[#This Row],[Ethnicity]]="Black"), "Female_Black", "Others")</f>
        <v>Others</v>
      </c>
    </row>
    <row r="162" spans="1:17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7">
        <v>43055</v>
      </c>
      <c r="J162" s="1">
        <v>110054</v>
      </c>
      <c r="K162" s="2">
        <v>0.15</v>
      </c>
      <c r="L162" t="s">
        <v>19</v>
      </c>
      <c r="M162" t="s">
        <v>45</v>
      </c>
      <c r="N162" s="7" t="s">
        <v>21</v>
      </c>
      <c r="O162" s="1">
        <f>employee[[#This Row],[Annual Salary]]+employee[[#This Row],[Bonus %]]*employee[[#This Row],[Annual Salary]]</f>
        <v>126562.1</v>
      </c>
      <c r="P162" t="str">
        <f>IF(AND(employee[[#This Row],[Department]]="IT",employee[[#This Row],[Gender]]="Female"),"Yes","No")</f>
        <v>No</v>
      </c>
      <c r="Q162" t="str">
        <f>IF(AND(employee[[#This Row],[Gender]]="Female",employee[[#This Row],[Ethnicity]]="Black"), "Female_Black", "Others")</f>
        <v>Others</v>
      </c>
    </row>
    <row r="163" spans="1:17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7">
        <v>44224</v>
      </c>
      <c r="J163" s="1">
        <v>95786</v>
      </c>
      <c r="K163" s="2">
        <v>0</v>
      </c>
      <c r="L163" t="s">
        <v>19</v>
      </c>
      <c r="M163" t="s">
        <v>20</v>
      </c>
      <c r="N163" s="7" t="s">
        <v>21</v>
      </c>
      <c r="O163" s="1">
        <f>employee[[#This Row],[Annual Salary]]+employee[[#This Row],[Bonus %]]*employee[[#This Row],[Annual Salary]]</f>
        <v>95786</v>
      </c>
      <c r="P163" t="str">
        <f>IF(AND(employee[[#This Row],[Department]]="IT",employee[[#This Row],[Gender]]="Female"),"Yes","No")</f>
        <v>No</v>
      </c>
      <c r="Q163" t="str">
        <f>IF(AND(employee[[#This Row],[Gender]]="Female",employee[[#This Row],[Ethnicity]]="Black"), "Female_Black", "Others")</f>
        <v>Female_Black</v>
      </c>
    </row>
    <row r="164" spans="1:17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7">
        <v>42858</v>
      </c>
      <c r="J164" s="1">
        <v>90855</v>
      </c>
      <c r="K164" s="2">
        <v>0</v>
      </c>
      <c r="L164" t="s">
        <v>52</v>
      </c>
      <c r="M164" t="s">
        <v>53</v>
      </c>
      <c r="N164" s="7" t="s">
        <v>21</v>
      </c>
      <c r="O164" s="1">
        <f>employee[[#This Row],[Annual Salary]]+employee[[#This Row],[Bonus %]]*employee[[#This Row],[Annual Salary]]</f>
        <v>90855</v>
      </c>
      <c r="P164" t="str">
        <f>IF(AND(employee[[#This Row],[Department]]="IT",employee[[#This Row],[Gender]]="Female"),"Yes","No")</f>
        <v>No</v>
      </c>
      <c r="Q164" t="str">
        <f>IF(AND(employee[[#This Row],[Gender]]="Female",employee[[#This Row],[Ethnicity]]="Black"), "Female_Black", "Others")</f>
        <v>Others</v>
      </c>
    </row>
    <row r="165" spans="1:17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7">
        <v>36233</v>
      </c>
      <c r="J165" s="1">
        <v>92897</v>
      </c>
      <c r="K165" s="2">
        <v>0</v>
      </c>
      <c r="L165" t="s">
        <v>52</v>
      </c>
      <c r="M165" t="s">
        <v>53</v>
      </c>
      <c r="N165" s="7" t="s">
        <v>21</v>
      </c>
      <c r="O165" s="1">
        <f>employee[[#This Row],[Annual Salary]]+employee[[#This Row],[Bonus %]]*employee[[#This Row],[Annual Salary]]</f>
        <v>92897</v>
      </c>
      <c r="P165" t="str">
        <f>IF(AND(employee[[#This Row],[Department]]="IT",employee[[#This Row],[Gender]]="Female"),"Yes","No")</f>
        <v>No</v>
      </c>
      <c r="Q165" t="str">
        <f>IF(AND(employee[[#This Row],[Gender]]="Female",employee[[#This Row],[Ethnicity]]="Black"), "Female_Black", "Others")</f>
        <v>Others</v>
      </c>
    </row>
    <row r="166" spans="1:17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7">
        <v>39872</v>
      </c>
      <c r="J166" s="1">
        <v>242919</v>
      </c>
      <c r="K166" s="2">
        <v>0.31</v>
      </c>
      <c r="L166" t="s">
        <v>33</v>
      </c>
      <c r="M166" t="s">
        <v>80</v>
      </c>
      <c r="N166" s="7" t="s">
        <v>21</v>
      </c>
      <c r="O166" s="1">
        <f>employee[[#This Row],[Annual Salary]]+employee[[#This Row],[Bonus %]]*employee[[#This Row],[Annual Salary]]</f>
        <v>318223.89</v>
      </c>
      <c r="P166" t="str">
        <f>IF(AND(employee[[#This Row],[Department]]="IT",employee[[#This Row],[Gender]]="Female"),"Yes","No")</f>
        <v>No</v>
      </c>
      <c r="Q166" t="str">
        <f>IF(AND(employee[[#This Row],[Gender]]="Female",employee[[#This Row],[Ethnicity]]="Black"), "Female_Black", "Others")</f>
        <v>Others</v>
      </c>
    </row>
    <row r="167" spans="1:17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7">
        <v>43240</v>
      </c>
      <c r="J167" s="1">
        <v>184368</v>
      </c>
      <c r="K167" s="2">
        <v>0.28999999999999998</v>
      </c>
      <c r="L167" t="s">
        <v>19</v>
      </c>
      <c r="M167" t="s">
        <v>25</v>
      </c>
      <c r="N167" s="7" t="s">
        <v>21</v>
      </c>
      <c r="O167" s="1">
        <f>employee[[#This Row],[Annual Salary]]+employee[[#This Row],[Bonus %]]*employee[[#This Row],[Annual Salary]]</f>
        <v>237834.72</v>
      </c>
      <c r="P167" t="str">
        <f>IF(AND(employee[[#This Row],[Department]]="IT",employee[[#This Row],[Gender]]="Female"),"Yes","No")</f>
        <v>No</v>
      </c>
      <c r="Q167" t="str">
        <f>IF(AND(employee[[#This Row],[Gender]]="Female",employee[[#This Row],[Ethnicity]]="Black"), "Female_Black", "Others")</f>
        <v>Others</v>
      </c>
    </row>
    <row r="168" spans="1:17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7">
        <v>44554</v>
      </c>
      <c r="J168" s="1">
        <v>144754</v>
      </c>
      <c r="K168" s="2">
        <v>0.15</v>
      </c>
      <c r="L168" t="s">
        <v>19</v>
      </c>
      <c r="M168" t="s">
        <v>39</v>
      </c>
      <c r="N168" s="7" t="s">
        <v>21</v>
      </c>
      <c r="O168" s="1">
        <f>employee[[#This Row],[Annual Salary]]+employee[[#This Row],[Bonus %]]*employee[[#This Row],[Annual Salary]]</f>
        <v>166467.1</v>
      </c>
      <c r="P168" t="str">
        <f>IF(AND(employee[[#This Row],[Department]]="IT",employee[[#This Row],[Gender]]="Female"),"Yes","No")</f>
        <v>No</v>
      </c>
      <c r="Q168" t="str">
        <f>IF(AND(employee[[#This Row],[Gender]]="Female",employee[[#This Row],[Ethnicity]]="Black"), "Female_Black", "Others")</f>
        <v>Others</v>
      </c>
    </row>
    <row r="169" spans="1:17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7">
        <v>42722</v>
      </c>
      <c r="J169" s="1">
        <v>89458</v>
      </c>
      <c r="K169" s="2">
        <v>0</v>
      </c>
      <c r="L169" t="s">
        <v>19</v>
      </c>
      <c r="M169" t="s">
        <v>25</v>
      </c>
      <c r="N169" s="7" t="s">
        <v>21</v>
      </c>
      <c r="O169" s="1">
        <f>employee[[#This Row],[Annual Salary]]+employee[[#This Row],[Bonus %]]*employee[[#This Row],[Annual Salary]]</f>
        <v>89458</v>
      </c>
      <c r="P169" t="str">
        <f>IF(AND(employee[[#This Row],[Department]]="IT",employee[[#This Row],[Gender]]="Female"),"Yes","No")</f>
        <v>No</v>
      </c>
      <c r="Q169" t="str">
        <f>IF(AND(employee[[#This Row],[Gender]]="Female",employee[[#This Row],[Ethnicity]]="Black"), "Female_Black", "Others")</f>
        <v>Others</v>
      </c>
    </row>
    <row r="170" spans="1:17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7">
        <v>41714</v>
      </c>
      <c r="J170" s="1">
        <v>190815</v>
      </c>
      <c r="K170" s="2">
        <v>0.4</v>
      </c>
      <c r="L170" t="s">
        <v>19</v>
      </c>
      <c r="M170" t="s">
        <v>25</v>
      </c>
      <c r="N170" s="7" t="s">
        <v>21</v>
      </c>
      <c r="O170" s="1">
        <f>employee[[#This Row],[Annual Salary]]+employee[[#This Row],[Bonus %]]*employee[[#This Row],[Annual Salary]]</f>
        <v>267141</v>
      </c>
      <c r="P170" t="str">
        <f>IF(AND(employee[[#This Row],[Department]]="IT",employee[[#This Row],[Gender]]="Female"),"Yes","No")</f>
        <v>No</v>
      </c>
      <c r="Q170" t="str">
        <f>IF(AND(employee[[#This Row],[Gender]]="Female",employee[[#This Row],[Ethnicity]]="Black"), "Female_Black", "Others")</f>
        <v>Others</v>
      </c>
    </row>
    <row r="171" spans="1:17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7">
        <v>36374</v>
      </c>
      <c r="J171" s="1">
        <v>137995</v>
      </c>
      <c r="K171" s="2">
        <v>0.14000000000000001</v>
      </c>
      <c r="L171" t="s">
        <v>19</v>
      </c>
      <c r="M171" t="s">
        <v>25</v>
      </c>
      <c r="N171" s="7" t="s">
        <v>21</v>
      </c>
      <c r="O171" s="1">
        <f>employee[[#This Row],[Annual Salary]]+employee[[#This Row],[Bonus %]]*employee[[#This Row],[Annual Salary]]</f>
        <v>157314.29999999999</v>
      </c>
      <c r="P171" t="str">
        <f>IF(AND(employee[[#This Row],[Department]]="IT",employee[[#This Row],[Gender]]="Female"),"Yes","No")</f>
        <v>No</v>
      </c>
      <c r="Q171" t="str">
        <f>IF(AND(employee[[#This Row],[Gender]]="Female",employee[[#This Row],[Ethnicity]]="Black"), "Female_Black", "Others")</f>
        <v>Others</v>
      </c>
    </row>
    <row r="172" spans="1:17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7">
        <v>39437</v>
      </c>
      <c r="J172" s="1">
        <v>93840</v>
      </c>
      <c r="K172" s="2">
        <v>0</v>
      </c>
      <c r="L172" t="s">
        <v>52</v>
      </c>
      <c r="M172" t="s">
        <v>81</v>
      </c>
      <c r="N172" s="7" t="s">
        <v>21</v>
      </c>
      <c r="O172" s="1">
        <f>employee[[#This Row],[Annual Salary]]+employee[[#This Row],[Bonus %]]*employee[[#This Row],[Annual Salary]]</f>
        <v>93840</v>
      </c>
      <c r="P172" t="str">
        <f>IF(AND(employee[[#This Row],[Department]]="IT",employee[[#This Row],[Gender]]="Female"),"Yes","No")</f>
        <v>No</v>
      </c>
      <c r="Q172" t="str">
        <f>IF(AND(employee[[#This Row],[Gender]]="Female",employee[[#This Row],[Ethnicity]]="Black"), "Female_Black", "Others")</f>
        <v>Others</v>
      </c>
    </row>
    <row r="173" spans="1:17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7">
        <v>44495</v>
      </c>
      <c r="J173" s="1">
        <v>94790</v>
      </c>
      <c r="K173" s="2">
        <v>0</v>
      </c>
      <c r="L173" t="s">
        <v>33</v>
      </c>
      <c r="M173" t="s">
        <v>80</v>
      </c>
      <c r="N173" s="7" t="s">
        <v>21</v>
      </c>
      <c r="O173" s="1">
        <f>employee[[#This Row],[Annual Salary]]+employee[[#This Row],[Bonus %]]*employee[[#This Row],[Annual Salary]]</f>
        <v>94790</v>
      </c>
      <c r="P173" t="str">
        <f>IF(AND(employee[[#This Row],[Department]]="IT",employee[[#This Row],[Gender]]="Female"),"Yes","No")</f>
        <v>No</v>
      </c>
      <c r="Q173" t="str">
        <f>IF(AND(employee[[#This Row],[Gender]]="Female",employee[[#This Row],[Ethnicity]]="Black"), "Female_Black", "Others")</f>
        <v>Others</v>
      </c>
    </row>
    <row r="174" spans="1:17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7">
        <v>41706</v>
      </c>
      <c r="J174" s="1">
        <v>197367</v>
      </c>
      <c r="K174" s="2">
        <v>0.39</v>
      </c>
      <c r="L174" t="s">
        <v>19</v>
      </c>
      <c r="M174" t="s">
        <v>25</v>
      </c>
      <c r="N174" s="7" t="s">
        <v>21</v>
      </c>
      <c r="O174" s="1">
        <f>employee[[#This Row],[Annual Salary]]+employee[[#This Row],[Bonus %]]*employee[[#This Row],[Annual Salary]]</f>
        <v>274340.13</v>
      </c>
      <c r="P174" t="str">
        <f>IF(AND(employee[[#This Row],[Department]]="IT",employee[[#This Row],[Gender]]="Female"),"Yes","No")</f>
        <v>No</v>
      </c>
      <c r="Q174" t="str">
        <f>IF(AND(employee[[#This Row],[Gender]]="Female",employee[[#This Row],[Ethnicity]]="Black"), "Female_Black", "Others")</f>
        <v>Others</v>
      </c>
    </row>
    <row r="175" spans="1:17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7">
        <v>43276</v>
      </c>
      <c r="J175" s="1">
        <v>174097</v>
      </c>
      <c r="K175" s="2">
        <v>0.21</v>
      </c>
      <c r="L175" t="s">
        <v>19</v>
      </c>
      <c r="M175" t="s">
        <v>39</v>
      </c>
      <c r="N175" s="7" t="s">
        <v>21</v>
      </c>
      <c r="O175" s="1">
        <f>employee[[#This Row],[Annual Salary]]+employee[[#This Row],[Bonus %]]*employee[[#This Row],[Annual Salary]]</f>
        <v>210657.37</v>
      </c>
      <c r="P175" t="str">
        <f>IF(AND(employee[[#This Row],[Department]]="IT",employee[[#This Row],[Gender]]="Female"),"Yes","No")</f>
        <v>No</v>
      </c>
      <c r="Q175" t="str">
        <f>IF(AND(employee[[#This Row],[Gender]]="Female",employee[[#This Row],[Ethnicity]]="Black"), "Female_Black", "Others")</f>
        <v>Others</v>
      </c>
    </row>
    <row r="176" spans="1:17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7">
        <v>39021</v>
      </c>
      <c r="J176" s="1">
        <v>120128</v>
      </c>
      <c r="K176" s="2">
        <v>0.1</v>
      </c>
      <c r="L176" t="s">
        <v>19</v>
      </c>
      <c r="M176" t="s">
        <v>25</v>
      </c>
      <c r="N176" s="7" t="s">
        <v>21</v>
      </c>
      <c r="O176" s="1">
        <f>employee[[#This Row],[Annual Salary]]+employee[[#This Row],[Bonus %]]*employee[[#This Row],[Annual Salary]]</f>
        <v>132140.79999999999</v>
      </c>
      <c r="P176" t="str">
        <f>IF(AND(employee[[#This Row],[Department]]="IT",employee[[#This Row],[Gender]]="Female"),"Yes","No")</f>
        <v>No</v>
      </c>
      <c r="Q176" t="str">
        <f>IF(AND(employee[[#This Row],[Gender]]="Female",employee[[#This Row],[Ethnicity]]="Black"), "Female_Black", "Others")</f>
        <v>Others</v>
      </c>
    </row>
    <row r="177" spans="1:17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7">
        <v>39197</v>
      </c>
      <c r="J177" s="1">
        <v>129708</v>
      </c>
      <c r="K177" s="2">
        <v>0.05</v>
      </c>
      <c r="L177" t="s">
        <v>19</v>
      </c>
      <c r="M177" t="s">
        <v>45</v>
      </c>
      <c r="N177" s="7" t="s">
        <v>21</v>
      </c>
      <c r="O177" s="1">
        <f>employee[[#This Row],[Annual Salary]]+employee[[#This Row],[Bonus %]]*employee[[#This Row],[Annual Salary]]</f>
        <v>136193.4</v>
      </c>
      <c r="P177" t="str">
        <f>IF(AND(employee[[#This Row],[Department]]="IT",employee[[#This Row],[Gender]]="Female"),"Yes","No")</f>
        <v>No</v>
      </c>
      <c r="Q177" t="str">
        <f>IF(AND(employee[[#This Row],[Gender]]="Female",employee[[#This Row],[Ethnicity]]="Black"), "Female_Black", "Others")</f>
        <v>Others</v>
      </c>
    </row>
    <row r="178" spans="1:17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7">
        <v>34595</v>
      </c>
      <c r="J178" s="1">
        <v>102270</v>
      </c>
      <c r="K178" s="2">
        <v>0.1</v>
      </c>
      <c r="L178" t="s">
        <v>19</v>
      </c>
      <c r="M178" t="s">
        <v>20</v>
      </c>
      <c r="N178" s="7" t="s">
        <v>21</v>
      </c>
      <c r="O178" s="1">
        <f>employee[[#This Row],[Annual Salary]]+employee[[#This Row],[Bonus %]]*employee[[#This Row],[Annual Salary]]</f>
        <v>112497</v>
      </c>
      <c r="P178" t="str">
        <f>IF(AND(employee[[#This Row],[Department]]="IT",employee[[#This Row],[Gender]]="Female"),"Yes","No")</f>
        <v>No</v>
      </c>
      <c r="Q178" t="str">
        <f>IF(AND(employee[[#This Row],[Gender]]="Female",employee[[#This Row],[Ethnicity]]="Black"), "Female_Black", "Others")</f>
        <v>Others</v>
      </c>
    </row>
    <row r="179" spans="1:17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7">
        <v>38564</v>
      </c>
      <c r="J179" s="1">
        <v>249686</v>
      </c>
      <c r="K179" s="2">
        <v>0.31</v>
      </c>
      <c r="L179" t="s">
        <v>33</v>
      </c>
      <c r="M179" t="s">
        <v>80</v>
      </c>
      <c r="N179" s="7" t="s">
        <v>21</v>
      </c>
      <c r="O179" s="1">
        <f>employee[[#This Row],[Annual Salary]]+employee[[#This Row],[Bonus %]]*employee[[#This Row],[Annual Salary]]</f>
        <v>327088.66000000003</v>
      </c>
      <c r="P179" t="str">
        <f>IF(AND(employee[[#This Row],[Department]]="IT",employee[[#This Row],[Gender]]="Female"),"Yes","No")</f>
        <v>No</v>
      </c>
      <c r="Q179" t="str">
        <f>IF(AND(employee[[#This Row],[Gender]]="Female",employee[[#This Row],[Ethnicity]]="Black"), "Female_Black", "Others")</f>
        <v>Others</v>
      </c>
    </row>
    <row r="180" spans="1:17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7">
        <v>37343</v>
      </c>
      <c r="J180" s="1">
        <v>50475</v>
      </c>
      <c r="K180" s="2">
        <v>0</v>
      </c>
      <c r="L180" t="s">
        <v>19</v>
      </c>
      <c r="M180" t="s">
        <v>29</v>
      </c>
      <c r="N180" s="7" t="s">
        <v>21</v>
      </c>
      <c r="O180" s="1">
        <f>employee[[#This Row],[Annual Salary]]+employee[[#This Row],[Bonus %]]*employee[[#This Row],[Annual Salary]]</f>
        <v>50475</v>
      </c>
      <c r="P180" t="str">
        <f>IF(AND(employee[[#This Row],[Department]]="IT",employee[[#This Row],[Gender]]="Female"),"Yes","No")</f>
        <v>No</v>
      </c>
      <c r="Q180" t="str">
        <f>IF(AND(employee[[#This Row],[Gender]]="Female",employee[[#This Row],[Ethnicity]]="Black"), "Female_Black", "Others")</f>
        <v>Others</v>
      </c>
    </row>
    <row r="181" spans="1:17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7">
        <v>44014</v>
      </c>
      <c r="J181" s="1">
        <v>100099</v>
      </c>
      <c r="K181" s="2">
        <v>0.08</v>
      </c>
      <c r="L181" t="s">
        <v>19</v>
      </c>
      <c r="M181" t="s">
        <v>45</v>
      </c>
      <c r="N181" s="7" t="s">
        <v>21</v>
      </c>
      <c r="O181" s="1">
        <f>employee[[#This Row],[Annual Salary]]+employee[[#This Row],[Bonus %]]*employee[[#This Row],[Annual Salary]]</f>
        <v>108106.92</v>
      </c>
      <c r="P181" t="str">
        <f>IF(AND(employee[[#This Row],[Department]]="IT",employee[[#This Row],[Gender]]="Female"),"Yes","No")</f>
        <v>No</v>
      </c>
      <c r="Q181" t="str">
        <f>IF(AND(employee[[#This Row],[Gender]]="Female",employee[[#This Row],[Ethnicity]]="Black"), "Female_Black", "Others")</f>
        <v>Others</v>
      </c>
    </row>
    <row r="182" spans="1:17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7">
        <v>42731</v>
      </c>
      <c r="J182" s="1">
        <v>41673</v>
      </c>
      <c r="K182" s="2">
        <v>0</v>
      </c>
      <c r="L182" t="s">
        <v>19</v>
      </c>
      <c r="M182" t="s">
        <v>45</v>
      </c>
      <c r="N182" s="7" t="s">
        <v>21</v>
      </c>
      <c r="O182" s="1">
        <f>employee[[#This Row],[Annual Salary]]+employee[[#This Row],[Bonus %]]*employee[[#This Row],[Annual Salary]]</f>
        <v>41673</v>
      </c>
      <c r="P182" t="str">
        <f>IF(AND(employee[[#This Row],[Department]]="IT",employee[[#This Row],[Gender]]="Female"),"Yes","No")</f>
        <v>Yes</v>
      </c>
      <c r="Q182" t="str">
        <f>IF(AND(employee[[#This Row],[Gender]]="Female",employee[[#This Row],[Ethnicity]]="Black"), "Female_Black", "Others")</f>
        <v>Others</v>
      </c>
    </row>
    <row r="183" spans="1:17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7">
        <v>42928</v>
      </c>
      <c r="J183" s="1">
        <v>70996</v>
      </c>
      <c r="K183" s="2">
        <v>0</v>
      </c>
      <c r="L183" t="s">
        <v>33</v>
      </c>
      <c r="M183" t="s">
        <v>34</v>
      </c>
      <c r="N183" s="7" t="s">
        <v>21</v>
      </c>
      <c r="O183" s="1">
        <f>employee[[#This Row],[Annual Salary]]+employee[[#This Row],[Bonus %]]*employee[[#This Row],[Annual Salary]]</f>
        <v>70996</v>
      </c>
      <c r="P183" t="str">
        <f>IF(AND(employee[[#This Row],[Department]]="IT",employee[[#This Row],[Gender]]="Female"),"Yes","No")</f>
        <v>No</v>
      </c>
      <c r="Q183" t="str">
        <f>IF(AND(employee[[#This Row],[Gender]]="Female",employee[[#This Row],[Ethnicity]]="Black"), "Female_Black", "Others")</f>
        <v>Others</v>
      </c>
    </row>
    <row r="184" spans="1:17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7">
        <v>38328</v>
      </c>
      <c r="J184" s="1">
        <v>40752</v>
      </c>
      <c r="K184" s="2">
        <v>0</v>
      </c>
      <c r="L184" t="s">
        <v>19</v>
      </c>
      <c r="M184" t="s">
        <v>39</v>
      </c>
      <c r="N184" s="7" t="s">
        <v>21</v>
      </c>
      <c r="O184" s="1">
        <f>employee[[#This Row],[Annual Salary]]+employee[[#This Row],[Bonus %]]*employee[[#This Row],[Annual Salary]]</f>
        <v>40752</v>
      </c>
      <c r="P184" t="str">
        <f>IF(AND(employee[[#This Row],[Department]]="IT",employee[[#This Row],[Gender]]="Female"),"Yes","No")</f>
        <v>No</v>
      </c>
      <c r="Q184" t="str">
        <f>IF(AND(employee[[#This Row],[Gender]]="Female",employee[[#This Row],[Ethnicity]]="Black"), "Female_Black", "Others")</f>
        <v>Others</v>
      </c>
    </row>
    <row r="185" spans="1:17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7">
        <v>36914</v>
      </c>
      <c r="J185" s="1">
        <v>97537</v>
      </c>
      <c r="K185" s="2">
        <v>0</v>
      </c>
      <c r="L185" t="s">
        <v>33</v>
      </c>
      <c r="M185" t="s">
        <v>34</v>
      </c>
      <c r="N185" s="7" t="s">
        <v>21</v>
      </c>
      <c r="O185" s="1">
        <f>employee[[#This Row],[Annual Salary]]+employee[[#This Row],[Bonus %]]*employee[[#This Row],[Annual Salary]]</f>
        <v>97537</v>
      </c>
      <c r="P185" t="str">
        <f>IF(AND(employee[[#This Row],[Department]]="IT",employee[[#This Row],[Gender]]="Female"),"Yes","No")</f>
        <v>Yes</v>
      </c>
      <c r="Q185" t="str">
        <f>IF(AND(employee[[#This Row],[Gender]]="Female",employee[[#This Row],[Ethnicity]]="Black"), "Female_Black", "Others")</f>
        <v>Others</v>
      </c>
    </row>
    <row r="186" spans="1:17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7">
        <v>44086</v>
      </c>
      <c r="J186" s="1">
        <v>96567</v>
      </c>
      <c r="K186" s="2">
        <v>0</v>
      </c>
      <c r="L186" t="s">
        <v>33</v>
      </c>
      <c r="M186" t="s">
        <v>74</v>
      </c>
      <c r="N186" s="7" t="s">
        <v>21</v>
      </c>
      <c r="O186" s="1">
        <f>employee[[#This Row],[Annual Salary]]+employee[[#This Row],[Bonus %]]*employee[[#This Row],[Annual Salary]]</f>
        <v>96567</v>
      </c>
      <c r="P186" t="str">
        <f>IF(AND(employee[[#This Row],[Department]]="IT",employee[[#This Row],[Gender]]="Female"),"Yes","No")</f>
        <v>No</v>
      </c>
      <c r="Q186" t="str">
        <f>IF(AND(employee[[#This Row],[Gender]]="Female",employee[[#This Row],[Ethnicity]]="Black"), "Female_Black", "Others")</f>
        <v>Others</v>
      </c>
    </row>
    <row r="187" spans="1:17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7">
        <v>36229</v>
      </c>
      <c r="J187" s="1">
        <v>49404</v>
      </c>
      <c r="K187" s="2">
        <v>0</v>
      </c>
      <c r="L187" t="s">
        <v>33</v>
      </c>
      <c r="M187" t="s">
        <v>60</v>
      </c>
      <c r="N187" s="7" t="s">
        <v>21</v>
      </c>
      <c r="O187" s="1">
        <f>employee[[#This Row],[Annual Salary]]+employee[[#This Row],[Bonus %]]*employee[[#This Row],[Annual Salary]]</f>
        <v>49404</v>
      </c>
      <c r="P187" t="str">
        <f>IF(AND(employee[[#This Row],[Department]]="IT",employee[[#This Row],[Gender]]="Female"),"Yes","No")</f>
        <v>No</v>
      </c>
      <c r="Q187" t="str">
        <f>IF(AND(employee[[#This Row],[Gender]]="Female",employee[[#This Row],[Ethnicity]]="Black"), "Female_Black", "Others")</f>
        <v>Others</v>
      </c>
    </row>
    <row r="188" spans="1:17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7">
        <v>43753</v>
      </c>
      <c r="J188" s="1">
        <v>66819</v>
      </c>
      <c r="K188" s="2">
        <v>0</v>
      </c>
      <c r="L188" t="s">
        <v>52</v>
      </c>
      <c r="M188" t="s">
        <v>66</v>
      </c>
      <c r="N188" s="7" t="s">
        <v>21</v>
      </c>
      <c r="O188" s="1">
        <f>employee[[#This Row],[Annual Salary]]+employee[[#This Row],[Bonus %]]*employee[[#This Row],[Annual Salary]]</f>
        <v>66819</v>
      </c>
      <c r="P188" t="str">
        <f>IF(AND(employee[[#This Row],[Department]]="IT",employee[[#This Row],[Gender]]="Female"),"Yes","No")</f>
        <v>No</v>
      </c>
      <c r="Q188" t="str">
        <f>IF(AND(employee[[#This Row],[Gender]]="Female",employee[[#This Row],[Ethnicity]]="Black"), "Female_Black", "Others")</f>
        <v>Others</v>
      </c>
    </row>
    <row r="189" spans="1:17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7">
        <v>42492</v>
      </c>
      <c r="J189" s="1">
        <v>50784</v>
      </c>
      <c r="K189" s="2">
        <v>0</v>
      </c>
      <c r="L189" t="s">
        <v>52</v>
      </c>
      <c r="M189" t="s">
        <v>66</v>
      </c>
      <c r="N189" s="7" t="s">
        <v>21</v>
      </c>
      <c r="O189" s="1">
        <f>employee[[#This Row],[Annual Salary]]+employee[[#This Row],[Bonus %]]*employee[[#This Row],[Annual Salary]]</f>
        <v>50784</v>
      </c>
      <c r="P189" t="str">
        <f>IF(AND(employee[[#This Row],[Department]]="IT",employee[[#This Row],[Gender]]="Female"),"Yes","No")</f>
        <v>No</v>
      </c>
      <c r="Q189" t="str">
        <f>IF(AND(employee[[#This Row],[Gender]]="Female",employee[[#This Row],[Ethnicity]]="Black"), "Female_Black", "Others")</f>
        <v>Others</v>
      </c>
    </row>
    <row r="190" spans="1:17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7">
        <v>43594</v>
      </c>
      <c r="J190" s="1">
        <v>125828</v>
      </c>
      <c r="K190" s="2">
        <v>0.15</v>
      </c>
      <c r="L190" t="s">
        <v>52</v>
      </c>
      <c r="M190" t="s">
        <v>53</v>
      </c>
      <c r="N190" s="7" t="s">
        <v>21</v>
      </c>
      <c r="O190" s="1">
        <f>employee[[#This Row],[Annual Salary]]+employee[[#This Row],[Bonus %]]*employee[[#This Row],[Annual Salary]]</f>
        <v>144702.20000000001</v>
      </c>
      <c r="P190" t="str">
        <f>IF(AND(employee[[#This Row],[Department]]="IT",employee[[#This Row],[Gender]]="Female"),"Yes","No")</f>
        <v>No</v>
      </c>
      <c r="Q190" t="str">
        <f>IF(AND(employee[[#This Row],[Gender]]="Female",employee[[#This Row],[Ethnicity]]="Black"), "Female_Black", "Others")</f>
        <v>Others</v>
      </c>
    </row>
    <row r="191" spans="1:17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7">
        <v>42951</v>
      </c>
      <c r="J191" s="1">
        <v>92610</v>
      </c>
      <c r="K191" s="2">
        <v>0</v>
      </c>
      <c r="L191" t="s">
        <v>19</v>
      </c>
      <c r="M191" t="s">
        <v>29</v>
      </c>
      <c r="N191" s="7" t="s">
        <v>21</v>
      </c>
      <c r="O191" s="1">
        <f>employee[[#This Row],[Annual Salary]]+employee[[#This Row],[Bonus %]]*employee[[#This Row],[Annual Salary]]</f>
        <v>92610</v>
      </c>
      <c r="P191" t="str">
        <f>IF(AND(employee[[#This Row],[Department]]="IT",employee[[#This Row],[Gender]]="Female"),"Yes","No")</f>
        <v>No</v>
      </c>
      <c r="Q191" t="str">
        <f>IF(AND(employee[[#This Row],[Gender]]="Female",employee[[#This Row],[Ethnicity]]="Black"), "Female_Black", "Others")</f>
        <v>Others</v>
      </c>
    </row>
    <row r="192" spans="1:17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7">
        <v>37705</v>
      </c>
      <c r="J192" s="1">
        <v>123405</v>
      </c>
      <c r="K192" s="2">
        <v>0.13</v>
      </c>
      <c r="L192" t="s">
        <v>19</v>
      </c>
      <c r="M192" t="s">
        <v>29</v>
      </c>
      <c r="N192" s="7" t="s">
        <v>21</v>
      </c>
      <c r="O192" s="1">
        <f>employee[[#This Row],[Annual Salary]]+employee[[#This Row],[Bonus %]]*employee[[#This Row],[Annual Salary]]</f>
        <v>139447.65</v>
      </c>
      <c r="P192" t="str">
        <f>IF(AND(employee[[#This Row],[Department]]="IT",employee[[#This Row],[Gender]]="Female"),"Yes","No")</f>
        <v>No</v>
      </c>
      <c r="Q192" t="str">
        <f>IF(AND(employee[[#This Row],[Gender]]="Female",employee[[#This Row],[Ethnicity]]="Black"), "Female_Black", "Others")</f>
        <v>Others</v>
      </c>
    </row>
    <row r="193" spans="1:17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7">
        <v>38066</v>
      </c>
      <c r="J193" s="1">
        <v>73004</v>
      </c>
      <c r="K193" s="2">
        <v>0</v>
      </c>
      <c r="L193" t="s">
        <v>33</v>
      </c>
      <c r="M193" t="s">
        <v>60</v>
      </c>
      <c r="N193" s="7" t="s">
        <v>21</v>
      </c>
      <c r="O193" s="1">
        <f>employee[[#This Row],[Annual Salary]]+employee[[#This Row],[Bonus %]]*employee[[#This Row],[Annual Salary]]</f>
        <v>73004</v>
      </c>
      <c r="P193" t="str">
        <f>IF(AND(employee[[#This Row],[Department]]="IT",employee[[#This Row],[Gender]]="Female"),"Yes","No")</f>
        <v>No</v>
      </c>
      <c r="Q193" t="str">
        <f>IF(AND(employee[[#This Row],[Gender]]="Female",employee[[#This Row],[Ethnicity]]="Black"), "Female_Black", "Others")</f>
        <v>Others</v>
      </c>
    </row>
    <row r="194" spans="1:17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7">
        <v>36275</v>
      </c>
      <c r="J194" s="1">
        <v>95061</v>
      </c>
      <c r="K194" s="2">
        <v>0.1</v>
      </c>
      <c r="L194" t="s">
        <v>33</v>
      </c>
      <c r="M194" t="s">
        <v>74</v>
      </c>
      <c r="N194" s="7" t="s">
        <v>21</v>
      </c>
      <c r="O194" s="1">
        <f>employee[[#This Row],[Annual Salary]]+employee[[#This Row],[Bonus %]]*employee[[#This Row],[Annual Salary]]</f>
        <v>104567.1</v>
      </c>
      <c r="P194" t="str">
        <f>IF(AND(employee[[#This Row],[Department]]="IT",employee[[#This Row],[Gender]]="Female"),"Yes","No")</f>
        <v>No</v>
      </c>
      <c r="Q194" t="str">
        <f>IF(AND(employee[[#This Row],[Gender]]="Female",employee[[#This Row],[Ethnicity]]="Black"), "Female_Black", "Others")</f>
        <v>Others</v>
      </c>
    </row>
    <row r="195" spans="1:17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7">
        <v>35887</v>
      </c>
      <c r="J195" s="1">
        <v>160832</v>
      </c>
      <c r="K195" s="2">
        <v>0.3</v>
      </c>
      <c r="L195" t="s">
        <v>19</v>
      </c>
      <c r="M195" t="s">
        <v>39</v>
      </c>
      <c r="N195" s="7" t="s">
        <v>21</v>
      </c>
      <c r="O195" s="1">
        <f>employee[[#This Row],[Annual Salary]]+employee[[#This Row],[Bonus %]]*employee[[#This Row],[Annual Salary]]</f>
        <v>209081.60000000001</v>
      </c>
      <c r="P195" t="str">
        <f>IF(AND(employee[[#This Row],[Department]]="IT",employee[[#This Row],[Gender]]="Female"),"Yes","No")</f>
        <v>No</v>
      </c>
      <c r="Q195" t="str">
        <f>IF(AND(employee[[#This Row],[Gender]]="Female",employee[[#This Row],[Ethnicity]]="Black"), "Female_Black", "Others")</f>
        <v>Others</v>
      </c>
    </row>
    <row r="196" spans="1:17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7">
        <v>40540</v>
      </c>
      <c r="J196" s="1">
        <v>64417</v>
      </c>
      <c r="K196" s="2">
        <v>0</v>
      </c>
      <c r="L196" t="s">
        <v>19</v>
      </c>
      <c r="M196" t="s">
        <v>29</v>
      </c>
      <c r="N196" s="7" t="s">
        <v>21</v>
      </c>
      <c r="O196" s="1">
        <f>employee[[#This Row],[Annual Salary]]+employee[[#This Row],[Bonus %]]*employee[[#This Row],[Annual Salary]]</f>
        <v>64417</v>
      </c>
      <c r="P196" t="str">
        <f>IF(AND(employee[[#This Row],[Department]]="IT",employee[[#This Row],[Gender]]="Female"),"Yes","No")</f>
        <v>No</v>
      </c>
      <c r="Q196" t="str">
        <f>IF(AND(employee[[#This Row],[Gender]]="Female",employee[[#This Row],[Ethnicity]]="Black"), "Female_Black", "Others")</f>
        <v>Others</v>
      </c>
    </row>
    <row r="197" spans="1:17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7">
        <v>44274</v>
      </c>
      <c r="J197" s="1">
        <v>127543</v>
      </c>
      <c r="K197" s="2">
        <v>0.06</v>
      </c>
      <c r="L197" t="s">
        <v>33</v>
      </c>
      <c r="M197" t="s">
        <v>74</v>
      </c>
      <c r="N197" s="7" t="s">
        <v>21</v>
      </c>
      <c r="O197" s="1">
        <f>employee[[#This Row],[Annual Salary]]+employee[[#This Row],[Bonus %]]*employee[[#This Row],[Annual Salary]]</f>
        <v>135195.57999999999</v>
      </c>
      <c r="P197" t="str">
        <f>IF(AND(employee[[#This Row],[Department]]="IT",employee[[#This Row],[Gender]]="Female"),"Yes","No")</f>
        <v>No</v>
      </c>
      <c r="Q197" t="str">
        <f>IF(AND(employee[[#This Row],[Gender]]="Female",employee[[#This Row],[Ethnicity]]="Black"), "Female_Black", "Others")</f>
        <v>Others</v>
      </c>
    </row>
    <row r="198" spans="1:17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7">
        <v>43272</v>
      </c>
      <c r="J198" s="1">
        <v>56154</v>
      </c>
      <c r="K198" s="2">
        <v>0</v>
      </c>
      <c r="L198" t="s">
        <v>52</v>
      </c>
      <c r="M198" t="s">
        <v>53</v>
      </c>
      <c r="N198" s="7" t="s">
        <v>21</v>
      </c>
      <c r="O198" s="1">
        <f>employee[[#This Row],[Annual Salary]]+employee[[#This Row],[Bonus %]]*employee[[#This Row],[Annual Salary]]</f>
        <v>56154</v>
      </c>
      <c r="P198" t="str">
        <f>IF(AND(employee[[#This Row],[Department]]="IT",employee[[#This Row],[Gender]]="Female"),"Yes","No")</f>
        <v>No</v>
      </c>
      <c r="Q198" t="str">
        <f>IF(AND(employee[[#This Row],[Gender]]="Female",employee[[#This Row],[Ethnicity]]="Black"), "Female_Black", "Others")</f>
        <v>Others</v>
      </c>
    </row>
    <row r="199" spans="1:17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7">
        <v>41692</v>
      </c>
      <c r="J199" s="1">
        <v>218530</v>
      </c>
      <c r="K199" s="2">
        <v>0.3</v>
      </c>
      <c r="L199" t="s">
        <v>33</v>
      </c>
      <c r="M199" t="s">
        <v>74</v>
      </c>
      <c r="N199" s="7" t="s">
        <v>21</v>
      </c>
      <c r="O199" s="1">
        <f>employee[[#This Row],[Annual Salary]]+employee[[#This Row],[Bonus %]]*employee[[#This Row],[Annual Salary]]</f>
        <v>284089</v>
      </c>
      <c r="P199" t="str">
        <f>IF(AND(employee[[#This Row],[Department]]="IT",employee[[#This Row],[Gender]]="Female"),"Yes","No")</f>
        <v>No</v>
      </c>
      <c r="Q199" t="str">
        <f>IF(AND(employee[[#This Row],[Gender]]="Female",employee[[#This Row],[Ethnicity]]="Black"), "Female_Black", "Others")</f>
        <v>Others</v>
      </c>
    </row>
    <row r="200" spans="1:17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7">
        <v>43818</v>
      </c>
      <c r="J200" s="1">
        <v>91954</v>
      </c>
      <c r="K200" s="2">
        <v>0</v>
      </c>
      <c r="L200" t="s">
        <v>19</v>
      </c>
      <c r="M200" t="s">
        <v>29</v>
      </c>
      <c r="N200" s="7" t="s">
        <v>21</v>
      </c>
      <c r="O200" s="1">
        <f>employee[[#This Row],[Annual Salary]]+employee[[#This Row],[Bonus %]]*employee[[#This Row],[Annual Salary]]</f>
        <v>91954</v>
      </c>
      <c r="P200" t="str">
        <f>IF(AND(employee[[#This Row],[Department]]="IT",employee[[#This Row],[Gender]]="Female"),"Yes","No")</f>
        <v>Yes</v>
      </c>
      <c r="Q200" t="str">
        <f>IF(AND(employee[[#This Row],[Gender]]="Female",employee[[#This Row],[Ethnicity]]="Black"), "Female_Black", "Others")</f>
        <v>Others</v>
      </c>
    </row>
    <row r="201" spans="1:17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7">
        <v>42634</v>
      </c>
      <c r="J201" s="1">
        <v>221217</v>
      </c>
      <c r="K201" s="2">
        <v>0.32</v>
      </c>
      <c r="L201" t="s">
        <v>19</v>
      </c>
      <c r="M201" t="s">
        <v>29</v>
      </c>
      <c r="N201" s="7">
        <v>43003</v>
      </c>
      <c r="O201" s="1">
        <f>employee[[#This Row],[Annual Salary]]+employee[[#This Row],[Bonus %]]*employee[[#This Row],[Annual Salary]]</f>
        <v>292006.44</v>
      </c>
      <c r="P201" t="str">
        <f>IF(AND(employee[[#This Row],[Department]]="IT",employee[[#This Row],[Gender]]="Female"),"Yes","No")</f>
        <v>No</v>
      </c>
      <c r="Q201" t="str">
        <f>IF(AND(employee[[#This Row],[Gender]]="Female",employee[[#This Row],[Ethnicity]]="Black"), "Female_Black", "Others")</f>
        <v>Female_Black</v>
      </c>
    </row>
    <row r="202" spans="1:17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7">
        <v>42866</v>
      </c>
      <c r="J202" s="1">
        <v>87536</v>
      </c>
      <c r="K202" s="2">
        <v>0</v>
      </c>
      <c r="L202" t="s">
        <v>19</v>
      </c>
      <c r="M202" t="s">
        <v>63</v>
      </c>
      <c r="N202" s="7" t="s">
        <v>21</v>
      </c>
      <c r="O202" s="1">
        <f>employee[[#This Row],[Annual Salary]]+employee[[#This Row],[Bonus %]]*employee[[#This Row],[Annual Salary]]</f>
        <v>87536</v>
      </c>
      <c r="P202" t="str">
        <f>IF(AND(employee[[#This Row],[Department]]="IT",employee[[#This Row],[Gender]]="Female"),"Yes","No")</f>
        <v>No</v>
      </c>
      <c r="Q202" t="str">
        <f>IF(AND(employee[[#This Row],[Gender]]="Female",employee[[#This Row],[Ethnicity]]="Black"), "Female_Black", "Others")</f>
        <v>Others</v>
      </c>
    </row>
    <row r="203" spans="1:17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7">
        <v>42164</v>
      </c>
      <c r="J203" s="1">
        <v>41429</v>
      </c>
      <c r="K203" s="2">
        <v>0</v>
      </c>
      <c r="L203" t="s">
        <v>19</v>
      </c>
      <c r="M203" t="s">
        <v>63</v>
      </c>
      <c r="N203" s="7" t="s">
        <v>21</v>
      </c>
      <c r="O203" s="1">
        <f>employee[[#This Row],[Annual Salary]]+employee[[#This Row],[Bonus %]]*employee[[#This Row],[Annual Salary]]</f>
        <v>41429</v>
      </c>
      <c r="P203" t="str">
        <f>IF(AND(employee[[#This Row],[Department]]="IT",employee[[#This Row],[Gender]]="Female"),"Yes","No")</f>
        <v>No</v>
      </c>
      <c r="Q203" t="str">
        <f>IF(AND(employee[[#This Row],[Gender]]="Female",employee[[#This Row],[Ethnicity]]="Black"), "Female_Black", "Others")</f>
        <v>Others</v>
      </c>
    </row>
    <row r="204" spans="1:17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7">
        <v>40826</v>
      </c>
      <c r="J204" s="1">
        <v>245482</v>
      </c>
      <c r="K204" s="2">
        <v>0.39</v>
      </c>
      <c r="L204" t="s">
        <v>19</v>
      </c>
      <c r="M204" t="s">
        <v>63</v>
      </c>
      <c r="N204" s="7" t="s">
        <v>21</v>
      </c>
      <c r="O204" s="1">
        <f>employee[[#This Row],[Annual Salary]]+employee[[#This Row],[Bonus %]]*employee[[#This Row],[Annual Salary]]</f>
        <v>341219.98</v>
      </c>
      <c r="P204" t="str">
        <f>IF(AND(employee[[#This Row],[Department]]="IT",employee[[#This Row],[Gender]]="Female"),"Yes","No")</f>
        <v>No</v>
      </c>
      <c r="Q204" t="str">
        <f>IF(AND(employee[[#This Row],[Gender]]="Female",employee[[#This Row],[Ethnicity]]="Black"), "Female_Black", "Others")</f>
        <v>Others</v>
      </c>
    </row>
    <row r="205" spans="1:17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7">
        <v>43850</v>
      </c>
      <c r="J205" s="1">
        <v>71359</v>
      </c>
      <c r="K205" s="2">
        <v>0</v>
      </c>
      <c r="L205" t="s">
        <v>19</v>
      </c>
      <c r="M205" t="s">
        <v>39</v>
      </c>
      <c r="N205" s="7" t="s">
        <v>21</v>
      </c>
      <c r="O205" s="1">
        <f>employee[[#This Row],[Annual Salary]]+employee[[#This Row],[Bonus %]]*employee[[#This Row],[Annual Salary]]</f>
        <v>71359</v>
      </c>
      <c r="P205" t="str">
        <f>IF(AND(employee[[#This Row],[Department]]="IT",employee[[#This Row],[Gender]]="Female"),"Yes","No")</f>
        <v>No</v>
      </c>
      <c r="Q205" t="str">
        <f>IF(AND(employee[[#This Row],[Gender]]="Female",employee[[#This Row],[Ethnicity]]="Black"), "Female_Black", "Others")</f>
        <v>Others</v>
      </c>
    </row>
    <row r="206" spans="1:17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7">
        <v>41879</v>
      </c>
      <c r="J206" s="1">
        <v>183161</v>
      </c>
      <c r="K206" s="2">
        <v>0.22</v>
      </c>
      <c r="L206" t="s">
        <v>19</v>
      </c>
      <c r="M206" t="s">
        <v>45</v>
      </c>
      <c r="N206" s="7" t="s">
        <v>21</v>
      </c>
      <c r="O206" s="1">
        <f>employee[[#This Row],[Annual Salary]]+employee[[#This Row],[Bonus %]]*employee[[#This Row],[Annual Salary]]</f>
        <v>223456.41999999998</v>
      </c>
      <c r="P206" t="str">
        <f>IF(AND(employee[[#This Row],[Department]]="IT",employee[[#This Row],[Gender]]="Female"),"Yes","No")</f>
        <v>No</v>
      </c>
      <c r="Q206" t="str">
        <f>IF(AND(employee[[#This Row],[Gender]]="Female",employee[[#This Row],[Ethnicity]]="Black"), "Female_Black", "Others")</f>
        <v>Others</v>
      </c>
    </row>
    <row r="207" spans="1:17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7">
        <v>34176</v>
      </c>
      <c r="J207" s="1">
        <v>69260</v>
      </c>
      <c r="K207" s="2">
        <v>0</v>
      </c>
      <c r="L207" t="s">
        <v>19</v>
      </c>
      <c r="M207" t="s">
        <v>39</v>
      </c>
      <c r="N207" s="7" t="s">
        <v>21</v>
      </c>
      <c r="O207" s="1">
        <f>employee[[#This Row],[Annual Salary]]+employee[[#This Row],[Bonus %]]*employee[[#This Row],[Annual Salary]]</f>
        <v>69260</v>
      </c>
      <c r="P207" t="str">
        <f>IF(AND(employee[[#This Row],[Department]]="IT",employee[[#This Row],[Gender]]="Female"),"Yes","No")</f>
        <v>No</v>
      </c>
      <c r="Q207" t="str">
        <f>IF(AND(employee[[#This Row],[Gender]]="Female",employee[[#This Row],[Ethnicity]]="Black"), "Female_Black", "Others")</f>
        <v>Others</v>
      </c>
    </row>
    <row r="208" spans="1:17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7">
        <v>36442</v>
      </c>
      <c r="J208" s="1">
        <v>95639</v>
      </c>
      <c r="K208" s="2">
        <v>0</v>
      </c>
      <c r="L208" t="s">
        <v>19</v>
      </c>
      <c r="M208" t="s">
        <v>25</v>
      </c>
      <c r="N208" s="7" t="s">
        <v>21</v>
      </c>
      <c r="O208" s="1">
        <f>employee[[#This Row],[Annual Salary]]+employee[[#This Row],[Bonus %]]*employee[[#This Row],[Annual Salary]]</f>
        <v>95639</v>
      </c>
      <c r="P208" t="str">
        <f>IF(AND(employee[[#This Row],[Department]]="IT",employee[[#This Row],[Gender]]="Female"),"Yes","No")</f>
        <v>No</v>
      </c>
      <c r="Q208" t="str">
        <f>IF(AND(employee[[#This Row],[Gender]]="Female",employee[[#This Row],[Ethnicity]]="Black"), "Female_Black", "Others")</f>
        <v>Others</v>
      </c>
    </row>
    <row r="209" spans="1:17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7">
        <v>38168</v>
      </c>
      <c r="J209" s="1">
        <v>120660</v>
      </c>
      <c r="K209" s="2">
        <v>7.0000000000000007E-2</v>
      </c>
      <c r="L209" t="s">
        <v>33</v>
      </c>
      <c r="M209" t="s">
        <v>34</v>
      </c>
      <c r="N209" s="7" t="s">
        <v>21</v>
      </c>
      <c r="O209" s="1">
        <f>employee[[#This Row],[Annual Salary]]+employee[[#This Row],[Bonus %]]*employee[[#This Row],[Annual Salary]]</f>
        <v>129106.2</v>
      </c>
      <c r="P209" t="str">
        <f>IF(AND(employee[[#This Row],[Department]]="IT",employee[[#This Row],[Gender]]="Female"),"Yes","No")</f>
        <v>No</v>
      </c>
      <c r="Q209" t="str">
        <f>IF(AND(employee[[#This Row],[Gender]]="Female",employee[[#This Row],[Ethnicity]]="Black"), "Female_Black", "Others")</f>
        <v>Others</v>
      </c>
    </row>
    <row r="210" spans="1:17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7">
        <v>44556</v>
      </c>
      <c r="J210" s="1">
        <v>75119</v>
      </c>
      <c r="K210" s="2">
        <v>0</v>
      </c>
      <c r="L210" t="s">
        <v>19</v>
      </c>
      <c r="M210" t="s">
        <v>20</v>
      </c>
      <c r="N210" s="7" t="s">
        <v>21</v>
      </c>
      <c r="O210" s="1">
        <f>employee[[#This Row],[Annual Salary]]+employee[[#This Row],[Bonus %]]*employee[[#This Row],[Annual Salary]]</f>
        <v>75119</v>
      </c>
      <c r="P210" t="str">
        <f>IF(AND(employee[[#This Row],[Department]]="IT",employee[[#This Row],[Gender]]="Female"),"Yes","No")</f>
        <v>No</v>
      </c>
      <c r="Q210" t="str">
        <f>IF(AND(employee[[#This Row],[Gender]]="Female",employee[[#This Row],[Ethnicity]]="Black"), "Female_Black", "Others")</f>
        <v>Others</v>
      </c>
    </row>
    <row r="211" spans="1:17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7">
        <v>40681</v>
      </c>
      <c r="J211" s="1">
        <v>192213</v>
      </c>
      <c r="K211" s="2">
        <v>0.4</v>
      </c>
      <c r="L211" t="s">
        <v>19</v>
      </c>
      <c r="M211" t="s">
        <v>20</v>
      </c>
      <c r="N211" s="7" t="s">
        <v>21</v>
      </c>
      <c r="O211" s="1">
        <f>employee[[#This Row],[Annual Salary]]+employee[[#This Row],[Bonus %]]*employee[[#This Row],[Annual Salary]]</f>
        <v>269098.2</v>
      </c>
      <c r="P211" t="str">
        <f>IF(AND(employee[[#This Row],[Department]]="IT",employee[[#This Row],[Gender]]="Female"),"Yes","No")</f>
        <v>No</v>
      </c>
      <c r="Q211" t="str">
        <f>IF(AND(employee[[#This Row],[Gender]]="Female",employee[[#This Row],[Ethnicity]]="Black"), "Female_Black", "Others")</f>
        <v>Others</v>
      </c>
    </row>
    <row r="212" spans="1:17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7">
        <v>41769</v>
      </c>
      <c r="J212" s="1">
        <v>65047</v>
      </c>
      <c r="K212" s="2">
        <v>0</v>
      </c>
      <c r="L212" t="s">
        <v>52</v>
      </c>
      <c r="M212" t="s">
        <v>53</v>
      </c>
      <c r="N212" s="7" t="s">
        <v>21</v>
      </c>
      <c r="O212" s="1">
        <f>employee[[#This Row],[Annual Salary]]+employee[[#This Row],[Bonus %]]*employee[[#This Row],[Annual Salary]]</f>
        <v>65047</v>
      </c>
      <c r="P212" t="str">
        <f>IF(AND(employee[[#This Row],[Department]]="IT",employee[[#This Row],[Gender]]="Female"),"Yes","No")</f>
        <v>No</v>
      </c>
      <c r="Q212" t="str">
        <f>IF(AND(employee[[#This Row],[Gender]]="Female",employee[[#This Row],[Ethnicity]]="Black"), "Female_Black", "Others")</f>
        <v>Others</v>
      </c>
    </row>
    <row r="213" spans="1:17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7">
        <v>42810</v>
      </c>
      <c r="J213" s="1">
        <v>151413</v>
      </c>
      <c r="K213" s="2">
        <v>0.15</v>
      </c>
      <c r="L213" t="s">
        <v>19</v>
      </c>
      <c r="M213" t="s">
        <v>63</v>
      </c>
      <c r="N213" s="7" t="s">
        <v>21</v>
      </c>
      <c r="O213" s="1">
        <f>employee[[#This Row],[Annual Salary]]+employee[[#This Row],[Bonus %]]*employee[[#This Row],[Annual Salary]]</f>
        <v>174124.95</v>
      </c>
      <c r="P213" t="str">
        <f>IF(AND(employee[[#This Row],[Department]]="IT",employee[[#This Row],[Gender]]="Female"),"Yes","No")</f>
        <v>No</v>
      </c>
      <c r="Q213" t="str">
        <f>IF(AND(employee[[#This Row],[Gender]]="Female",employee[[#This Row],[Ethnicity]]="Black"), "Female_Black", "Others")</f>
        <v>Others</v>
      </c>
    </row>
    <row r="214" spans="1:17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7">
        <v>37733</v>
      </c>
      <c r="J214" s="1">
        <v>76906</v>
      </c>
      <c r="K214" s="2">
        <v>0</v>
      </c>
      <c r="L214" t="s">
        <v>19</v>
      </c>
      <c r="M214" t="s">
        <v>63</v>
      </c>
      <c r="N214" s="7" t="s">
        <v>21</v>
      </c>
      <c r="O214" s="1">
        <f>employee[[#This Row],[Annual Salary]]+employee[[#This Row],[Bonus %]]*employee[[#This Row],[Annual Salary]]</f>
        <v>76906</v>
      </c>
      <c r="P214" t="str">
        <f>IF(AND(employee[[#This Row],[Department]]="IT",employee[[#This Row],[Gender]]="Female"),"Yes","No")</f>
        <v>No</v>
      </c>
      <c r="Q214" t="str">
        <f>IF(AND(employee[[#This Row],[Gender]]="Female",employee[[#This Row],[Ethnicity]]="Black"), "Female_Black", "Others")</f>
        <v>Others</v>
      </c>
    </row>
    <row r="215" spans="1:17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7">
        <v>34388</v>
      </c>
      <c r="J215" s="1">
        <v>122802</v>
      </c>
      <c r="K215" s="2">
        <v>0.05</v>
      </c>
      <c r="L215" t="s">
        <v>33</v>
      </c>
      <c r="M215" t="s">
        <v>74</v>
      </c>
      <c r="N215" s="7" t="s">
        <v>21</v>
      </c>
      <c r="O215" s="1">
        <f>employee[[#This Row],[Annual Salary]]+employee[[#This Row],[Bonus %]]*employee[[#This Row],[Annual Salary]]</f>
        <v>128942.1</v>
      </c>
      <c r="P215" t="str">
        <f>IF(AND(employee[[#This Row],[Department]]="IT",employee[[#This Row],[Gender]]="Female"),"Yes","No")</f>
        <v>No</v>
      </c>
      <c r="Q215" t="str">
        <f>IF(AND(employee[[#This Row],[Gender]]="Female",employee[[#This Row],[Ethnicity]]="Black"), "Female_Black", "Others")</f>
        <v>Others</v>
      </c>
    </row>
    <row r="216" spans="1:17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7">
        <v>35990</v>
      </c>
      <c r="J216" s="1">
        <v>99091</v>
      </c>
      <c r="K216" s="2">
        <v>0</v>
      </c>
      <c r="L216" t="s">
        <v>19</v>
      </c>
      <c r="M216" t="s">
        <v>25</v>
      </c>
      <c r="N216" s="7" t="s">
        <v>21</v>
      </c>
      <c r="O216" s="1">
        <f>employee[[#This Row],[Annual Salary]]+employee[[#This Row],[Bonus %]]*employee[[#This Row],[Annual Salary]]</f>
        <v>99091</v>
      </c>
      <c r="P216" t="str">
        <f>IF(AND(employee[[#This Row],[Department]]="IT",employee[[#This Row],[Gender]]="Female"),"Yes","No")</f>
        <v>No</v>
      </c>
      <c r="Q216" t="str">
        <f>IF(AND(employee[[#This Row],[Gender]]="Female",employee[[#This Row],[Ethnicity]]="Black"), "Female_Black", "Others")</f>
        <v>Others</v>
      </c>
    </row>
    <row r="217" spans="1:17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7">
        <v>39506</v>
      </c>
      <c r="J217" s="1">
        <v>113987</v>
      </c>
      <c r="K217" s="2">
        <v>0</v>
      </c>
      <c r="L217" t="s">
        <v>52</v>
      </c>
      <c r="M217" t="s">
        <v>81</v>
      </c>
      <c r="N217" s="7" t="s">
        <v>21</v>
      </c>
      <c r="O217" s="1">
        <f>employee[[#This Row],[Annual Salary]]+employee[[#This Row],[Bonus %]]*employee[[#This Row],[Annual Salary]]</f>
        <v>113987</v>
      </c>
      <c r="P217" t="str">
        <f>IF(AND(employee[[#This Row],[Department]]="IT",employee[[#This Row],[Gender]]="Female"),"Yes","No")</f>
        <v>No</v>
      </c>
      <c r="Q217" t="str">
        <f>IF(AND(employee[[#This Row],[Gender]]="Female",employee[[#This Row],[Ethnicity]]="Black"), "Female_Black", "Others")</f>
        <v>Others</v>
      </c>
    </row>
    <row r="218" spans="1:17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7">
        <v>44078</v>
      </c>
      <c r="J218" s="1">
        <v>95045</v>
      </c>
      <c r="K218" s="2">
        <v>0</v>
      </c>
      <c r="L218" t="s">
        <v>19</v>
      </c>
      <c r="M218" t="s">
        <v>20</v>
      </c>
      <c r="N218" s="7" t="s">
        <v>21</v>
      </c>
      <c r="O218" s="1">
        <f>employee[[#This Row],[Annual Salary]]+employee[[#This Row],[Bonus %]]*employee[[#This Row],[Annual Salary]]</f>
        <v>95045</v>
      </c>
      <c r="P218" t="str">
        <f>IF(AND(employee[[#This Row],[Department]]="IT",employee[[#This Row],[Gender]]="Female"),"Yes","No")</f>
        <v>No</v>
      </c>
      <c r="Q218" t="str">
        <f>IF(AND(employee[[#This Row],[Gender]]="Female",employee[[#This Row],[Ethnicity]]="Black"), "Female_Black", "Others")</f>
        <v>Others</v>
      </c>
    </row>
    <row r="219" spans="1:17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7">
        <v>42740</v>
      </c>
      <c r="J219" s="1">
        <v>190401</v>
      </c>
      <c r="K219" s="2">
        <v>0.37</v>
      </c>
      <c r="L219" t="s">
        <v>19</v>
      </c>
      <c r="M219" t="s">
        <v>29</v>
      </c>
      <c r="N219" s="7" t="s">
        <v>21</v>
      </c>
      <c r="O219" s="1">
        <f>employee[[#This Row],[Annual Salary]]+employee[[#This Row],[Bonus %]]*employee[[#This Row],[Annual Salary]]</f>
        <v>260849.37</v>
      </c>
      <c r="P219" t="str">
        <f>IF(AND(employee[[#This Row],[Department]]="IT",employee[[#This Row],[Gender]]="Female"),"Yes","No")</f>
        <v>No</v>
      </c>
      <c r="Q219" t="str">
        <f>IF(AND(employee[[#This Row],[Gender]]="Female",employee[[#This Row],[Ethnicity]]="Black"), "Female_Black", "Others")</f>
        <v>Others</v>
      </c>
    </row>
    <row r="220" spans="1:17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7">
        <v>41294</v>
      </c>
      <c r="J220" s="1">
        <v>86061</v>
      </c>
      <c r="K220" s="2">
        <v>0</v>
      </c>
      <c r="L220" t="s">
        <v>52</v>
      </c>
      <c r="M220" t="s">
        <v>66</v>
      </c>
      <c r="N220" s="7" t="s">
        <v>21</v>
      </c>
      <c r="O220" s="1">
        <f>employee[[#This Row],[Annual Salary]]+employee[[#This Row],[Bonus %]]*employee[[#This Row],[Annual Salary]]</f>
        <v>86061</v>
      </c>
      <c r="P220" t="str">
        <f>IF(AND(employee[[#This Row],[Department]]="IT",employee[[#This Row],[Gender]]="Female"),"Yes","No")</f>
        <v>No</v>
      </c>
      <c r="Q220" t="str">
        <f>IF(AND(employee[[#This Row],[Gender]]="Female",employee[[#This Row],[Ethnicity]]="Black"), "Female_Black", "Others")</f>
        <v>Others</v>
      </c>
    </row>
    <row r="221" spans="1:17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7">
        <v>44237</v>
      </c>
      <c r="J221" s="1">
        <v>79882</v>
      </c>
      <c r="K221" s="2">
        <v>0</v>
      </c>
      <c r="L221" t="s">
        <v>19</v>
      </c>
      <c r="M221" t="s">
        <v>39</v>
      </c>
      <c r="N221" s="7" t="s">
        <v>21</v>
      </c>
      <c r="O221" s="1">
        <f>employee[[#This Row],[Annual Salary]]+employee[[#This Row],[Bonus %]]*employee[[#This Row],[Annual Salary]]</f>
        <v>79882</v>
      </c>
      <c r="P221" t="str">
        <f>IF(AND(employee[[#This Row],[Department]]="IT",employee[[#This Row],[Gender]]="Female"),"Yes","No")</f>
        <v>No</v>
      </c>
      <c r="Q221" t="str">
        <f>IF(AND(employee[[#This Row],[Gender]]="Female",employee[[#This Row],[Ethnicity]]="Black"), "Female_Black", "Others")</f>
        <v>Others</v>
      </c>
    </row>
    <row r="222" spans="1:17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7">
        <v>43165</v>
      </c>
      <c r="J222" s="1">
        <v>255431</v>
      </c>
      <c r="K222" s="2">
        <v>0.36</v>
      </c>
      <c r="L222" t="s">
        <v>19</v>
      </c>
      <c r="M222" t="s">
        <v>29</v>
      </c>
      <c r="N222" s="7" t="s">
        <v>21</v>
      </c>
      <c r="O222" s="1">
        <f>employee[[#This Row],[Annual Salary]]+employee[[#This Row],[Bonus %]]*employee[[#This Row],[Annual Salary]]</f>
        <v>347386.16000000003</v>
      </c>
      <c r="P222" t="str">
        <f>IF(AND(employee[[#This Row],[Department]]="IT",employee[[#This Row],[Gender]]="Female"),"Yes","No")</f>
        <v>No</v>
      </c>
      <c r="Q222" t="str">
        <f>IF(AND(employee[[#This Row],[Gender]]="Female",employee[[#This Row],[Ethnicity]]="Black"), "Female_Black", "Others")</f>
        <v>Others</v>
      </c>
    </row>
    <row r="223" spans="1:17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7">
        <v>37855</v>
      </c>
      <c r="J223" s="1">
        <v>82017</v>
      </c>
      <c r="K223" s="2">
        <v>0</v>
      </c>
      <c r="L223" t="s">
        <v>33</v>
      </c>
      <c r="M223" t="s">
        <v>60</v>
      </c>
      <c r="N223" s="7" t="s">
        <v>21</v>
      </c>
      <c r="O223" s="1">
        <f>employee[[#This Row],[Annual Salary]]+employee[[#This Row],[Bonus %]]*employee[[#This Row],[Annual Salary]]</f>
        <v>82017</v>
      </c>
      <c r="P223" t="str">
        <f>IF(AND(employee[[#This Row],[Department]]="IT",employee[[#This Row],[Gender]]="Female"),"Yes","No")</f>
        <v>Yes</v>
      </c>
      <c r="Q223" t="str">
        <f>IF(AND(employee[[#This Row],[Gender]]="Female",employee[[#This Row],[Ethnicity]]="Black"), "Female_Black", "Others")</f>
        <v>Others</v>
      </c>
    </row>
    <row r="224" spans="1:17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7">
        <v>42753</v>
      </c>
      <c r="J224" s="1">
        <v>53799</v>
      </c>
      <c r="K224" s="2">
        <v>0</v>
      </c>
      <c r="L224" t="s">
        <v>19</v>
      </c>
      <c r="M224" t="s">
        <v>29</v>
      </c>
      <c r="N224" s="7" t="s">
        <v>21</v>
      </c>
      <c r="O224" s="1">
        <f>employee[[#This Row],[Annual Salary]]+employee[[#This Row],[Bonus %]]*employee[[#This Row],[Annual Salary]]</f>
        <v>53799</v>
      </c>
      <c r="P224" t="str">
        <f>IF(AND(employee[[#This Row],[Department]]="IT",employee[[#This Row],[Gender]]="Female"),"Yes","No")</f>
        <v>No</v>
      </c>
      <c r="Q224" t="str">
        <f>IF(AND(employee[[#This Row],[Gender]]="Female",employee[[#This Row],[Ethnicity]]="Black"), "Female_Black", "Others")</f>
        <v>Others</v>
      </c>
    </row>
    <row r="225" spans="1:17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7">
        <v>44380</v>
      </c>
      <c r="J225" s="1">
        <v>82739</v>
      </c>
      <c r="K225" s="2">
        <v>0</v>
      </c>
      <c r="L225" t="s">
        <v>19</v>
      </c>
      <c r="M225" t="s">
        <v>39</v>
      </c>
      <c r="N225" s="7" t="s">
        <v>21</v>
      </c>
      <c r="O225" s="1">
        <f>employee[[#This Row],[Annual Salary]]+employee[[#This Row],[Bonus %]]*employee[[#This Row],[Annual Salary]]</f>
        <v>82739</v>
      </c>
      <c r="P225" t="str">
        <f>IF(AND(employee[[#This Row],[Department]]="IT",employee[[#This Row],[Gender]]="Female"),"Yes","No")</f>
        <v>No</v>
      </c>
      <c r="Q225" t="str">
        <f>IF(AND(employee[[#This Row],[Gender]]="Female",employee[[#This Row],[Ethnicity]]="Black"), "Female_Black", "Others")</f>
        <v>Others</v>
      </c>
    </row>
    <row r="226" spans="1:17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7">
        <v>41789</v>
      </c>
      <c r="J226" s="1">
        <v>99080</v>
      </c>
      <c r="K226" s="2">
        <v>0</v>
      </c>
      <c r="L226" t="s">
        <v>19</v>
      </c>
      <c r="M226" t="s">
        <v>20</v>
      </c>
      <c r="N226" s="7" t="s">
        <v>21</v>
      </c>
      <c r="O226" s="1">
        <f>employee[[#This Row],[Annual Salary]]+employee[[#This Row],[Bonus %]]*employee[[#This Row],[Annual Salary]]</f>
        <v>99080</v>
      </c>
      <c r="P226" t="str">
        <f>IF(AND(employee[[#This Row],[Department]]="IT",employee[[#This Row],[Gender]]="Female"),"Yes","No")</f>
        <v>Yes</v>
      </c>
      <c r="Q226" t="str">
        <f>IF(AND(employee[[#This Row],[Gender]]="Female",employee[[#This Row],[Ethnicity]]="Black"), "Female_Black", "Others")</f>
        <v>Others</v>
      </c>
    </row>
    <row r="227" spans="1:17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7">
        <v>40563</v>
      </c>
      <c r="J227" s="1">
        <v>96719</v>
      </c>
      <c r="K227" s="2">
        <v>0</v>
      </c>
      <c r="L227" t="s">
        <v>33</v>
      </c>
      <c r="M227" t="s">
        <v>34</v>
      </c>
      <c r="N227" s="7" t="s">
        <v>21</v>
      </c>
      <c r="O227" s="1">
        <f>employee[[#This Row],[Annual Salary]]+employee[[#This Row],[Bonus %]]*employee[[#This Row],[Annual Salary]]</f>
        <v>96719</v>
      </c>
      <c r="P227" t="str">
        <f>IF(AND(employee[[#This Row],[Department]]="IT",employee[[#This Row],[Gender]]="Female"),"Yes","No")</f>
        <v>No</v>
      </c>
      <c r="Q227" t="str">
        <f>IF(AND(employee[[#This Row],[Gender]]="Female",employee[[#This Row],[Ethnicity]]="Black"), "Female_Black", "Others")</f>
        <v>Others</v>
      </c>
    </row>
    <row r="228" spans="1:17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7">
        <v>44283</v>
      </c>
      <c r="J228" s="1">
        <v>180687</v>
      </c>
      <c r="K228" s="2">
        <v>0.19</v>
      </c>
      <c r="L228" t="s">
        <v>19</v>
      </c>
      <c r="M228" t="s">
        <v>39</v>
      </c>
      <c r="N228" s="7" t="s">
        <v>21</v>
      </c>
      <c r="O228" s="1">
        <f>employee[[#This Row],[Annual Salary]]+employee[[#This Row],[Bonus %]]*employee[[#This Row],[Annual Salary]]</f>
        <v>215017.53</v>
      </c>
      <c r="P228" t="str">
        <f>IF(AND(employee[[#This Row],[Department]]="IT",employee[[#This Row],[Gender]]="Female"),"Yes","No")</f>
        <v>No</v>
      </c>
      <c r="Q228" t="str">
        <f>IF(AND(employee[[#This Row],[Gender]]="Female",employee[[#This Row],[Ethnicity]]="Black"), "Female_Black", "Others")</f>
        <v>Others</v>
      </c>
    </row>
    <row r="229" spans="1:17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7">
        <v>36993</v>
      </c>
      <c r="J229" s="1">
        <v>95743</v>
      </c>
      <c r="K229" s="2">
        <v>0.15</v>
      </c>
      <c r="L229" t="s">
        <v>19</v>
      </c>
      <c r="M229" t="s">
        <v>25</v>
      </c>
      <c r="N229" s="7">
        <v>40193</v>
      </c>
      <c r="O229" s="1">
        <f>employee[[#This Row],[Annual Salary]]+employee[[#This Row],[Bonus %]]*employee[[#This Row],[Annual Salary]]</f>
        <v>110104.45</v>
      </c>
      <c r="P229" t="str">
        <f>IF(AND(employee[[#This Row],[Department]]="IT",employee[[#This Row],[Gender]]="Female"),"Yes","No")</f>
        <v>No</v>
      </c>
      <c r="Q229" t="str">
        <f>IF(AND(employee[[#This Row],[Gender]]="Female",employee[[#This Row],[Ethnicity]]="Black"), "Female_Black", "Others")</f>
        <v>Others</v>
      </c>
    </row>
    <row r="230" spans="1:17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7">
        <v>40060</v>
      </c>
      <c r="J230" s="1">
        <v>89695</v>
      </c>
      <c r="K230" s="2">
        <v>0</v>
      </c>
      <c r="L230" t="s">
        <v>19</v>
      </c>
      <c r="M230" t="s">
        <v>25</v>
      </c>
      <c r="N230" s="7" t="s">
        <v>21</v>
      </c>
      <c r="O230" s="1">
        <f>employee[[#This Row],[Annual Salary]]+employee[[#This Row],[Bonus %]]*employee[[#This Row],[Annual Salary]]</f>
        <v>89695</v>
      </c>
      <c r="P230" t="str">
        <f>IF(AND(employee[[#This Row],[Department]]="IT",employee[[#This Row],[Gender]]="Female"),"Yes","No")</f>
        <v>No</v>
      </c>
      <c r="Q230" t="str">
        <f>IF(AND(employee[[#This Row],[Gender]]="Female",employee[[#This Row],[Ethnicity]]="Black"), "Female_Black", "Others")</f>
        <v>Others</v>
      </c>
    </row>
    <row r="231" spans="1:17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7">
        <v>35996</v>
      </c>
      <c r="J231" s="1">
        <v>122753</v>
      </c>
      <c r="K231" s="2">
        <v>0.09</v>
      </c>
      <c r="L231" t="s">
        <v>33</v>
      </c>
      <c r="M231" t="s">
        <v>80</v>
      </c>
      <c r="N231" s="7" t="s">
        <v>21</v>
      </c>
      <c r="O231" s="1">
        <f>employee[[#This Row],[Annual Salary]]+employee[[#This Row],[Bonus %]]*employee[[#This Row],[Annual Salary]]</f>
        <v>133800.76999999999</v>
      </c>
      <c r="P231" t="str">
        <f>IF(AND(employee[[#This Row],[Department]]="IT",employee[[#This Row],[Gender]]="Female"),"Yes","No")</f>
        <v>No</v>
      </c>
      <c r="Q231" t="str">
        <f>IF(AND(employee[[#This Row],[Gender]]="Female",employee[[#This Row],[Ethnicity]]="Black"), "Female_Black", "Others")</f>
        <v>Others</v>
      </c>
    </row>
    <row r="232" spans="1:17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7">
        <v>42078</v>
      </c>
      <c r="J232" s="1">
        <v>93734</v>
      </c>
      <c r="K232" s="2">
        <v>0</v>
      </c>
      <c r="L232" t="s">
        <v>19</v>
      </c>
      <c r="M232" t="s">
        <v>39</v>
      </c>
      <c r="N232" s="7" t="s">
        <v>21</v>
      </c>
      <c r="O232" s="1">
        <f>employee[[#This Row],[Annual Salary]]+employee[[#This Row],[Bonus %]]*employee[[#This Row],[Annual Salary]]</f>
        <v>93734</v>
      </c>
      <c r="P232" t="str">
        <f>IF(AND(employee[[#This Row],[Department]]="IT",employee[[#This Row],[Gender]]="Female"),"Yes","No")</f>
        <v>No</v>
      </c>
      <c r="Q232" t="str">
        <f>IF(AND(employee[[#This Row],[Gender]]="Female",employee[[#This Row],[Ethnicity]]="Black"), "Female_Black", "Others")</f>
        <v>Others</v>
      </c>
    </row>
    <row r="233" spans="1:17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7">
        <v>42867</v>
      </c>
      <c r="J233" s="1">
        <v>52069</v>
      </c>
      <c r="K233" s="2">
        <v>0</v>
      </c>
      <c r="L233" t="s">
        <v>33</v>
      </c>
      <c r="M233" t="s">
        <v>80</v>
      </c>
      <c r="N233" s="7" t="s">
        <v>21</v>
      </c>
      <c r="O233" s="1">
        <f>employee[[#This Row],[Annual Salary]]+employee[[#This Row],[Bonus %]]*employee[[#This Row],[Annual Salary]]</f>
        <v>52069</v>
      </c>
      <c r="P233" t="str">
        <f>IF(AND(employee[[#This Row],[Department]]="IT",employee[[#This Row],[Gender]]="Female"),"Yes","No")</f>
        <v>No</v>
      </c>
      <c r="Q233" t="str">
        <f>IF(AND(employee[[#This Row],[Gender]]="Female",employee[[#This Row],[Ethnicity]]="Black"), "Female_Black", "Others")</f>
        <v>Others</v>
      </c>
    </row>
    <row r="234" spans="1:17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7">
        <v>44181</v>
      </c>
      <c r="J234" s="1">
        <v>258426</v>
      </c>
      <c r="K234" s="2">
        <v>0.4</v>
      </c>
      <c r="L234" t="s">
        <v>52</v>
      </c>
      <c r="M234" t="s">
        <v>66</v>
      </c>
      <c r="N234" s="7" t="s">
        <v>21</v>
      </c>
      <c r="O234" s="1">
        <f>employee[[#This Row],[Annual Salary]]+employee[[#This Row],[Bonus %]]*employee[[#This Row],[Annual Salary]]</f>
        <v>361796.4</v>
      </c>
      <c r="P234" t="str">
        <f>IF(AND(employee[[#This Row],[Department]]="IT",employee[[#This Row],[Gender]]="Female"),"Yes","No")</f>
        <v>No</v>
      </c>
      <c r="Q234" t="str">
        <f>IF(AND(employee[[#This Row],[Gender]]="Female",employee[[#This Row],[Ethnicity]]="Black"), "Female_Black", "Others")</f>
        <v>Others</v>
      </c>
    </row>
    <row r="235" spans="1:17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7">
        <v>34746</v>
      </c>
      <c r="J235" s="1">
        <v>125375</v>
      </c>
      <c r="K235" s="2">
        <v>0.09</v>
      </c>
      <c r="L235" t="s">
        <v>19</v>
      </c>
      <c r="M235" t="s">
        <v>20</v>
      </c>
      <c r="N235" s="7" t="s">
        <v>21</v>
      </c>
      <c r="O235" s="1">
        <f>employee[[#This Row],[Annual Salary]]+employee[[#This Row],[Bonus %]]*employee[[#This Row],[Annual Salary]]</f>
        <v>136658.75</v>
      </c>
      <c r="P235" t="str">
        <f>IF(AND(employee[[#This Row],[Department]]="IT",employee[[#This Row],[Gender]]="Female"),"Yes","No")</f>
        <v>No</v>
      </c>
      <c r="Q235" t="str">
        <f>IF(AND(employee[[#This Row],[Gender]]="Female",employee[[#This Row],[Ethnicity]]="Black"), "Female_Black", "Others")</f>
        <v>Others</v>
      </c>
    </row>
    <row r="236" spans="1:17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7">
        <v>44235</v>
      </c>
      <c r="J236" s="1">
        <v>198243</v>
      </c>
      <c r="K236" s="2">
        <v>0.31</v>
      </c>
      <c r="L236" t="s">
        <v>19</v>
      </c>
      <c r="M236" t="s">
        <v>45</v>
      </c>
      <c r="N236" s="7" t="s">
        <v>21</v>
      </c>
      <c r="O236" s="1">
        <f>employee[[#This Row],[Annual Salary]]+employee[[#This Row],[Bonus %]]*employee[[#This Row],[Annual Salary]]</f>
        <v>259698.33000000002</v>
      </c>
      <c r="P236" t="str">
        <f>IF(AND(employee[[#This Row],[Department]]="IT",employee[[#This Row],[Gender]]="Female"),"Yes","No")</f>
        <v>No</v>
      </c>
      <c r="Q236" t="str">
        <f>IF(AND(employee[[#This Row],[Gender]]="Female",employee[[#This Row],[Ethnicity]]="Black"), "Female_Black", "Others")</f>
        <v>Others</v>
      </c>
    </row>
    <row r="237" spans="1:17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7">
        <v>43062</v>
      </c>
      <c r="J237" s="1">
        <v>96023</v>
      </c>
      <c r="K237" s="2">
        <v>0</v>
      </c>
      <c r="L237" t="s">
        <v>19</v>
      </c>
      <c r="M237" t="s">
        <v>45</v>
      </c>
      <c r="N237" s="7" t="s">
        <v>21</v>
      </c>
      <c r="O237" s="1">
        <f>employee[[#This Row],[Annual Salary]]+employee[[#This Row],[Bonus %]]*employee[[#This Row],[Annual Salary]]</f>
        <v>96023</v>
      </c>
      <c r="P237" t="str">
        <f>IF(AND(employee[[#This Row],[Department]]="IT",employee[[#This Row],[Gender]]="Female"),"Yes","No")</f>
        <v>No</v>
      </c>
      <c r="Q237" t="str">
        <f>IF(AND(employee[[#This Row],[Gender]]="Female",employee[[#This Row],[Ethnicity]]="Black"), "Female_Black", "Others")</f>
        <v>Others</v>
      </c>
    </row>
    <row r="238" spans="1:17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7">
        <v>41085</v>
      </c>
      <c r="J238" s="1">
        <v>83066</v>
      </c>
      <c r="K238" s="2">
        <v>0</v>
      </c>
      <c r="L238" t="s">
        <v>19</v>
      </c>
      <c r="M238" t="s">
        <v>20</v>
      </c>
      <c r="N238" s="7">
        <v>41430</v>
      </c>
      <c r="O238" s="1">
        <f>employee[[#This Row],[Annual Salary]]+employee[[#This Row],[Bonus %]]*employee[[#This Row],[Annual Salary]]</f>
        <v>83066</v>
      </c>
      <c r="P238" t="str">
        <f>IF(AND(employee[[#This Row],[Department]]="IT",employee[[#This Row],[Gender]]="Female"),"Yes","No")</f>
        <v>No</v>
      </c>
      <c r="Q238" t="str">
        <f>IF(AND(employee[[#This Row],[Gender]]="Female",employee[[#This Row],[Ethnicity]]="Black"), "Female_Black", "Others")</f>
        <v>Others</v>
      </c>
    </row>
    <row r="239" spans="1:17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7">
        <v>41773</v>
      </c>
      <c r="J239" s="1">
        <v>61216</v>
      </c>
      <c r="K239" s="2">
        <v>0</v>
      </c>
      <c r="L239" t="s">
        <v>19</v>
      </c>
      <c r="M239" t="s">
        <v>63</v>
      </c>
      <c r="N239" s="7" t="s">
        <v>21</v>
      </c>
      <c r="O239" s="1">
        <f>employee[[#This Row],[Annual Salary]]+employee[[#This Row],[Bonus %]]*employee[[#This Row],[Annual Salary]]</f>
        <v>61216</v>
      </c>
      <c r="P239" t="str">
        <f>IF(AND(employee[[#This Row],[Department]]="IT",employee[[#This Row],[Gender]]="Female"),"Yes","No")</f>
        <v>No</v>
      </c>
      <c r="Q239" t="str">
        <f>IF(AND(employee[[#This Row],[Gender]]="Female",employee[[#This Row],[Ethnicity]]="Black"), "Female_Black", "Others")</f>
        <v>Others</v>
      </c>
    </row>
    <row r="240" spans="1:17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7">
        <v>41315</v>
      </c>
      <c r="J240" s="1">
        <v>144231</v>
      </c>
      <c r="K240" s="2">
        <v>0.14000000000000001</v>
      </c>
      <c r="L240" t="s">
        <v>19</v>
      </c>
      <c r="M240" t="s">
        <v>29</v>
      </c>
      <c r="N240" s="7">
        <v>44029</v>
      </c>
      <c r="O240" s="1">
        <f>employee[[#This Row],[Annual Salary]]+employee[[#This Row],[Bonus %]]*employee[[#This Row],[Annual Salary]]</f>
        <v>164423.34</v>
      </c>
      <c r="P240" t="str">
        <f>IF(AND(employee[[#This Row],[Department]]="IT",employee[[#This Row],[Gender]]="Female"),"Yes","No")</f>
        <v>No</v>
      </c>
      <c r="Q240" t="str">
        <f>IF(AND(employee[[#This Row],[Gender]]="Female",employee[[#This Row],[Ethnicity]]="Black"), "Female_Black", "Others")</f>
        <v>Others</v>
      </c>
    </row>
    <row r="241" spans="1:17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7">
        <v>39379</v>
      </c>
      <c r="J241" s="1">
        <v>51630</v>
      </c>
      <c r="K241" s="2">
        <v>0</v>
      </c>
      <c r="L241" t="s">
        <v>33</v>
      </c>
      <c r="M241" t="s">
        <v>60</v>
      </c>
      <c r="N241" s="7" t="s">
        <v>21</v>
      </c>
      <c r="O241" s="1">
        <f>employee[[#This Row],[Annual Salary]]+employee[[#This Row],[Bonus %]]*employee[[#This Row],[Annual Salary]]</f>
        <v>51630</v>
      </c>
      <c r="P241" t="str">
        <f>IF(AND(employee[[#This Row],[Department]]="IT",employee[[#This Row],[Gender]]="Female"),"Yes","No")</f>
        <v>No</v>
      </c>
      <c r="Q241" t="str">
        <f>IF(AND(employee[[#This Row],[Gender]]="Female",employee[[#This Row],[Ethnicity]]="Black"), "Female_Black", "Others")</f>
        <v>Others</v>
      </c>
    </row>
    <row r="242" spans="1:17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7">
        <v>41594</v>
      </c>
      <c r="J242" s="1">
        <v>124129</v>
      </c>
      <c r="K242" s="2">
        <v>0.15</v>
      </c>
      <c r="L242" t="s">
        <v>52</v>
      </c>
      <c r="M242" t="s">
        <v>53</v>
      </c>
      <c r="N242" s="7" t="s">
        <v>21</v>
      </c>
      <c r="O242" s="1">
        <f>employee[[#This Row],[Annual Salary]]+employee[[#This Row],[Bonus %]]*employee[[#This Row],[Annual Salary]]</f>
        <v>142748.35</v>
      </c>
      <c r="P242" t="str">
        <f>IF(AND(employee[[#This Row],[Department]]="IT",employee[[#This Row],[Gender]]="Female"),"Yes","No")</f>
        <v>No</v>
      </c>
      <c r="Q242" t="str">
        <f>IF(AND(employee[[#This Row],[Gender]]="Female",employee[[#This Row],[Ethnicity]]="Black"), "Female_Black", "Others")</f>
        <v>Others</v>
      </c>
    </row>
    <row r="243" spans="1:17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7">
        <v>39912</v>
      </c>
      <c r="J243" s="1">
        <v>60055</v>
      </c>
      <c r="K243" s="2">
        <v>0</v>
      </c>
      <c r="L243" t="s">
        <v>19</v>
      </c>
      <c r="M243" t="s">
        <v>63</v>
      </c>
      <c r="N243" s="7" t="s">
        <v>21</v>
      </c>
      <c r="O243" s="1">
        <f>employee[[#This Row],[Annual Salary]]+employee[[#This Row],[Bonus %]]*employee[[#This Row],[Annual Salary]]</f>
        <v>60055</v>
      </c>
      <c r="P243" t="str">
        <f>IF(AND(employee[[#This Row],[Department]]="IT",employee[[#This Row],[Gender]]="Female"),"Yes","No")</f>
        <v>No</v>
      </c>
      <c r="Q243" t="str">
        <f>IF(AND(employee[[#This Row],[Gender]]="Female",employee[[#This Row],[Ethnicity]]="Black"), "Female_Black", "Others")</f>
        <v>Others</v>
      </c>
    </row>
    <row r="244" spans="1:17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7">
        <v>44069</v>
      </c>
      <c r="J244" s="1">
        <v>189290</v>
      </c>
      <c r="K244" s="2">
        <v>0.22</v>
      </c>
      <c r="L244" t="s">
        <v>52</v>
      </c>
      <c r="M244" t="s">
        <v>53</v>
      </c>
      <c r="N244" s="7">
        <v>44099</v>
      </c>
      <c r="O244" s="1">
        <f>employee[[#This Row],[Annual Salary]]+employee[[#This Row],[Bonus %]]*employee[[#This Row],[Annual Salary]]</f>
        <v>230933.8</v>
      </c>
      <c r="P244" t="str">
        <f>IF(AND(employee[[#This Row],[Department]]="IT",employee[[#This Row],[Gender]]="Female"),"Yes","No")</f>
        <v>No</v>
      </c>
      <c r="Q244" t="str">
        <f>IF(AND(employee[[#This Row],[Gender]]="Female",employee[[#This Row],[Ethnicity]]="Black"), "Female_Black", "Others")</f>
        <v>Others</v>
      </c>
    </row>
    <row r="245" spans="1:17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7">
        <v>39568</v>
      </c>
      <c r="J245" s="1">
        <v>182202</v>
      </c>
      <c r="K245" s="2">
        <v>0.3</v>
      </c>
      <c r="L245" t="s">
        <v>19</v>
      </c>
      <c r="M245" t="s">
        <v>25</v>
      </c>
      <c r="N245" s="7" t="s">
        <v>21</v>
      </c>
      <c r="O245" s="1">
        <f>employee[[#This Row],[Annual Salary]]+employee[[#This Row],[Bonus %]]*employee[[#This Row],[Annual Salary]]</f>
        <v>236862.6</v>
      </c>
      <c r="P245" t="str">
        <f>IF(AND(employee[[#This Row],[Department]]="IT",employee[[#This Row],[Gender]]="Female"),"Yes","No")</f>
        <v>Yes</v>
      </c>
      <c r="Q245" t="str">
        <f>IF(AND(employee[[#This Row],[Gender]]="Female",employee[[#This Row],[Ethnicity]]="Black"), "Female_Black", "Others")</f>
        <v>Others</v>
      </c>
    </row>
    <row r="246" spans="1:17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7">
        <v>38748</v>
      </c>
      <c r="J246" s="1">
        <v>117518</v>
      </c>
      <c r="K246" s="2">
        <v>7.0000000000000007E-2</v>
      </c>
      <c r="L246" t="s">
        <v>19</v>
      </c>
      <c r="M246" t="s">
        <v>63</v>
      </c>
      <c r="N246" s="7" t="s">
        <v>21</v>
      </c>
      <c r="O246" s="1">
        <f>employee[[#This Row],[Annual Salary]]+employee[[#This Row],[Bonus %]]*employee[[#This Row],[Annual Salary]]</f>
        <v>125744.26</v>
      </c>
      <c r="P246" t="str">
        <f>IF(AND(employee[[#This Row],[Department]]="IT",employee[[#This Row],[Gender]]="Female"),"Yes","No")</f>
        <v>No</v>
      </c>
      <c r="Q246" t="str">
        <f>IF(AND(employee[[#This Row],[Gender]]="Female",employee[[#This Row],[Ethnicity]]="Black"), "Female_Black", "Others")</f>
        <v>Others</v>
      </c>
    </row>
    <row r="247" spans="1:17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7">
        <v>41329</v>
      </c>
      <c r="J247" s="1">
        <v>157474</v>
      </c>
      <c r="K247" s="2">
        <v>0.11</v>
      </c>
      <c r="L247" t="s">
        <v>52</v>
      </c>
      <c r="M247" t="s">
        <v>66</v>
      </c>
      <c r="N247" s="7" t="s">
        <v>21</v>
      </c>
      <c r="O247" s="1">
        <f>employee[[#This Row],[Annual Salary]]+employee[[#This Row],[Bonus %]]*employee[[#This Row],[Annual Salary]]</f>
        <v>174796.14</v>
      </c>
      <c r="P247" t="str">
        <f>IF(AND(employee[[#This Row],[Department]]="IT",employee[[#This Row],[Gender]]="Female"),"Yes","No")</f>
        <v>No</v>
      </c>
      <c r="Q247" t="str">
        <f>IF(AND(employee[[#This Row],[Gender]]="Female",employee[[#This Row],[Ethnicity]]="Black"), "Female_Black", "Others")</f>
        <v>Others</v>
      </c>
    </row>
    <row r="248" spans="1:17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7">
        <v>39544</v>
      </c>
      <c r="J248" s="1">
        <v>126856</v>
      </c>
      <c r="K248" s="2">
        <v>0.06</v>
      </c>
      <c r="L248" t="s">
        <v>19</v>
      </c>
      <c r="M248" t="s">
        <v>29</v>
      </c>
      <c r="N248" s="7" t="s">
        <v>21</v>
      </c>
      <c r="O248" s="1">
        <f>employee[[#This Row],[Annual Salary]]+employee[[#This Row],[Bonus %]]*employee[[#This Row],[Annual Salary]]</f>
        <v>134467.35999999999</v>
      </c>
      <c r="P248" t="str">
        <f>IF(AND(employee[[#This Row],[Department]]="IT",employee[[#This Row],[Gender]]="Female"),"Yes","No")</f>
        <v>No</v>
      </c>
      <c r="Q248" t="str">
        <f>IF(AND(employee[[#This Row],[Gender]]="Female",employee[[#This Row],[Ethnicity]]="Black"), "Female_Black", "Others")</f>
        <v>Others</v>
      </c>
    </row>
    <row r="249" spans="1:17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7">
        <v>36983</v>
      </c>
      <c r="J249" s="1">
        <v>129124</v>
      </c>
      <c r="K249" s="2">
        <v>0.12</v>
      </c>
      <c r="L249" t="s">
        <v>33</v>
      </c>
      <c r="M249" t="s">
        <v>74</v>
      </c>
      <c r="N249" s="7" t="s">
        <v>21</v>
      </c>
      <c r="O249" s="1">
        <f>employee[[#This Row],[Annual Salary]]+employee[[#This Row],[Bonus %]]*employee[[#This Row],[Annual Salary]]</f>
        <v>144618.88</v>
      </c>
      <c r="P249" t="str">
        <f>IF(AND(employee[[#This Row],[Department]]="IT",employee[[#This Row],[Gender]]="Female"),"Yes","No")</f>
        <v>No</v>
      </c>
      <c r="Q249" t="str">
        <f>IF(AND(employee[[#This Row],[Gender]]="Female",employee[[#This Row],[Ethnicity]]="Black"), "Female_Black", "Others")</f>
        <v>Others</v>
      </c>
    </row>
    <row r="250" spans="1:17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7">
        <v>37316</v>
      </c>
      <c r="J250" s="1">
        <v>165181</v>
      </c>
      <c r="K250" s="2">
        <v>0.16</v>
      </c>
      <c r="L250" t="s">
        <v>19</v>
      </c>
      <c r="M250" t="s">
        <v>63</v>
      </c>
      <c r="N250" s="7" t="s">
        <v>21</v>
      </c>
      <c r="O250" s="1">
        <f>employee[[#This Row],[Annual Salary]]+employee[[#This Row],[Bonus %]]*employee[[#This Row],[Annual Salary]]</f>
        <v>191609.96</v>
      </c>
      <c r="P250" t="str">
        <f>IF(AND(employee[[#This Row],[Department]]="IT",employee[[#This Row],[Gender]]="Female"),"Yes","No")</f>
        <v>No</v>
      </c>
      <c r="Q250" t="str">
        <f>IF(AND(employee[[#This Row],[Gender]]="Female",employee[[#This Row],[Ethnicity]]="Black"), "Female_Black", "Others")</f>
        <v>Others</v>
      </c>
    </row>
    <row r="251" spans="1:17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7">
        <v>38004</v>
      </c>
      <c r="J251" s="1">
        <v>247939</v>
      </c>
      <c r="K251" s="2">
        <v>0.35</v>
      </c>
      <c r="L251" t="s">
        <v>52</v>
      </c>
      <c r="M251" t="s">
        <v>66</v>
      </c>
      <c r="N251" s="7" t="s">
        <v>21</v>
      </c>
      <c r="O251" s="1">
        <f>employee[[#This Row],[Annual Salary]]+employee[[#This Row],[Bonus %]]*employee[[#This Row],[Annual Salary]]</f>
        <v>334717.65000000002</v>
      </c>
      <c r="P251" t="str">
        <f>IF(AND(employee[[#This Row],[Department]]="IT",employee[[#This Row],[Gender]]="Female"),"Yes","No")</f>
        <v>No</v>
      </c>
      <c r="Q251" t="str">
        <f>IF(AND(employee[[#This Row],[Gender]]="Female",employee[[#This Row],[Ethnicity]]="Black"), "Female_Black", "Others")</f>
        <v>Others</v>
      </c>
    </row>
    <row r="252" spans="1:17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7">
        <v>42972</v>
      </c>
      <c r="J252" s="1">
        <v>169509</v>
      </c>
      <c r="K252" s="2">
        <v>0.18</v>
      </c>
      <c r="L252" t="s">
        <v>52</v>
      </c>
      <c r="M252" t="s">
        <v>81</v>
      </c>
      <c r="N252" s="7" t="s">
        <v>21</v>
      </c>
      <c r="O252" s="1">
        <f>employee[[#This Row],[Annual Salary]]+employee[[#This Row],[Bonus %]]*employee[[#This Row],[Annual Salary]]</f>
        <v>200020.62</v>
      </c>
      <c r="P252" t="str">
        <f>IF(AND(employee[[#This Row],[Department]]="IT",employee[[#This Row],[Gender]]="Female"),"Yes","No")</f>
        <v>No</v>
      </c>
      <c r="Q252" t="str">
        <f>IF(AND(employee[[#This Row],[Gender]]="Female",employee[[#This Row],[Ethnicity]]="Black"), "Female_Black", "Others")</f>
        <v>Others</v>
      </c>
    </row>
    <row r="253" spans="1:17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7">
        <v>40552</v>
      </c>
      <c r="J253" s="1">
        <v>138521</v>
      </c>
      <c r="K253" s="2">
        <v>0.1</v>
      </c>
      <c r="L253" t="s">
        <v>19</v>
      </c>
      <c r="M253" t="s">
        <v>45</v>
      </c>
      <c r="N253" s="7" t="s">
        <v>21</v>
      </c>
      <c r="O253" s="1">
        <f>employee[[#This Row],[Annual Salary]]+employee[[#This Row],[Bonus %]]*employee[[#This Row],[Annual Salary]]</f>
        <v>152373.1</v>
      </c>
      <c r="P253" t="str">
        <f>IF(AND(employee[[#This Row],[Department]]="IT",employee[[#This Row],[Gender]]="Female"),"Yes","No")</f>
        <v>No</v>
      </c>
      <c r="Q253" t="str">
        <f>IF(AND(employee[[#This Row],[Gender]]="Female",employee[[#This Row],[Ethnicity]]="Black"), "Female_Black", "Others")</f>
        <v>Others</v>
      </c>
    </row>
    <row r="254" spans="1:17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7">
        <v>41712</v>
      </c>
      <c r="J254" s="1">
        <v>113873</v>
      </c>
      <c r="K254" s="2">
        <v>0.11</v>
      </c>
      <c r="L254" t="s">
        <v>52</v>
      </c>
      <c r="M254" t="s">
        <v>66</v>
      </c>
      <c r="N254" s="7" t="s">
        <v>21</v>
      </c>
      <c r="O254" s="1">
        <f>employee[[#This Row],[Annual Salary]]+employee[[#This Row],[Bonus %]]*employee[[#This Row],[Annual Salary]]</f>
        <v>126399.03</v>
      </c>
      <c r="P254" t="str">
        <f>IF(AND(employee[[#This Row],[Department]]="IT",employee[[#This Row],[Gender]]="Female"),"Yes","No")</f>
        <v>No</v>
      </c>
      <c r="Q254" t="str">
        <f>IF(AND(employee[[#This Row],[Gender]]="Female",employee[[#This Row],[Ethnicity]]="Black"), "Female_Black", "Others")</f>
        <v>Others</v>
      </c>
    </row>
    <row r="255" spans="1:17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7">
        <v>43229</v>
      </c>
      <c r="J255" s="1">
        <v>73317</v>
      </c>
      <c r="K255" s="2">
        <v>0</v>
      </c>
      <c r="L255" t="s">
        <v>19</v>
      </c>
      <c r="M255" t="s">
        <v>45</v>
      </c>
      <c r="N255" s="7" t="s">
        <v>21</v>
      </c>
      <c r="O255" s="1">
        <f>employee[[#This Row],[Annual Salary]]+employee[[#This Row],[Bonus %]]*employee[[#This Row],[Annual Salary]]</f>
        <v>73317</v>
      </c>
      <c r="P255" t="str">
        <f>IF(AND(employee[[#This Row],[Department]]="IT",employee[[#This Row],[Gender]]="Female"),"Yes","No")</f>
        <v>Yes</v>
      </c>
      <c r="Q255" t="str">
        <f>IF(AND(employee[[#This Row],[Gender]]="Female",employee[[#This Row],[Ethnicity]]="Black"), "Female_Black", "Others")</f>
        <v>Female_Black</v>
      </c>
    </row>
    <row r="256" spans="1:17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7">
        <v>41451</v>
      </c>
      <c r="J256" s="1">
        <v>69096</v>
      </c>
      <c r="K256" s="2">
        <v>0</v>
      </c>
      <c r="L256" t="s">
        <v>19</v>
      </c>
      <c r="M256" t="s">
        <v>63</v>
      </c>
      <c r="N256" s="7" t="s">
        <v>21</v>
      </c>
      <c r="O256" s="1">
        <f>employee[[#This Row],[Annual Salary]]+employee[[#This Row],[Bonus %]]*employee[[#This Row],[Annual Salary]]</f>
        <v>69096</v>
      </c>
      <c r="P256" t="str">
        <f>IF(AND(employee[[#This Row],[Department]]="IT",employee[[#This Row],[Gender]]="Female"),"Yes","No")</f>
        <v>Yes</v>
      </c>
      <c r="Q256" t="str">
        <f>IF(AND(employee[[#This Row],[Gender]]="Female",employee[[#This Row],[Ethnicity]]="Black"), "Female_Black", "Others")</f>
        <v>Others</v>
      </c>
    </row>
    <row r="257" spans="1:17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7">
        <v>38454</v>
      </c>
      <c r="J257" s="1">
        <v>87158</v>
      </c>
      <c r="K257" s="2">
        <v>0</v>
      </c>
      <c r="L257" t="s">
        <v>52</v>
      </c>
      <c r="M257" t="s">
        <v>81</v>
      </c>
      <c r="N257" s="7" t="s">
        <v>21</v>
      </c>
      <c r="O257" s="1">
        <f>employee[[#This Row],[Annual Salary]]+employee[[#This Row],[Bonus %]]*employee[[#This Row],[Annual Salary]]</f>
        <v>87158</v>
      </c>
      <c r="P257" t="str">
        <f>IF(AND(employee[[#This Row],[Department]]="IT",employee[[#This Row],[Gender]]="Female"),"Yes","No")</f>
        <v>No</v>
      </c>
      <c r="Q257" t="str">
        <f>IF(AND(employee[[#This Row],[Gender]]="Female",employee[[#This Row],[Ethnicity]]="Black"), "Female_Black", "Others")</f>
        <v>Others</v>
      </c>
    </row>
    <row r="258" spans="1:17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7">
        <v>33875</v>
      </c>
      <c r="J258" s="1">
        <v>70778</v>
      </c>
      <c r="K258" s="2">
        <v>0</v>
      </c>
      <c r="L258" t="s">
        <v>19</v>
      </c>
      <c r="M258" t="s">
        <v>25</v>
      </c>
      <c r="N258" s="7" t="s">
        <v>21</v>
      </c>
      <c r="O258" s="1">
        <f>employee[[#This Row],[Annual Salary]]+employee[[#This Row],[Bonus %]]*employee[[#This Row],[Annual Salary]]</f>
        <v>70778</v>
      </c>
      <c r="P258" t="str">
        <f>IF(AND(employee[[#This Row],[Department]]="IT",employee[[#This Row],[Gender]]="Female"),"Yes","No")</f>
        <v>No</v>
      </c>
      <c r="Q258" t="str">
        <f>IF(AND(employee[[#This Row],[Gender]]="Female",employee[[#This Row],[Ethnicity]]="Black"), "Female_Black", "Others")</f>
        <v>Others</v>
      </c>
    </row>
    <row r="259" spans="1:17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7">
        <v>38130</v>
      </c>
      <c r="J259" s="1">
        <v>153938</v>
      </c>
      <c r="K259" s="2">
        <v>0.2</v>
      </c>
      <c r="L259" t="s">
        <v>19</v>
      </c>
      <c r="M259" t="s">
        <v>39</v>
      </c>
      <c r="N259" s="7" t="s">
        <v>21</v>
      </c>
      <c r="O259" s="1">
        <f>employee[[#This Row],[Annual Salary]]+employee[[#This Row],[Bonus %]]*employee[[#This Row],[Annual Salary]]</f>
        <v>184725.6</v>
      </c>
      <c r="P259" t="str">
        <f>IF(AND(employee[[#This Row],[Department]]="IT",employee[[#This Row],[Gender]]="Female"),"Yes","No")</f>
        <v>No</v>
      </c>
      <c r="Q259" t="str">
        <f>IF(AND(employee[[#This Row],[Gender]]="Female",employee[[#This Row],[Ethnicity]]="Black"), "Female_Black", "Others")</f>
        <v>Others</v>
      </c>
    </row>
    <row r="260" spans="1:17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7">
        <v>43224</v>
      </c>
      <c r="J260" s="1">
        <v>59888</v>
      </c>
      <c r="K260" s="2">
        <v>0</v>
      </c>
      <c r="L260" t="s">
        <v>33</v>
      </c>
      <c r="M260" t="s">
        <v>60</v>
      </c>
      <c r="N260" s="7" t="s">
        <v>21</v>
      </c>
      <c r="O260" s="1">
        <f>employee[[#This Row],[Annual Salary]]+employee[[#This Row],[Bonus %]]*employee[[#This Row],[Annual Salary]]</f>
        <v>59888</v>
      </c>
      <c r="P260" t="str">
        <f>IF(AND(employee[[#This Row],[Department]]="IT",employee[[#This Row],[Gender]]="Female"),"Yes","No")</f>
        <v>No</v>
      </c>
      <c r="Q260" t="str">
        <f>IF(AND(employee[[#This Row],[Gender]]="Female",employee[[#This Row],[Ethnicity]]="Black"), "Female_Black", "Others")</f>
        <v>Others</v>
      </c>
    </row>
    <row r="261" spans="1:17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7">
        <v>43447</v>
      </c>
      <c r="J261" s="1">
        <v>63098</v>
      </c>
      <c r="K261" s="2">
        <v>0</v>
      </c>
      <c r="L261" t="s">
        <v>19</v>
      </c>
      <c r="M261" t="s">
        <v>29</v>
      </c>
      <c r="N261" s="7" t="s">
        <v>21</v>
      </c>
      <c r="O261" s="1">
        <f>employee[[#This Row],[Annual Salary]]+employee[[#This Row],[Bonus %]]*employee[[#This Row],[Annual Salary]]</f>
        <v>63098</v>
      </c>
      <c r="P261" t="str">
        <f>IF(AND(employee[[#This Row],[Department]]="IT",employee[[#This Row],[Gender]]="Female"),"Yes","No")</f>
        <v>No</v>
      </c>
      <c r="Q261" t="str">
        <f>IF(AND(employee[[#This Row],[Gender]]="Female",employee[[#This Row],[Ethnicity]]="Black"), "Female_Black", "Others")</f>
        <v>Others</v>
      </c>
    </row>
    <row r="262" spans="1:17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7">
        <v>44545</v>
      </c>
      <c r="J262" s="1">
        <v>255369</v>
      </c>
      <c r="K262" s="2">
        <v>0.33</v>
      </c>
      <c r="L262" t="s">
        <v>52</v>
      </c>
      <c r="M262" t="s">
        <v>53</v>
      </c>
      <c r="N262" s="7" t="s">
        <v>21</v>
      </c>
      <c r="O262" s="1">
        <f>employee[[#This Row],[Annual Salary]]+employee[[#This Row],[Bonus %]]*employee[[#This Row],[Annual Salary]]</f>
        <v>339640.77</v>
      </c>
      <c r="P262" t="str">
        <f>IF(AND(employee[[#This Row],[Department]]="IT",employee[[#This Row],[Gender]]="Female"),"Yes","No")</f>
        <v>No</v>
      </c>
      <c r="Q262" t="str">
        <f>IF(AND(employee[[#This Row],[Gender]]="Female",employee[[#This Row],[Ethnicity]]="Black"), "Female_Black", "Others")</f>
        <v>Others</v>
      </c>
    </row>
    <row r="263" spans="1:17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7">
        <v>38301</v>
      </c>
      <c r="J263" s="1">
        <v>142318</v>
      </c>
      <c r="K263" s="2">
        <v>0.14000000000000001</v>
      </c>
      <c r="L263" t="s">
        <v>19</v>
      </c>
      <c r="M263" t="s">
        <v>20</v>
      </c>
      <c r="N263" s="7" t="s">
        <v>21</v>
      </c>
      <c r="O263" s="1">
        <f>employee[[#This Row],[Annual Salary]]+employee[[#This Row],[Bonus %]]*employee[[#This Row],[Annual Salary]]</f>
        <v>162242.51999999999</v>
      </c>
      <c r="P263" t="str">
        <f>IF(AND(employee[[#This Row],[Department]]="IT",employee[[#This Row],[Gender]]="Female"),"Yes","No")</f>
        <v>No</v>
      </c>
      <c r="Q263" t="str">
        <f>IF(AND(employee[[#This Row],[Gender]]="Female",employee[[#This Row],[Ethnicity]]="Black"), "Female_Black", "Others")</f>
        <v>Female_Black</v>
      </c>
    </row>
    <row r="264" spans="1:17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7">
        <v>38219</v>
      </c>
      <c r="J264" s="1">
        <v>49186</v>
      </c>
      <c r="K264" s="2">
        <v>0</v>
      </c>
      <c r="L264" t="s">
        <v>19</v>
      </c>
      <c r="M264" t="s">
        <v>25</v>
      </c>
      <c r="N264" s="7">
        <v>39616</v>
      </c>
      <c r="O264" s="1">
        <f>employee[[#This Row],[Annual Salary]]+employee[[#This Row],[Bonus %]]*employee[[#This Row],[Annual Salary]]</f>
        <v>49186</v>
      </c>
      <c r="P264" t="str">
        <f>IF(AND(employee[[#This Row],[Department]]="IT",employee[[#This Row],[Gender]]="Female"),"Yes","No")</f>
        <v>No</v>
      </c>
      <c r="Q264" t="str">
        <f>IF(AND(employee[[#This Row],[Gender]]="Female",employee[[#This Row],[Ethnicity]]="Black"), "Female_Black", "Others")</f>
        <v>Others</v>
      </c>
    </row>
    <row r="265" spans="1:17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7">
        <v>43673</v>
      </c>
      <c r="J265" s="1">
        <v>220937</v>
      </c>
      <c r="K265" s="2">
        <v>0.38</v>
      </c>
      <c r="L265" t="s">
        <v>19</v>
      </c>
      <c r="M265" t="s">
        <v>25</v>
      </c>
      <c r="N265" s="7" t="s">
        <v>21</v>
      </c>
      <c r="O265" s="1">
        <f>employee[[#This Row],[Annual Salary]]+employee[[#This Row],[Bonus %]]*employee[[#This Row],[Annual Salary]]</f>
        <v>304893.06</v>
      </c>
      <c r="P265" t="str">
        <f>IF(AND(employee[[#This Row],[Department]]="IT",employee[[#This Row],[Gender]]="Female"),"Yes","No")</f>
        <v>No</v>
      </c>
      <c r="Q265" t="str">
        <f>IF(AND(employee[[#This Row],[Gender]]="Female",employee[[#This Row],[Ethnicity]]="Black"), "Female_Black", "Others")</f>
        <v>Female_Black</v>
      </c>
    </row>
    <row r="266" spans="1:17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7">
        <v>41208</v>
      </c>
      <c r="J266" s="1">
        <v>183156</v>
      </c>
      <c r="K266" s="2">
        <v>0.3</v>
      </c>
      <c r="L266" t="s">
        <v>19</v>
      </c>
      <c r="M266" t="s">
        <v>63</v>
      </c>
      <c r="N266" s="7" t="s">
        <v>21</v>
      </c>
      <c r="O266" s="1">
        <f>employee[[#This Row],[Annual Salary]]+employee[[#This Row],[Bonus %]]*employee[[#This Row],[Annual Salary]]</f>
        <v>238102.8</v>
      </c>
      <c r="P266" t="str">
        <f>IF(AND(employee[[#This Row],[Department]]="IT",employee[[#This Row],[Gender]]="Female"),"Yes","No")</f>
        <v>Yes</v>
      </c>
      <c r="Q266" t="str">
        <f>IF(AND(employee[[#This Row],[Gender]]="Female",employee[[#This Row],[Ethnicity]]="Black"), "Female_Black", "Others")</f>
        <v>Others</v>
      </c>
    </row>
    <row r="267" spans="1:17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7">
        <v>44034</v>
      </c>
      <c r="J267" s="1">
        <v>192749</v>
      </c>
      <c r="K267" s="2">
        <v>0.31</v>
      </c>
      <c r="L267" t="s">
        <v>19</v>
      </c>
      <c r="M267" t="s">
        <v>20</v>
      </c>
      <c r="N267" s="7" t="s">
        <v>21</v>
      </c>
      <c r="O267" s="1">
        <f>employee[[#This Row],[Annual Salary]]+employee[[#This Row],[Bonus %]]*employee[[#This Row],[Annual Salary]]</f>
        <v>252501.19</v>
      </c>
      <c r="P267" t="str">
        <f>IF(AND(employee[[#This Row],[Department]]="IT",employee[[#This Row],[Gender]]="Female"),"Yes","No")</f>
        <v>Yes</v>
      </c>
      <c r="Q267" t="str">
        <f>IF(AND(employee[[#This Row],[Gender]]="Female",employee[[#This Row],[Ethnicity]]="Black"), "Female_Black", "Others")</f>
        <v>Others</v>
      </c>
    </row>
    <row r="268" spans="1:17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7">
        <v>42819</v>
      </c>
      <c r="J268" s="1">
        <v>135325</v>
      </c>
      <c r="K268" s="2">
        <v>0.14000000000000001</v>
      </c>
      <c r="L268" t="s">
        <v>19</v>
      </c>
      <c r="M268" t="s">
        <v>39</v>
      </c>
      <c r="N268" s="7" t="s">
        <v>21</v>
      </c>
      <c r="O268" s="1">
        <f>employee[[#This Row],[Annual Salary]]+employee[[#This Row],[Bonus %]]*employee[[#This Row],[Annual Salary]]</f>
        <v>154270.5</v>
      </c>
      <c r="P268" t="str">
        <f>IF(AND(employee[[#This Row],[Department]]="IT",employee[[#This Row],[Gender]]="Female"),"Yes","No")</f>
        <v>Yes</v>
      </c>
      <c r="Q268" t="str">
        <f>IF(AND(employee[[#This Row],[Gender]]="Female",employee[[#This Row],[Ethnicity]]="Black"), "Female_Black", "Others")</f>
        <v>Others</v>
      </c>
    </row>
    <row r="269" spans="1:17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7">
        <v>43752</v>
      </c>
      <c r="J269" s="1">
        <v>79356</v>
      </c>
      <c r="K269" s="2">
        <v>0</v>
      </c>
      <c r="L269" t="s">
        <v>19</v>
      </c>
      <c r="M269" t="s">
        <v>39</v>
      </c>
      <c r="N269" s="7" t="s">
        <v>21</v>
      </c>
      <c r="O269" s="1">
        <f>employee[[#This Row],[Annual Salary]]+employee[[#This Row],[Bonus %]]*employee[[#This Row],[Annual Salary]]</f>
        <v>79356</v>
      </c>
      <c r="P269" t="str">
        <f>IF(AND(employee[[#This Row],[Department]]="IT",employee[[#This Row],[Gender]]="Female"),"Yes","No")</f>
        <v>No</v>
      </c>
      <c r="Q269" t="str">
        <f>IF(AND(employee[[#This Row],[Gender]]="Female",employee[[#This Row],[Ethnicity]]="Black"), "Female_Black", "Others")</f>
        <v>Others</v>
      </c>
    </row>
    <row r="270" spans="1:17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7">
        <v>38540</v>
      </c>
      <c r="J270" s="1">
        <v>74412</v>
      </c>
      <c r="K270" s="2">
        <v>0</v>
      </c>
      <c r="L270" t="s">
        <v>19</v>
      </c>
      <c r="M270" t="s">
        <v>63</v>
      </c>
      <c r="N270" s="7" t="s">
        <v>21</v>
      </c>
      <c r="O270" s="1">
        <f>employee[[#This Row],[Annual Salary]]+employee[[#This Row],[Bonus %]]*employee[[#This Row],[Annual Salary]]</f>
        <v>74412</v>
      </c>
      <c r="P270" t="str">
        <f>IF(AND(employee[[#This Row],[Department]]="IT",employee[[#This Row],[Gender]]="Female"),"Yes","No")</f>
        <v>No</v>
      </c>
      <c r="Q270" t="str">
        <f>IF(AND(employee[[#This Row],[Gender]]="Female",employee[[#This Row],[Ethnicity]]="Black"), "Female_Black", "Others")</f>
        <v>Others</v>
      </c>
    </row>
    <row r="271" spans="1:17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7">
        <v>43010</v>
      </c>
      <c r="J271" s="1">
        <v>61886</v>
      </c>
      <c r="K271" s="2">
        <v>0.09</v>
      </c>
      <c r="L271" t="s">
        <v>52</v>
      </c>
      <c r="M271" t="s">
        <v>66</v>
      </c>
      <c r="N271" s="7" t="s">
        <v>21</v>
      </c>
      <c r="O271" s="1">
        <f>employee[[#This Row],[Annual Salary]]+employee[[#This Row],[Bonus %]]*employee[[#This Row],[Annual Salary]]</f>
        <v>67455.740000000005</v>
      </c>
      <c r="P271" t="str">
        <f>IF(AND(employee[[#This Row],[Department]]="IT",employee[[#This Row],[Gender]]="Female"),"Yes","No")</f>
        <v>Yes</v>
      </c>
      <c r="Q271" t="str">
        <f>IF(AND(employee[[#This Row],[Gender]]="Female",employee[[#This Row],[Ethnicity]]="Black"), "Female_Black", "Others")</f>
        <v>Others</v>
      </c>
    </row>
    <row r="272" spans="1:17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7">
        <v>37755</v>
      </c>
      <c r="J272" s="1">
        <v>173071</v>
      </c>
      <c r="K272" s="2">
        <v>0.28999999999999998</v>
      </c>
      <c r="L272" t="s">
        <v>19</v>
      </c>
      <c r="M272" t="s">
        <v>29</v>
      </c>
      <c r="N272" s="7" t="s">
        <v>21</v>
      </c>
      <c r="O272" s="1">
        <f>employee[[#This Row],[Annual Salary]]+employee[[#This Row],[Bonus %]]*employee[[#This Row],[Annual Salary]]</f>
        <v>223261.59</v>
      </c>
      <c r="P272" t="str">
        <f>IF(AND(employee[[#This Row],[Department]]="IT",employee[[#This Row],[Gender]]="Female"),"Yes","No")</f>
        <v>No</v>
      </c>
      <c r="Q272" t="str">
        <f>IF(AND(employee[[#This Row],[Gender]]="Female",employee[[#This Row],[Ethnicity]]="Black"), "Female_Black", "Others")</f>
        <v>Others</v>
      </c>
    </row>
    <row r="273" spans="1:17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7">
        <v>34999</v>
      </c>
      <c r="J273" s="1">
        <v>70189</v>
      </c>
      <c r="K273" s="2">
        <v>0</v>
      </c>
      <c r="L273" t="s">
        <v>19</v>
      </c>
      <c r="M273" t="s">
        <v>29</v>
      </c>
      <c r="N273" s="7" t="s">
        <v>21</v>
      </c>
      <c r="O273" s="1">
        <f>employee[[#This Row],[Annual Salary]]+employee[[#This Row],[Bonus %]]*employee[[#This Row],[Annual Salary]]</f>
        <v>70189</v>
      </c>
      <c r="P273" t="str">
        <f>IF(AND(employee[[#This Row],[Department]]="IT",employee[[#This Row],[Gender]]="Female"),"Yes","No")</f>
        <v>No</v>
      </c>
      <c r="Q273" t="str">
        <f>IF(AND(employee[[#This Row],[Gender]]="Female",employee[[#This Row],[Ethnicity]]="Black"), "Female_Black", "Others")</f>
        <v>Others</v>
      </c>
    </row>
    <row r="274" spans="1:17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7">
        <v>41528</v>
      </c>
      <c r="J274" s="1">
        <v>181452</v>
      </c>
      <c r="K274" s="2">
        <v>0.3</v>
      </c>
      <c r="L274" t="s">
        <v>19</v>
      </c>
      <c r="M274" t="s">
        <v>29</v>
      </c>
      <c r="N274" s="7" t="s">
        <v>21</v>
      </c>
      <c r="O274" s="1">
        <f>employee[[#This Row],[Annual Salary]]+employee[[#This Row],[Bonus %]]*employee[[#This Row],[Annual Salary]]</f>
        <v>235887.6</v>
      </c>
      <c r="P274" t="str">
        <f>IF(AND(employee[[#This Row],[Department]]="IT",employee[[#This Row],[Gender]]="Female"),"Yes","No")</f>
        <v>No</v>
      </c>
      <c r="Q274" t="str">
        <f>IF(AND(employee[[#This Row],[Gender]]="Female",employee[[#This Row],[Ethnicity]]="Black"), "Female_Black", "Others")</f>
        <v>Others</v>
      </c>
    </row>
    <row r="275" spans="1:17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7">
        <v>44267</v>
      </c>
      <c r="J275" s="1">
        <v>70369</v>
      </c>
      <c r="K275" s="2">
        <v>0</v>
      </c>
      <c r="L275" t="s">
        <v>19</v>
      </c>
      <c r="M275" t="s">
        <v>63</v>
      </c>
      <c r="N275" s="7" t="s">
        <v>21</v>
      </c>
      <c r="O275" s="1">
        <f>employee[[#This Row],[Annual Salary]]+employee[[#This Row],[Bonus %]]*employee[[#This Row],[Annual Salary]]</f>
        <v>70369</v>
      </c>
      <c r="P275" t="str">
        <f>IF(AND(employee[[#This Row],[Department]]="IT",employee[[#This Row],[Gender]]="Female"),"Yes","No")</f>
        <v>No</v>
      </c>
      <c r="Q275" t="str">
        <f>IF(AND(employee[[#This Row],[Gender]]="Female",employee[[#This Row],[Ethnicity]]="Black"), "Female_Black", "Others")</f>
        <v>Others</v>
      </c>
    </row>
    <row r="276" spans="1:17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7">
        <v>39634</v>
      </c>
      <c r="J276" s="1">
        <v>78056</v>
      </c>
      <c r="K276" s="2">
        <v>0</v>
      </c>
      <c r="L276" t="s">
        <v>52</v>
      </c>
      <c r="M276" t="s">
        <v>53</v>
      </c>
      <c r="N276" s="7" t="s">
        <v>21</v>
      </c>
      <c r="O276" s="1">
        <f>employee[[#This Row],[Annual Salary]]+employee[[#This Row],[Bonus %]]*employee[[#This Row],[Annual Salary]]</f>
        <v>78056</v>
      </c>
      <c r="P276" t="str">
        <f>IF(AND(employee[[#This Row],[Department]]="IT",employee[[#This Row],[Gender]]="Female"),"Yes","No")</f>
        <v>No</v>
      </c>
      <c r="Q276" t="str">
        <f>IF(AND(employee[[#This Row],[Gender]]="Female",employee[[#This Row],[Ethnicity]]="Black"), "Female_Black", "Others")</f>
        <v>Others</v>
      </c>
    </row>
    <row r="277" spans="1:17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7">
        <v>35187</v>
      </c>
      <c r="J277" s="1">
        <v>189933</v>
      </c>
      <c r="K277" s="2">
        <v>0.23</v>
      </c>
      <c r="L277" t="s">
        <v>19</v>
      </c>
      <c r="M277" t="s">
        <v>45</v>
      </c>
      <c r="N277" s="7" t="s">
        <v>21</v>
      </c>
      <c r="O277" s="1">
        <f>employee[[#This Row],[Annual Salary]]+employee[[#This Row],[Bonus %]]*employee[[#This Row],[Annual Salary]]</f>
        <v>233617.59</v>
      </c>
      <c r="P277" t="str">
        <f>IF(AND(employee[[#This Row],[Department]]="IT",employee[[#This Row],[Gender]]="Female"),"Yes","No")</f>
        <v>No</v>
      </c>
      <c r="Q277" t="str">
        <f>IF(AND(employee[[#This Row],[Gender]]="Female",employee[[#This Row],[Ethnicity]]="Black"), "Female_Black", "Others")</f>
        <v>Others</v>
      </c>
    </row>
    <row r="278" spans="1:17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7">
        <v>40360</v>
      </c>
      <c r="J278" s="1">
        <v>78237</v>
      </c>
      <c r="K278" s="2">
        <v>0</v>
      </c>
      <c r="L278" t="s">
        <v>19</v>
      </c>
      <c r="M278" t="s">
        <v>39</v>
      </c>
      <c r="N278" s="7" t="s">
        <v>21</v>
      </c>
      <c r="O278" s="1">
        <f>employee[[#This Row],[Annual Salary]]+employee[[#This Row],[Bonus %]]*employee[[#This Row],[Annual Salary]]</f>
        <v>78237</v>
      </c>
      <c r="P278" t="str">
        <f>IF(AND(employee[[#This Row],[Department]]="IT",employee[[#This Row],[Gender]]="Female"),"Yes","No")</f>
        <v>No</v>
      </c>
      <c r="Q278" t="str">
        <f>IF(AND(employee[[#This Row],[Gender]]="Female",employee[[#This Row],[Ethnicity]]="Black"), "Female_Black", "Others")</f>
        <v>Others</v>
      </c>
    </row>
    <row r="279" spans="1:17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7">
        <v>35242</v>
      </c>
      <c r="J279" s="1">
        <v>48687</v>
      </c>
      <c r="K279" s="2">
        <v>0</v>
      </c>
      <c r="L279" t="s">
        <v>52</v>
      </c>
      <c r="M279" t="s">
        <v>66</v>
      </c>
      <c r="N279" s="7" t="s">
        <v>21</v>
      </c>
      <c r="O279" s="1">
        <f>employee[[#This Row],[Annual Salary]]+employee[[#This Row],[Bonus %]]*employee[[#This Row],[Annual Salary]]</f>
        <v>48687</v>
      </c>
      <c r="P279" t="str">
        <f>IF(AND(employee[[#This Row],[Department]]="IT",employee[[#This Row],[Gender]]="Female"),"Yes","No")</f>
        <v>No</v>
      </c>
      <c r="Q279" t="str">
        <f>IF(AND(employee[[#This Row],[Gender]]="Female",employee[[#This Row],[Ethnicity]]="Black"), "Female_Black", "Others")</f>
        <v>Others</v>
      </c>
    </row>
    <row r="280" spans="1:17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7">
        <v>38218</v>
      </c>
      <c r="J280" s="1">
        <v>121065</v>
      </c>
      <c r="K280" s="2">
        <v>0.15</v>
      </c>
      <c r="L280" t="s">
        <v>52</v>
      </c>
      <c r="M280" t="s">
        <v>66</v>
      </c>
      <c r="N280" s="7" t="s">
        <v>21</v>
      </c>
      <c r="O280" s="1">
        <f>employee[[#This Row],[Annual Salary]]+employee[[#This Row],[Bonus %]]*employee[[#This Row],[Annual Salary]]</f>
        <v>139224.75</v>
      </c>
      <c r="P280" t="str">
        <f>IF(AND(employee[[#This Row],[Department]]="IT",employee[[#This Row],[Gender]]="Female"),"Yes","No")</f>
        <v>No</v>
      </c>
      <c r="Q280" t="str">
        <f>IF(AND(employee[[#This Row],[Gender]]="Female",employee[[#This Row],[Ethnicity]]="Black"), "Female_Black", "Others")</f>
        <v>Others</v>
      </c>
    </row>
    <row r="281" spans="1:17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7">
        <v>38093</v>
      </c>
      <c r="J281" s="1">
        <v>94246</v>
      </c>
      <c r="K281" s="2">
        <v>0</v>
      </c>
      <c r="L281" t="s">
        <v>19</v>
      </c>
      <c r="M281" t="s">
        <v>25</v>
      </c>
      <c r="N281" s="7" t="s">
        <v>21</v>
      </c>
      <c r="O281" s="1">
        <f>employee[[#This Row],[Annual Salary]]+employee[[#This Row],[Bonus %]]*employee[[#This Row],[Annual Salary]]</f>
        <v>94246</v>
      </c>
      <c r="P281" t="str">
        <f>IF(AND(employee[[#This Row],[Department]]="IT",employee[[#This Row],[Gender]]="Female"),"Yes","No")</f>
        <v>No</v>
      </c>
      <c r="Q281" t="str">
        <f>IF(AND(employee[[#This Row],[Gender]]="Female",employee[[#This Row],[Ethnicity]]="Black"), "Female_Black", "Others")</f>
        <v>Others</v>
      </c>
    </row>
    <row r="282" spans="1:17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7">
        <v>42512</v>
      </c>
      <c r="J282" s="1">
        <v>44614</v>
      </c>
      <c r="K282" s="2">
        <v>0</v>
      </c>
      <c r="L282" t="s">
        <v>19</v>
      </c>
      <c r="M282" t="s">
        <v>45</v>
      </c>
      <c r="N282" s="7" t="s">
        <v>21</v>
      </c>
      <c r="O282" s="1">
        <f>employee[[#This Row],[Annual Salary]]+employee[[#This Row],[Bonus %]]*employee[[#This Row],[Annual Salary]]</f>
        <v>44614</v>
      </c>
      <c r="P282" t="str">
        <f>IF(AND(employee[[#This Row],[Department]]="IT",employee[[#This Row],[Gender]]="Female"),"Yes","No")</f>
        <v>Yes</v>
      </c>
      <c r="Q282" t="str">
        <f>IF(AND(employee[[#This Row],[Gender]]="Female",employee[[#This Row],[Ethnicity]]="Black"), "Female_Black", "Others")</f>
        <v>Others</v>
      </c>
    </row>
    <row r="283" spans="1:17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7">
        <v>44143</v>
      </c>
      <c r="J283" s="1">
        <v>234469</v>
      </c>
      <c r="K283" s="2">
        <v>0.31</v>
      </c>
      <c r="L283" t="s">
        <v>33</v>
      </c>
      <c r="M283" t="s">
        <v>34</v>
      </c>
      <c r="N283" s="7" t="s">
        <v>21</v>
      </c>
      <c r="O283" s="1">
        <f>employee[[#This Row],[Annual Salary]]+employee[[#This Row],[Bonus %]]*employee[[#This Row],[Annual Salary]]</f>
        <v>307154.39</v>
      </c>
      <c r="P283" t="str">
        <f>IF(AND(employee[[#This Row],[Department]]="IT",employee[[#This Row],[Gender]]="Female"),"Yes","No")</f>
        <v>No</v>
      </c>
      <c r="Q283" t="str">
        <f>IF(AND(employee[[#This Row],[Gender]]="Female",employee[[#This Row],[Ethnicity]]="Black"), "Female_Black", "Others")</f>
        <v>Others</v>
      </c>
    </row>
    <row r="284" spans="1:17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7">
        <v>44022</v>
      </c>
      <c r="J284" s="1">
        <v>88272</v>
      </c>
      <c r="K284" s="2">
        <v>0</v>
      </c>
      <c r="L284" t="s">
        <v>52</v>
      </c>
      <c r="M284" t="s">
        <v>53</v>
      </c>
      <c r="N284" s="7" t="s">
        <v>21</v>
      </c>
      <c r="O284" s="1">
        <f>employee[[#This Row],[Annual Salary]]+employee[[#This Row],[Bonus %]]*employee[[#This Row],[Annual Salary]]</f>
        <v>88272</v>
      </c>
      <c r="P284" t="str">
        <f>IF(AND(employee[[#This Row],[Department]]="IT",employee[[#This Row],[Gender]]="Female"),"Yes","No")</f>
        <v>No</v>
      </c>
      <c r="Q284" t="str">
        <f>IF(AND(employee[[#This Row],[Gender]]="Female",employee[[#This Row],[Ethnicity]]="Black"), "Female_Black", "Others")</f>
        <v>Others</v>
      </c>
    </row>
    <row r="285" spans="1:17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7">
        <v>42992</v>
      </c>
      <c r="J285" s="1">
        <v>74449</v>
      </c>
      <c r="K285" s="2">
        <v>0</v>
      </c>
      <c r="L285" t="s">
        <v>33</v>
      </c>
      <c r="M285" t="s">
        <v>60</v>
      </c>
      <c r="N285" s="7" t="s">
        <v>21</v>
      </c>
      <c r="O285" s="1">
        <f>employee[[#This Row],[Annual Salary]]+employee[[#This Row],[Bonus %]]*employee[[#This Row],[Annual Salary]]</f>
        <v>74449</v>
      </c>
      <c r="P285" t="str">
        <f>IF(AND(employee[[#This Row],[Department]]="IT",employee[[#This Row],[Gender]]="Female"),"Yes","No")</f>
        <v>No</v>
      </c>
      <c r="Q285" t="str">
        <f>IF(AND(employee[[#This Row],[Gender]]="Female",employee[[#This Row],[Ethnicity]]="Black"), "Female_Black", "Others")</f>
        <v>Others</v>
      </c>
    </row>
    <row r="286" spans="1:17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7">
        <v>41071</v>
      </c>
      <c r="J286" s="1">
        <v>222941</v>
      </c>
      <c r="K286" s="2">
        <v>0.39</v>
      </c>
      <c r="L286" t="s">
        <v>33</v>
      </c>
      <c r="M286" t="s">
        <v>60</v>
      </c>
      <c r="N286" s="7" t="s">
        <v>21</v>
      </c>
      <c r="O286" s="1">
        <f>employee[[#This Row],[Annual Salary]]+employee[[#This Row],[Bonus %]]*employee[[#This Row],[Annual Salary]]</f>
        <v>309887.99</v>
      </c>
      <c r="P286" t="str">
        <f>IF(AND(employee[[#This Row],[Department]]="IT",employee[[#This Row],[Gender]]="Female"),"Yes","No")</f>
        <v>No</v>
      </c>
      <c r="Q286" t="str">
        <f>IF(AND(employee[[#This Row],[Gender]]="Female",employee[[#This Row],[Ethnicity]]="Black"), "Female_Black", "Others")</f>
        <v>Others</v>
      </c>
    </row>
    <row r="287" spans="1:17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7">
        <v>41543</v>
      </c>
      <c r="J287" s="1">
        <v>50341</v>
      </c>
      <c r="K287" s="2">
        <v>0</v>
      </c>
      <c r="L287" t="s">
        <v>33</v>
      </c>
      <c r="M287" t="s">
        <v>60</v>
      </c>
      <c r="N287" s="7" t="s">
        <v>21</v>
      </c>
      <c r="O287" s="1">
        <f>employee[[#This Row],[Annual Salary]]+employee[[#This Row],[Bonus %]]*employee[[#This Row],[Annual Salary]]</f>
        <v>50341</v>
      </c>
      <c r="P287" t="str">
        <f>IF(AND(employee[[#This Row],[Department]]="IT",employee[[#This Row],[Gender]]="Female"),"Yes","No")</f>
        <v>No</v>
      </c>
      <c r="Q287" t="str">
        <f>IF(AND(employee[[#This Row],[Gender]]="Female",employee[[#This Row],[Ethnicity]]="Black"), "Female_Black", "Others")</f>
        <v>Others</v>
      </c>
    </row>
    <row r="288" spans="1:17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7">
        <v>44297</v>
      </c>
      <c r="J288" s="1">
        <v>72235</v>
      </c>
      <c r="K288" s="2">
        <v>0</v>
      </c>
      <c r="L288" t="s">
        <v>52</v>
      </c>
      <c r="M288" t="s">
        <v>81</v>
      </c>
      <c r="N288" s="7" t="s">
        <v>21</v>
      </c>
      <c r="O288" s="1">
        <f>employee[[#This Row],[Annual Salary]]+employee[[#This Row],[Bonus %]]*employee[[#This Row],[Annual Salary]]</f>
        <v>72235</v>
      </c>
      <c r="P288" t="str">
        <f>IF(AND(employee[[#This Row],[Department]]="IT",employee[[#This Row],[Gender]]="Female"),"Yes","No")</f>
        <v>No</v>
      </c>
      <c r="Q288" t="str">
        <f>IF(AND(employee[[#This Row],[Gender]]="Female",employee[[#This Row],[Ethnicity]]="Black"), "Female_Black", "Others")</f>
        <v>Others</v>
      </c>
    </row>
    <row r="289" spans="1:17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7">
        <v>42533</v>
      </c>
      <c r="J289" s="1">
        <v>70165</v>
      </c>
      <c r="K289" s="2">
        <v>0</v>
      </c>
      <c r="L289" t="s">
        <v>19</v>
      </c>
      <c r="M289" t="s">
        <v>29</v>
      </c>
      <c r="N289" s="7" t="s">
        <v>21</v>
      </c>
      <c r="O289" s="1">
        <f>employee[[#This Row],[Annual Salary]]+employee[[#This Row],[Bonus %]]*employee[[#This Row],[Annual Salary]]</f>
        <v>70165</v>
      </c>
      <c r="P289" t="str">
        <f>IF(AND(employee[[#This Row],[Department]]="IT",employee[[#This Row],[Gender]]="Female"),"Yes","No")</f>
        <v>No</v>
      </c>
      <c r="Q289" t="str">
        <f>IF(AND(employee[[#This Row],[Gender]]="Female",employee[[#This Row],[Ethnicity]]="Black"), "Female_Black", "Others")</f>
        <v>Others</v>
      </c>
    </row>
    <row r="290" spans="1:17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7">
        <v>44030</v>
      </c>
      <c r="J290" s="1">
        <v>148485</v>
      </c>
      <c r="K290" s="2">
        <v>0.15</v>
      </c>
      <c r="L290" t="s">
        <v>19</v>
      </c>
      <c r="M290" t="s">
        <v>45</v>
      </c>
      <c r="N290" s="7" t="s">
        <v>21</v>
      </c>
      <c r="O290" s="1">
        <f>employee[[#This Row],[Annual Salary]]+employee[[#This Row],[Bonus %]]*employee[[#This Row],[Annual Salary]]</f>
        <v>170757.75</v>
      </c>
      <c r="P290" t="str">
        <f>IF(AND(employee[[#This Row],[Department]]="IT",employee[[#This Row],[Gender]]="Female"),"Yes","No")</f>
        <v>No</v>
      </c>
      <c r="Q290" t="str">
        <f>IF(AND(employee[[#This Row],[Gender]]="Female",employee[[#This Row],[Ethnicity]]="Black"), "Female_Black", "Others")</f>
        <v>Others</v>
      </c>
    </row>
    <row r="291" spans="1:17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7">
        <v>38521</v>
      </c>
      <c r="J291" s="1">
        <v>86089</v>
      </c>
      <c r="K291" s="2">
        <v>0</v>
      </c>
      <c r="L291" t="s">
        <v>19</v>
      </c>
      <c r="M291" t="s">
        <v>20</v>
      </c>
      <c r="N291" s="7" t="s">
        <v>21</v>
      </c>
      <c r="O291" s="1">
        <f>employee[[#This Row],[Annual Salary]]+employee[[#This Row],[Bonus %]]*employee[[#This Row],[Annual Salary]]</f>
        <v>86089</v>
      </c>
      <c r="P291" t="str">
        <f>IF(AND(employee[[#This Row],[Department]]="IT",employee[[#This Row],[Gender]]="Female"),"Yes","No")</f>
        <v>Yes</v>
      </c>
      <c r="Q291" t="str">
        <f>IF(AND(employee[[#This Row],[Gender]]="Female",employee[[#This Row],[Ethnicity]]="Black"), "Female_Black", "Others")</f>
        <v>Others</v>
      </c>
    </row>
    <row r="292" spans="1:17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7">
        <v>39382</v>
      </c>
      <c r="J292" s="1">
        <v>106313</v>
      </c>
      <c r="K292" s="2">
        <v>0.15</v>
      </c>
      <c r="L292" t="s">
        <v>19</v>
      </c>
      <c r="M292" t="s">
        <v>20</v>
      </c>
      <c r="N292" s="7" t="s">
        <v>21</v>
      </c>
      <c r="O292" s="1">
        <f>employee[[#This Row],[Annual Salary]]+employee[[#This Row],[Bonus %]]*employee[[#This Row],[Annual Salary]]</f>
        <v>122259.95</v>
      </c>
      <c r="P292" t="str">
        <f>IF(AND(employee[[#This Row],[Department]]="IT",employee[[#This Row],[Gender]]="Female"),"Yes","No")</f>
        <v>No</v>
      </c>
      <c r="Q292" t="str">
        <f>IF(AND(employee[[#This Row],[Gender]]="Female",employee[[#This Row],[Ethnicity]]="Black"), "Female_Black", "Others")</f>
        <v>Others</v>
      </c>
    </row>
    <row r="293" spans="1:17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7">
        <v>44251</v>
      </c>
      <c r="J293" s="1">
        <v>46833</v>
      </c>
      <c r="K293" s="2">
        <v>0</v>
      </c>
      <c r="L293" t="s">
        <v>33</v>
      </c>
      <c r="M293" t="s">
        <v>34</v>
      </c>
      <c r="N293" s="7">
        <v>44510</v>
      </c>
      <c r="O293" s="1">
        <f>employee[[#This Row],[Annual Salary]]+employee[[#This Row],[Bonus %]]*employee[[#This Row],[Annual Salary]]</f>
        <v>46833</v>
      </c>
      <c r="P293" t="str">
        <f>IF(AND(employee[[#This Row],[Department]]="IT",employee[[#This Row],[Gender]]="Female"),"Yes","No")</f>
        <v>No</v>
      </c>
      <c r="Q293" t="str">
        <f>IF(AND(employee[[#This Row],[Gender]]="Female",employee[[#This Row],[Ethnicity]]="Black"), "Female_Black", "Others")</f>
        <v>Others</v>
      </c>
    </row>
    <row r="294" spans="1:17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7">
        <v>36826</v>
      </c>
      <c r="J294" s="1">
        <v>155320</v>
      </c>
      <c r="K294" s="2">
        <v>0.17</v>
      </c>
      <c r="L294" t="s">
        <v>33</v>
      </c>
      <c r="M294" t="s">
        <v>80</v>
      </c>
      <c r="N294" s="7" t="s">
        <v>21</v>
      </c>
      <c r="O294" s="1">
        <f>employee[[#This Row],[Annual Salary]]+employee[[#This Row],[Bonus %]]*employee[[#This Row],[Annual Salary]]</f>
        <v>181724.4</v>
      </c>
      <c r="P294" t="str">
        <f>IF(AND(employee[[#This Row],[Department]]="IT",employee[[#This Row],[Gender]]="Female"),"Yes","No")</f>
        <v>No</v>
      </c>
      <c r="Q294" t="str">
        <f>IF(AND(employee[[#This Row],[Gender]]="Female",employee[[#This Row],[Ethnicity]]="Black"), "Female_Black", "Others")</f>
        <v>Others</v>
      </c>
    </row>
    <row r="295" spans="1:17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7">
        <v>42384</v>
      </c>
      <c r="J295" s="1">
        <v>89984</v>
      </c>
      <c r="K295" s="2">
        <v>0</v>
      </c>
      <c r="L295" t="s">
        <v>33</v>
      </c>
      <c r="M295" t="s">
        <v>34</v>
      </c>
      <c r="N295" s="7" t="s">
        <v>21</v>
      </c>
      <c r="O295" s="1">
        <f>employee[[#This Row],[Annual Salary]]+employee[[#This Row],[Bonus %]]*employee[[#This Row],[Annual Salary]]</f>
        <v>89984</v>
      </c>
      <c r="P295" t="str">
        <f>IF(AND(employee[[#This Row],[Department]]="IT",employee[[#This Row],[Gender]]="Female"),"Yes","No")</f>
        <v>No</v>
      </c>
      <c r="Q295" t="str">
        <f>IF(AND(employee[[#This Row],[Gender]]="Female",employee[[#This Row],[Ethnicity]]="Black"), "Female_Black", "Others")</f>
        <v>Others</v>
      </c>
    </row>
    <row r="296" spans="1:17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7">
        <v>38792</v>
      </c>
      <c r="J296" s="1">
        <v>83756</v>
      </c>
      <c r="K296" s="2">
        <v>0.14000000000000001</v>
      </c>
      <c r="L296" t="s">
        <v>33</v>
      </c>
      <c r="M296" t="s">
        <v>74</v>
      </c>
      <c r="N296" s="7" t="s">
        <v>21</v>
      </c>
      <c r="O296" s="1">
        <f>employee[[#This Row],[Annual Salary]]+employee[[#This Row],[Bonus %]]*employee[[#This Row],[Annual Salary]]</f>
        <v>95481.84</v>
      </c>
      <c r="P296" t="str">
        <f>IF(AND(employee[[#This Row],[Department]]="IT",employee[[#This Row],[Gender]]="Female"),"Yes","No")</f>
        <v>No</v>
      </c>
      <c r="Q296" t="str">
        <f>IF(AND(employee[[#This Row],[Gender]]="Female",employee[[#This Row],[Ethnicity]]="Black"), "Female_Black", "Others")</f>
        <v>Others</v>
      </c>
    </row>
    <row r="297" spans="1:17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7">
        <v>42667</v>
      </c>
      <c r="J297" s="1">
        <v>176324</v>
      </c>
      <c r="K297" s="2">
        <v>0.23</v>
      </c>
      <c r="L297" t="s">
        <v>33</v>
      </c>
      <c r="M297" t="s">
        <v>74</v>
      </c>
      <c r="N297" s="7" t="s">
        <v>21</v>
      </c>
      <c r="O297" s="1">
        <f>employee[[#This Row],[Annual Salary]]+employee[[#This Row],[Bonus %]]*employee[[#This Row],[Annual Salary]]</f>
        <v>216878.52000000002</v>
      </c>
      <c r="P297" t="str">
        <f>IF(AND(employee[[#This Row],[Department]]="IT",employee[[#This Row],[Gender]]="Female"),"Yes","No")</f>
        <v>No</v>
      </c>
      <c r="Q297" t="str">
        <f>IF(AND(employee[[#This Row],[Gender]]="Female",employee[[#This Row],[Ethnicity]]="Black"), "Female_Black", "Others")</f>
        <v>Others</v>
      </c>
    </row>
    <row r="298" spans="1:17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7">
        <v>44482</v>
      </c>
      <c r="J298" s="1">
        <v>74077</v>
      </c>
      <c r="K298" s="2">
        <v>0</v>
      </c>
      <c r="L298" t="s">
        <v>19</v>
      </c>
      <c r="M298" t="s">
        <v>63</v>
      </c>
      <c r="N298" s="7" t="s">
        <v>21</v>
      </c>
      <c r="O298" s="1">
        <f>employee[[#This Row],[Annual Salary]]+employee[[#This Row],[Bonus %]]*employee[[#This Row],[Annual Salary]]</f>
        <v>74077</v>
      </c>
      <c r="P298" t="str">
        <f>IF(AND(employee[[#This Row],[Department]]="IT",employee[[#This Row],[Gender]]="Female"),"Yes","No")</f>
        <v>No</v>
      </c>
      <c r="Q298" t="str">
        <f>IF(AND(employee[[#This Row],[Gender]]="Female",employee[[#This Row],[Ethnicity]]="Black"), "Female_Black", "Others")</f>
        <v>Others</v>
      </c>
    </row>
    <row r="299" spans="1:17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7">
        <v>44214</v>
      </c>
      <c r="J299" s="1">
        <v>104162</v>
      </c>
      <c r="K299" s="2">
        <v>7.0000000000000007E-2</v>
      </c>
      <c r="L299" t="s">
        <v>19</v>
      </c>
      <c r="M299" t="s">
        <v>25</v>
      </c>
      <c r="N299" s="7" t="s">
        <v>21</v>
      </c>
      <c r="O299" s="1">
        <f>employee[[#This Row],[Annual Salary]]+employee[[#This Row],[Bonus %]]*employee[[#This Row],[Annual Salary]]</f>
        <v>111453.34</v>
      </c>
      <c r="P299" t="str">
        <f>IF(AND(employee[[#This Row],[Department]]="IT",employee[[#This Row],[Gender]]="Female"),"Yes","No")</f>
        <v>No</v>
      </c>
      <c r="Q299" t="str">
        <f>IF(AND(employee[[#This Row],[Gender]]="Female",employee[[#This Row],[Ethnicity]]="Black"), "Female_Black", "Others")</f>
        <v>Others</v>
      </c>
    </row>
    <row r="300" spans="1:17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7">
        <v>40418</v>
      </c>
      <c r="J300" s="1">
        <v>82162</v>
      </c>
      <c r="K300" s="2">
        <v>0</v>
      </c>
      <c r="L300" t="s">
        <v>33</v>
      </c>
      <c r="M300" t="s">
        <v>60</v>
      </c>
      <c r="N300" s="7">
        <v>44107</v>
      </c>
      <c r="O300" s="1">
        <f>employee[[#This Row],[Annual Salary]]+employee[[#This Row],[Bonus %]]*employee[[#This Row],[Annual Salary]]</f>
        <v>82162</v>
      </c>
      <c r="P300" t="str">
        <f>IF(AND(employee[[#This Row],[Department]]="IT",employee[[#This Row],[Gender]]="Female"),"Yes","No")</f>
        <v>Yes</v>
      </c>
      <c r="Q300" t="str">
        <f>IF(AND(employee[[#This Row],[Gender]]="Female",employee[[#This Row],[Ethnicity]]="Black"), "Female_Black", "Others")</f>
        <v>Others</v>
      </c>
    </row>
    <row r="301" spans="1:17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7">
        <v>42195</v>
      </c>
      <c r="J301" s="1">
        <v>63880</v>
      </c>
      <c r="K301" s="2">
        <v>0</v>
      </c>
      <c r="L301" t="s">
        <v>33</v>
      </c>
      <c r="M301" t="s">
        <v>80</v>
      </c>
      <c r="N301" s="7" t="s">
        <v>21</v>
      </c>
      <c r="O301" s="1">
        <f>employee[[#This Row],[Annual Salary]]+employee[[#This Row],[Bonus %]]*employee[[#This Row],[Annual Salary]]</f>
        <v>63880</v>
      </c>
      <c r="P301" t="str">
        <f>IF(AND(employee[[#This Row],[Department]]="IT",employee[[#This Row],[Gender]]="Female"),"Yes","No")</f>
        <v>No</v>
      </c>
      <c r="Q301" t="str">
        <f>IF(AND(employee[[#This Row],[Gender]]="Female",employee[[#This Row],[Ethnicity]]="Black"), "Female_Black", "Others")</f>
        <v>Others</v>
      </c>
    </row>
    <row r="302" spans="1:17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7">
        <v>41525</v>
      </c>
      <c r="J302" s="1">
        <v>73248</v>
      </c>
      <c r="K302" s="2">
        <v>0</v>
      </c>
      <c r="L302" t="s">
        <v>19</v>
      </c>
      <c r="M302" t="s">
        <v>29</v>
      </c>
      <c r="N302" s="7" t="s">
        <v>21</v>
      </c>
      <c r="O302" s="1">
        <f>employee[[#This Row],[Annual Salary]]+employee[[#This Row],[Bonus %]]*employee[[#This Row],[Annual Salary]]</f>
        <v>73248</v>
      </c>
      <c r="P302" t="str">
        <f>IF(AND(employee[[#This Row],[Department]]="IT",employee[[#This Row],[Gender]]="Female"),"Yes","No")</f>
        <v>No</v>
      </c>
      <c r="Q302" t="str">
        <f>IF(AND(employee[[#This Row],[Gender]]="Female",employee[[#This Row],[Ethnicity]]="Black"), "Female_Black", "Others")</f>
        <v>Others</v>
      </c>
    </row>
    <row r="303" spans="1:17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7">
        <v>44113</v>
      </c>
      <c r="J303" s="1">
        <v>91853</v>
      </c>
      <c r="K303" s="2">
        <v>0</v>
      </c>
      <c r="L303" t="s">
        <v>19</v>
      </c>
      <c r="M303" t="s">
        <v>20</v>
      </c>
      <c r="N303" s="7" t="s">
        <v>21</v>
      </c>
      <c r="O303" s="1">
        <f>employee[[#This Row],[Annual Salary]]+employee[[#This Row],[Bonus %]]*employee[[#This Row],[Annual Salary]]</f>
        <v>91853</v>
      </c>
      <c r="P303" t="str">
        <f>IF(AND(employee[[#This Row],[Department]]="IT",employee[[#This Row],[Gender]]="Female"),"Yes","No")</f>
        <v>No</v>
      </c>
      <c r="Q303" t="str">
        <f>IF(AND(employee[[#This Row],[Gender]]="Female",employee[[#This Row],[Ethnicity]]="Black"), "Female_Black", "Others")</f>
        <v>Others</v>
      </c>
    </row>
    <row r="304" spans="1:17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7">
        <v>43844</v>
      </c>
      <c r="J304" s="1">
        <v>168014</v>
      </c>
      <c r="K304" s="2">
        <v>0.27</v>
      </c>
      <c r="L304" t="s">
        <v>19</v>
      </c>
      <c r="M304" t="s">
        <v>20</v>
      </c>
      <c r="N304" s="7">
        <v>44404</v>
      </c>
      <c r="O304" s="1">
        <f>employee[[#This Row],[Annual Salary]]+employee[[#This Row],[Bonus %]]*employee[[#This Row],[Annual Salary]]</f>
        <v>213377.78</v>
      </c>
      <c r="P304" t="str">
        <f>IF(AND(employee[[#This Row],[Department]]="IT",employee[[#This Row],[Gender]]="Female"),"Yes","No")</f>
        <v>No</v>
      </c>
      <c r="Q304" t="str">
        <f>IF(AND(employee[[#This Row],[Gender]]="Female",employee[[#This Row],[Ethnicity]]="Black"), "Female_Black", "Others")</f>
        <v>Others</v>
      </c>
    </row>
    <row r="305" spans="1:17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7">
        <v>42995</v>
      </c>
      <c r="J305" s="1">
        <v>70770</v>
      </c>
      <c r="K305" s="2">
        <v>0</v>
      </c>
      <c r="L305" t="s">
        <v>19</v>
      </c>
      <c r="M305" t="s">
        <v>45</v>
      </c>
      <c r="N305" s="7" t="s">
        <v>21</v>
      </c>
      <c r="O305" s="1">
        <f>employee[[#This Row],[Annual Salary]]+employee[[#This Row],[Bonus %]]*employee[[#This Row],[Annual Salary]]</f>
        <v>70770</v>
      </c>
      <c r="P305" t="str">
        <f>IF(AND(employee[[#This Row],[Department]]="IT",employee[[#This Row],[Gender]]="Female"),"Yes","No")</f>
        <v>No</v>
      </c>
      <c r="Q305" t="str">
        <f>IF(AND(employee[[#This Row],[Gender]]="Female",employee[[#This Row],[Ethnicity]]="Black"), "Female_Black", "Others")</f>
        <v>Others</v>
      </c>
    </row>
    <row r="306" spans="1:17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7">
        <v>38271</v>
      </c>
      <c r="J306" s="1">
        <v>50825</v>
      </c>
      <c r="K306" s="2">
        <v>0</v>
      </c>
      <c r="L306" t="s">
        <v>19</v>
      </c>
      <c r="M306" t="s">
        <v>63</v>
      </c>
      <c r="N306" s="7" t="s">
        <v>21</v>
      </c>
      <c r="O306" s="1">
        <f>employee[[#This Row],[Annual Salary]]+employee[[#This Row],[Bonus %]]*employee[[#This Row],[Annual Salary]]</f>
        <v>50825</v>
      </c>
      <c r="P306" t="str">
        <f>IF(AND(employee[[#This Row],[Department]]="IT",employee[[#This Row],[Gender]]="Female"),"Yes","No")</f>
        <v>No</v>
      </c>
      <c r="Q306" t="str">
        <f>IF(AND(employee[[#This Row],[Gender]]="Female",employee[[#This Row],[Ethnicity]]="Black"), "Female_Black", "Others")</f>
        <v>Others</v>
      </c>
    </row>
    <row r="307" spans="1:17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7">
        <v>42266</v>
      </c>
      <c r="J307" s="1">
        <v>145846</v>
      </c>
      <c r="K307" s="2">
        <v>0.15</v>
      </c>
      <c r="L307" t="s">
        <v>52</v>
      </c>
      <c r="M307" t="s">
        <v>81</v>
      </c>
      <c r="N307" s="7" t="s">
        <v>21</v>
      </c>
      <c r="O307" s="1">
        <f>employee[[#This Row],[Annual Salary]]+employee[[#This Row],[Bonus %]]*employee[[#This Row],[Annual Salary]]</f>
        <v>167722.9</v>
      </c>
      <c r="P307" t="str">
        <f>IF(AND(employee[[#This Row],[Department]]="IT",employee[[#This Row],[Gender]]="Female"),"Yes","No")</f>
        <v>No</v>
      </c>
      <c r="Q307" t="str">
        <f>IF(AND(employee[[#This Row],[Gender]]="Female",employee[[#This Row],[Ethnicity]]="Black"), "Female_Black", "Others")</f>
        <v>Others</v>
      </c>
    </row>
    <row r="308" spans="1:17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7">
        <v>37962</v>
      </c>
      <c r="J308" s="1">
        <v>125807</v>
      </c>
      <c r="K308" s="2">
        <v>0.15</v>
      </c>
      <c r="L308" t="s">
        <v>19</v>
      </c>
      <c r="M308" t="s">
        <v>20</v>
      </c>
      <c r="N308" s="7" t="s">
        <v>21</v>
      </c>
      <c r="O308" s="1">
        <f>employee[[#This Row],[Annual Salary]]+employee[[#This Row],[Bonus %]]*employee[[#This Row],[Annual Salary]]</f>
        <v>144678.04999999999</v>
      </c>
      <c r="P308" t="str">
        <f>IF(AND(employee[[#This Row],[Department]]="IT",employee[[#This Row],[Gender]]="Female"),"Yes","No")</f>
        <v>No</v>
      </c>
      <c r="Q308" t="str">
        <f>IF(AND(employee[[#This Row],[Gender]]="Female",employee[[#This Row],[Ethnicity]]="Black"), "Female_Black", "Others")</f>
        <v>Others</v>
      </c>
    </row>
    <row r="309" spans="1:17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7">
        <v>44405</v>
      </c>
      <c r="J309" s="1">
        <v>46845</v>
      </c>
      <c r="K309" s="2">
        <v>0</v>
      </c>
      <c r="L309" t="s">
        <v>19</v>
      </c>
      <c r="M309" t="s">
        <v>45</v>
      </c>
      <c r="N309" s="7" t="s">
        <v>21</v>
      </c>
      <c r="O309" s="1">
        <f>employee[[#This Row],[Annual Salary]]+employee[[#This Row],[Bonus %]]*employee[[#This Row],[Annual Salary]]</f>
        <v>46845</v>
      </c>
      <c r="P309" t="str">
        <f>IF(AND(employee[[#This Row],[Department]]="IT",employee[[#This Row],[Gender]]="Female"),"Yes","No")</f>
        <v>No</v>
      </c>
      <c r="Q309" t="str">
        <f>IF(AND(employee[[#This Row],[Gender]]="Female",employee[[#This Row],[Ethnicity]]="Black"), "Female_Black", "Others")</f>
        <v>Others</v>
      </c>
    </row>
    <row r="310" spans="1:17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7">
        <v>39689</v>
      </c>
      <c r="J310" s="1">
        <v>157969</v>
      </c>
      <c r="K310" s="2">
        <v>0.1</v>
      </c>
      <c r="L310" t="s">
        <v>33</v>
      </c>
      <c r="M310" t="s">
        <v>80</v>
      </c>
      <c r="N310" s="7" t="s">
        <v>21</v>
      </c>
      <c r="O310" s="1">
        <f>employee[[#This Row],[Annual Salary]]+employee[[#This Row],[Bonus %]]*employee[[#This Row],[Annual Salary]]</f>
        <v>173765.9</v>
      </c>
      <c r="P310" t="str">
        <f>IF(AND(employee[[#This Row],[Department]]="IT",employee[[#This Row],[Gender]]="Female"),"Yes","No")</f>
        <v>No</v>
      </c>
      <c r="Q310" t="str">
        <f>IF(AND(employee[[#This Row],[Gender]]="Female",employee[[#This Row],[Ethnicity]]="Black"), "Female_Black", "Others")</f>
        <v>Others</v>
      </c>
    </row>
    <row r="311" spans="1:17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7">
        <v>40522</v>
      </c>
      <c r="J311" s="1">
        <v>97807</v>
      </c>
      <c r="K311" s="2">
        <v>0</v>
      </c>
      <c r="L311" t="s">
        <v>19</v>
      </c>
      <c r="M311" t="s">
        <v>20</v>
      </c>
      <c r="N311" s="7" t="s">
        <v>21</v>
      </c>
      <c r="O311" s="1">
        <f>employee[[#This Row],[Annual Salary]]+employee[[#This Row],[Bonus %]]*employee[[#This Row],[Annual Salary]]</f>
        <v>97807</v>
      </c>
      <c r="P311" t="str">
        <f>IF(AND(employee[[#This Row],[Department]]="IT",employee[[#This Row],[Gender]]="Female"),"Yes","No")</f>
        <v>Yes</v>
      </c>
      <c r="Q311" t="str">
        <f>IF(AND(employee[[#This Row],[Gender]]="Female",employee[[#This Row],[Ethnicity]]="Black"), "Female_Black", "Others")</f>
        <v>Others</v>
      </c>
    </row>
    <row r="312" spans="1:17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7">
        <v>42347</v>
      </c>
      <c r="J312" s="1">
        <v>73854</v>
      </c>
      <c r="K312" s="2">
        <v>0</v>
      </c>
      <c r="L312" t="s">
        <v>19</v>
      </c>
      <c r="M312" t="s">
        <v>63</v>
      </c>
      <c r="N312" s="7" t="s">
        <v>21</v>
      </c>
      <c r="O312" s="1">
        <f>employee[[#This Row],[Annual Salary]]+employee[[#This Row],[Bonus %]]*employee[[#This Row],[Annual Salary]]</f>
        <v>73854</v>
      </c>
      <c r="P312" t="str">
        <f>IF(AND(employee[[#This Row],[Department]]="IT",employee[[#This Row],[Gender]]="Female"),"Yes","No")</f>
        <v>No</v>
      </c>
      <c r="Q312" t="str">
        <f>IF(AND(employee[[#This Row],[Gender]]="Female",employee[[#This Row],[Ethnicity]]="Black"), "Female_Black", "Others")</f>
        <v>Others</v>
      </c>
    </row>
    <row r="313" spans="1:17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7">
        <v>39063</v>
      </c>
      <c r="J313" s="1">
        <v>149537</v>
      </c>
      <c r="K313" s="2">
        <v>0.14000000000000001</v>
      </c>
      <c r="L313" t="s">
        <v>19</v>
      </c>
      <c r="M313" t="s">
        <v>63</v>
      </c>
      <c r="N313" s="7" t="s">
        <v>21</v>
      </c>
      <c r="O313" s="1">
        <f>employee[[#This Row],[Annual Salary]]+employee[[#This Row],[Bonus %]]*employee[[#This Row],[Annual Salary]]</f>
        <v>170472.18</v>
      </c>
      <c r="P313" t="str">
        <f>IF(AND(employee[[#This Row],[Department]]="IT",employee[[#This Row],[Gender]]="Female"),"Yes","No")</f>
        <v>No</v>
      </c>
      <c r="Q313" t="str">
        <f>IF(AND(employee[[#This Row],[Gender]]="Female",employee[[#This Row],[Ethnicity]]="Black"), "Female_Black", "Others")</f>
        <v>Others</v>
      </c>
    </row>
    <row r="314" spans="1:17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7">
        <v>41379</v>
      </c>
      <c r="J314" s="1">
        <v>128303</v>
      </c>
      <c r="K314" s="2">
        <v>0.15</v>
      </c>
      <c r="L314" t="s">
        <v>19</v>
      </c>
      <c r="M314" t="s">
        <v>39</v>
      </c>
      <c r="N314" s="7" t="s">
        <v>21</v>
      </c>
      <c r="O314" s="1">
        <f>employee[[#This Row],[Annual Salary]]+employee[[#This Row],[Bonus %]]*employee[[#This Row],[Annual Salary]]</f>
        <v>147548.45000000001</v>
      </c>
      <c r="P314" t="str">
        <f>IF(AND(employee[[#This Row],[Department]]="IT",employee[[#This Row],[Gender]]="Female"),"Yes","No")</f>
        <v>No</v>
      </c>
      <c r="Q314" t="str">
        <f>IF(AND(employee[[#This Row],[Gender]]="Female",employee[[#This Row],[Ethnicity]]="Black"), "Female_Black", "Others")</f>
        <v>Others</v>
      </c>
    </row>
    <row r="315" spans="1:17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7">
        <v>38513</v>
      </c>
      <c r="J315" s="1">
        <v>67374</v>
      </c>
      <c r="K315" s="2">
        <v>0</v>
      </c>
      <c r="L315" t="s">
        <v>19</v>
      </c>
      <c r="M315" t="s">
        <v>25</v>
      </c>
      <c r="N315" s="7" t="s">
        <v>21</v>
      </c>
      <c r="O315" s="1">
        <f>employee[[#This Row],[Annual Salary]]+employee[[#This Row],[Bonus %]]*employee[[#This Row],[Annual Salary]]</f>
        <v>67374</v>
      </c>
      <c r="P315" t="str">
        <f>IF(AND(employee[[#This Row],[Department]]="IT",employee[[#This Row],[Gender]]="Female"),"Yes","No")</f>
        <v>No</v>
      </c>
      <c r="Q315" t="str">
        <f>IF(AND(employee[[#This Row],[Gender]]="Female",employee[[#This Row],[Ethnicity]]="Black"), "Female_Black", "Others")</f>
        <v>Others</v>
      </c>
    </row>
    <row r="316" spans="1:17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7">
        <v>40810</v>
      </c>
      <c r="J316" s="1">
        <v>102167</v>
      </c>
      <c r="K316" s="2">
        <v>0.06</v>
      </c>
      <c r="L316" t="s">
        <v>52</v>
      </c>
      <c r="M316" t="s">
        <v>66</v>
      </c>
      <c r="N316" s="7" t="s">
        <v>21</v>
      </c>
      <c r="O316" s="1">
        <f>employee[[#This Row],[Annual Salary]]+employee[[#This Row],[Bonus %]]*employee[[#This Row],[Annual Salary]]</f>
        <v>108297.02</v>
      </c>
      <c r="P316" t="str">
        <f>IF(AND(employee[[#This Row],[Department]]="IT",employee[[#This Row],[Gender]]="Female"),"Yes","No")</f>
        <v>No</v>
      </c>
      <c r="Q316" t="str">
        <f>IF(AND(employee[[#This Row],[Gender]]="Female",employee[[#This Row],[Ethnicity]]="Black"), "Female_Black", "Others")</f>
        <v>Others</v>
      </c>
    </row>
    <row r="317" spans="1:17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7">
        <v>39332</v>
      </c>
      <c r="J317" s="1">
        <v>151027</v>
      </c>
      <c r="K317" s="2">
        <v>0.1</v>
      </c>
      <c r="L317" t="s">
        <v>33</v>
      </c>
      <c r="M317" t="s">
        <v>74</v>
      </c>
      <c r="N317" s="7" t="s">
        <v>21</v>
      </c>
      <c r="O317" s="1">
        <f>employee[[#This Row],[Annual Salary]]+employee[[#This Row],[Bonus %]]*employee[[#This Row],[Annual Salary]]</f>
        <v>166129.70000000001</v>
      </c>
      <c r="P317" t="str">
        <f>IF(AND(employee[[#This Row],[Department]]="IT",employee[[#This Row],[Gender]]="Female"),"Yes","No")</f>
        <v>No</v>
      </c>
      <c r="Q317" t="str">
        <f>IF(AND(employee[[#This Row],[Gender]]="Female",employee[[#This Row],[Ethnicity]]="Black"), "Female_Black", "Others")</f>
        <v>Others</v>
      </c>
    </row>
    <row r="318" spans="1:17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7">
        <v>43147</v>
      </c>
      <c r="J318" s="1">
        <v>120905</v>
      </c>
      <c r="K318" s="2">
        <v>0.05</v>
      </c>
      <c r="L318" t="s">
        <v>19</v>
      </c>
      <c r="M318" t="s">
        <v>63</v>
      </c>
      <c r="N318" s="7" t="s">
        <v>21</v>
      </c>
      <c r="O318" s="1">
        <f>employee[[#This Row],[Annual Salary]]+employee[[#This Row],[Bonus %]]*employee[[#This Row],[Annual Salary]]</f>
        <v>126950.25</v>
      </c>
      <c r="P318" t="str">
        <f>IF(AND(employee[[#This Row],[Department]]="IT",employee[[#This Row],[Gender]]="Female"),"Yes","No")</f>
        <v>No</v>
      </c>
      <c r="Q318" t="str">
        <f>IF(AND(employee[[#This Row],[Gender]]="Female",employee[[#This Row],[Ethnicity]]="Black"), "Female_Black", "Others")</f>
        <v>Others</v>
      </c>
    </row>
    <row r="319" spans="1:17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7">
        <v>43253</v>
      </c>
      <c r="J319" s="1">
        <v>231567</v>
      </c>
      <c r="K319" s="2">
        <v>0.36</v>
      </c>
      <c r="L319" t="s">
        <v>19</v>
      </c>
      <c r="M319" t="s">
        <v>63</v>
      </c>
      <c r="N319" s="7" t="s">
        <v>21</v>
      </c>
      <c r="O319" s="1">
        <f>employee[[#This Row],[Annual Salary]]+employee[[#This Row],[Bonus %]]*employee[[#This Row],[Annual Salary]]</f>
        <v>314931.12</v>
      </c>
      <c r="P319" t="str">
        <f>IF(AND(employee[[#This Row],[Department]]="IT",employee[[#This Row],[Gender]]="Female"),"Yes","No")</f>
        <v>No</v>
      </c>
      <c r="Q319" t="str">
        <f>IF(AND(employee[[#This Row],[Gender]]="Female",employee[[#This Row],[Ethnicity]]="Black"), "Female_Black", "Others")</f>
        <v>Others</v>
      </c>
    </row>
    <row r="320" spans="1:17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7">
        <v>42197</v>
      </c>
      <c r="J320" s="1">
        <v>215388</v>
      </c>
      <c r="K320" s="2">
        <v>0.33</v>
      </c>
      <c r="L320" t="s">
        <v>19</v>
      </c>
      <c r="M320" t="s">
        <v>45</v>
      </c>
      <c r="N320" s="7" t="s">
        <v>21</v>
      </c>
      <c r="O320" s="1">
        <f>employee[[#This Row],[Annual Salary]]+employee[[#This Row],[Bonus %]]*employee[[#This Row],[Annual Salary]]</f>
        <v>286466.04000000004</v>
      </c>
      <c r="P320" t="str">
        <f>IF(AND(employee[[#This Row],[Department]]="IT",employee[[#This Row],[Gender]]="Female"),"Yes","No")</f>
        <v>No</v>
      </c>
      <c r="Q320" t="str">
        <f>IF(AND(employee[[#This Row],[Gender]]="Female",employee[[#This Row],[Ethnicity]]="Black"), "Female_Black", "Others")</f>
        <v>Others</v>
      </c>
    </row>
    <row r="321" spans="1:17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7">
        <v>42168</v>
      </c>
      <c r="J321" s="1">
        <v>127972</v>
      </c>
      <c r="K321" s="2">
        <v>0.11</v>
      </c>
      <c r="L321" t="s">
        <v>19</v>
      </c>
      <c r="M321" t="s">
        <v>63</v>
      </c>
      <c r="N321" s="7" t="s">
        <v>21</v>
      </c>
      <c r="O321" s="1">
        <f>employee[[#This Row],[Annual Salary]]+employee[[#This Row],[Bonus %]]*employee[[#This Row],[Annual Salary]]</f>
        <v>142048.92000000001</v>
      </c>
      <c r="P321" t="str">
        <f>IF(AND(employee[[#This Row],[Department]]="IT",employee[[#This Row],[Gender]]="Female"),"Yes","No")</f>
        <v>No</v>
      </c>
      <c r="Q321" t="str">
        <f>IF(AND(employee[[#This Row],[Gender]]="Female",employee[[#This Row],[Ethnicity]]="Black"), "Female_Black", "Others")</f>
        <v>Others</v>
      </c>
    </row>
    <row r="322" spans="1:17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7">
        <v>34915</v>
      </c>
      <c r="J322" s="1">
        <v>80701</v>
      </c>
      <c r="K322" s="2">
        <v>0</v>
      </c>
      <c r="L322" t="s">
        <v>19</v>
      </c>
      <c r="M322" t="s">
        <v>20</v>
      </c>
      <c r="N322" s="7">
        <v>38456</v>
      </c>
      <c r="O322" s="1">
        <f>employee[[#This Row],[Annual Salary]]+employee[[#This Row],[Bonus %]]*employee[[#This Row],[Annual Salary]]</f>
        <v>80701</v>
      </c>
      <c r="P322" t="str">
        <f>IF(AND(employee[[#This Row],[Department]]="IT",employee[[#This Row],[Gender]]="Female"),"Yes","No")</f>
        <v>No</v>
      </c>
      <c r="Q322" t="str">
        <f>IF(AND(employee[[#This Row],[Gender]]="Female",employee[[#This Row],[Ethnicity]]="Black"), "Female_Black", "Others")</f>
        <v>Others</v>
      </c>
    </row>
    <row r="323" spans="1:17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7">
        <v>43863</v>
      </c>
      <c r="J323" s="1">
        <v>115417</v>
      </c>
      <c r="K323" s="2">
        <v>0.06</v>
      </c>
      <c r="L323" t="s">
        <v>33</v>
      </c>
      <c r="M323" t="s">
        <v>74</v>
      </c>
      <c r="N323" s="7" t="s">
        <v>21</v>
      </c>
      <c r="O323" s="1">
        <f>employee[[#This Row],[Annual Salary]]+employee[[#This Row],[Bonus %]]*employee[[#This Row],[Annual Salary]]</f>
        <v>122342.02</v>
      </c>
      <c r="P323" t="str">
        <f>IF(AND(employee[[#This Row],[Department]]="IT",employee[[#This Row],[Gender]]="Female"),"Yes","No")</f>
        <v>No</v>
      </c>
      <c r="Q323" t="str">
        <f>IF(AND(employee[[#This Row],[Gender]]="Female",employee[[#This Row],[Ethnicity]]="Black"), "Female_Black", "Others")</f>
        <v>Others</v>
      </c>
    </row>
    <row r="324" spans="1:17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7">
        <v>43635</v>
      </c>
      <c r="J324" s="1">
        <v>88045</v>
      </c>
      <c r="K324" s="2">
        <v>0</v>
      </c>
      <c r="L324" t="s">
        <v>19</v>
      </c>
      <c r="M324" t="s">
        <v>20</v>
      </c>
      <c r="N324" s="7" t="s">
        <v>21</v>
      </c>
      <c r="O324" s="1">
        <f>employee[[#This Row],[Annual Salary]]+employee[[#This Row],[Bonus %]]*employee[[#This Row],[Annual Salary]]</f>
        <v>88045</v>
      </c>
      <c r="P324" t="str">
        <f>IF(AND(employee[[#This Row],[Department]]="IT",employee[[#This Row],[Gender]]="Female"),"Yes","No")</f>
        <v>No</v>
      </c>
      <c r="Q324" t="str">
        <f>IF(AND(employee[[#This Row],[Gender]]="Female",employee[[#This Row],[Ethnicity]]="Black"), "Female_Black", "Others")</f>
        <v>Others</v>
      </c>
    </row>
    <row r="325" spans="1:17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7">
        <v>43185</v>
      </c>
      <c r="J325" s="1">
        <v>86478</v>
      </c>
      <c r="K325" s="2">
        <v>0.06</v>
      </c>
      <c r="L325" t="s">
        <v>19</v>
      </c>
      <c r="M325" t="s">
        <v>25</v>
      </c>
      <c r="N325" s="7" t="s">
        <v>21</v>
      </c>
      <c r="O325" s="1">
        <f>employee[[#This Row],[Annual Salary]]+employee[[#This Row],[Bonus %]]*employee[[#This Row],[Annual Salary]]</f>
        <v>91666.68</v>
      </c>
      <c r="P325" t="str">
        <f>IF(AND(employee[[#This Row],[Department]]="IT",employee[[#This Row],[Gender]]="Female"),"Yes","No")</f>
        <v>Yes</v>
      </c>
      <c r="Q325" t="str">
        <f>IF(AND(employee[[#This Row],[Gender]]="Female",employee[[#This Row],[Ethnicity]]="Black"), "Female_Black", "Others")</f>
        <v>Female_Black</v>
      </c>
    </row>
    <row r="326" spans="1:17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7">
        <v>42387</v>
      </c>
      <c r="J326" s="1">
        <v>180994</v>
      </c>
      <c r="K326" s="2">
        <v>0.39</v>
      </c>
      <c r="L326" t="s">
        <v>19</v>
      </c>
      <c r="M326" t="s">
        <v>63</v>
      </c>
      <c r="N326" s="7" t="s">
        <v>21</v>
      </c>
      <c r="O326" s="1">
        <f>employee[[#This Row],[Annual Salary]]+employee[[#This Row],[Bonus %]]*employee[[#This Row],[Annual Salary]]</f>
        <v>251581.66</v>
      </c>
      <c r="P326" t="str">
        <f>IF(AND(employee[[#This Row],[Department]]="IT",employee[[#This Row],[Gender]]="Female"),"Yes","No")</f>
        <v>No</v>
      </c>
      <c r="Q326" t="str">
        <f>IF(AND(employee[[#This Row],[Gender]]="Female",employee[[#This Row],[Ethnicity]]="Black"), "Female_Black", "Others")</f>
        <v>Others</v>
      </c>
    </row>
    <row r="327" spans="1:17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7">
        <v>39418</v>
      </c>
      <c r="J327" s="1">
        <v>64494</v>
      </c>
      <c r="K327" s="2">
        <v>0</v>
      </c>
      <c r="L327" t="s">
        <v>19</v>
      </c>
      <c r="M327" t="s">
        <v>29</v>
      </c>
      <c r="N327" s="7" t="s">
        <v>21</v>
      </c>
      <c r="O327" s="1">
        <f>employee[[#This Row],[Annual Salary]]+employee[[#This Row],[Bonus %]]*employee[[#This Row],[Annual Salary]]</f>
        <v>64494</v>
      </c>
      <c r="P327" t="str">
        <f>IF(AND(employee[[#This Row],[Department]]="IT",employee[[#This Row],[Gender]]="Female"),"Yes","No")</f>
        <v>No</v>
      </c>
      <c r="Q327" t="str">
        <f>IF(AND(employee[[#This Row],[Gender]]="Female",employee[[#This Row],[Ethnicity]]="Black"), "Female_Black", "Others")</f>
        <v>Others</v>
      </c>
    </row>
    <row r="328" spans="1:17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7">
        <v>37550</v>
      </c>
      <c r="J328" s="1">
        <v>70122</v>
      </c>
      <c r="K328" s="2">
        <v>0</v>
      </c>
      <c r="L328" t="s">
        <v>19</v>
      </c>
      <c r="M328" t="s">
        <v>29</v>
      </c>
      <c r="N328" s="7" t="s">
        <v>21</v>
      </c>
      <c r="O328" s="1">
        <f>employee[[#This Row],[Annual Salary]]+employee[[#This Row],[Bonus %]]*employee[[#This Row],[Annual Salary]]</f>
        <v>70122</v>
      </c>
      <c r="P328" t="str">
        <f>IF(AND(employee[[#This Row],[Department]]="IT",employee[[#This Row],[Gender]]="Female"),"Yes","No")</f>
        <v>No</v>
      </c>
      <c r="Q328" t="str">
        <f>IF(AND(employee[[#This Row],[Gender]]="Female",employee[[#This Row],[Ethnicity]]="Black"), "Female_Black", "Others")</f>
        <v>Others</v>
      </c>
    </row>
    <row r="329" spans="1:17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7">
        <v>42785</v>
      </c>
      <c r="J329" s="1">
        <v>181854</v>
      </c>
      <c r="K329" s="2">
        <v>0.28999999999999998</v>
      </c>
      <c r="L329" t="s">
        <v>19</v>
      </c>
      <c r="M329" t="s">
        <v>63</v>
      </c>
      <c r="N329" s="7">
        <v>43945</v>
      </c>
      <c r="O329" s="1">
        <f>employee[[#This Row],[Annual Salary]]+employee[[#This Row],[Bonus %]]*employee[[#This Row],[Annual Salary]]</f>
        <v>234591.66</v>
      </c>
      <c r="P329" t="str">
        <f>IF(AND(employee[[#This Row],[Department]]="IT",employee[[#This Row],[Gender]]="Female"),"Yes","No")</f>
        <v>No</v>
      </c>
      <c r="Q329" t="str">
        <f>IF(AND(employee[[#This Row],[Gender]]="Female",employee[[#This Row],[Ethnicity]]="Black"), "Female_Black", "Others")</f>
        <v>Others</v>
      </c>
    </row>
    <row r="330" spans="1:17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7">
        <v>42664</v>
      </c>
      <c r="J330" s="1">
        <v>52811</v>
      </c>
      <c r="K330" s="2">
        <v>0</v>
      </c>
      <c r="L330" t="s">
        <v>19</v>
      </c>
      <c r="M330" t="s">
        <v>45</v>
      </c>
      <c r="N330" s="7" t="s">
        <v>21</v>
      </c>
      <c r="O330" s="1">
        <f>employee[[#This Row],[Annual Salary]]+employee[[#This Row],[Bonus %]]*employee[[#This Row],[Annual Salary]]</f>
        <v>52811</v>
      </c>
      <c r="P330" t="str">
        <f>IF(AND(employee[[#This Row],[Department]]="IT",employee[[#This Row],[Gender]]="Female"),"Yes","No")</f>
        <v>No</v>
      </c>
      <c r="Q330" t="str">
        <f>IF(AND(employee[[#This Row],[Gender]]="Female",employee[[#This Row],[Ethnicity]]="Black"), "Female_Black", "Others")</f>
        <v>Others</v>
      </c>
    </row>
    <row r="331" spans="1:17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7">
        <v>43763</v>
      </c>
      <c r="J331" s="1">
        <v>50111</v>
      </c>
      <c r="K331" s="2">
        <v>0</v>
      </c>
      <c r="L331" t="s">
        <v>33</v>
      </c>
      <c r="M331" t="s">
        <v>34</v>
      </c>
      <c r="N331" s="7" t="s">
        <v>21</v>
      </c>
      <c r="O331" s="1">
        <f>employee[[#This Row],[Annual Salary]]+employee[[#This Row],[Bonus %]]*employee[[#This Row],[Annual Salary]]</f>
        <v>50111</v>
      </c>
      <c r="P331" t="str">
        <f>IF(AND(employee[[#This Row],[Department]]="IT",employee[[#This Row],[Gender]]="Female"),"Yes","No")</f>
        <v>Yes</v>
      </c>
      <c r="Q331" t="str">
        <f>IF(AND(employee[[#This Row],[Gender]]="Female",employee[[#This Row],[Ethnicity]]="Black"), "Female_Black", "Others")</f>
        <v>Others</v>
      </c>
    </row>
    <row r="332" spans="1:17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7">
        <v>42497</v>
      </c>
      <c r="J332" s="1">
        <v>71192</v>
      </c>
      <c r="K332" s="2">
        <v>0</v>
      </c>
      <c r="L332" t="s">
        <v>19</v>
      </c>
      <c r="M332" t="s">
        <v>25</v>
      </c>
      <c r="N332" s="7" t="s">
        <v>21</v>
      </c>
      <c r="O332" s="1">
        <f>employee[[#This Row],[Annual Salary]]+employee[[#This Row],[Bonus %]]*employee[[#This Row],[Annual Salary]]</f>
        <v>71192</v>
      </c>
      <c r="P332" t="str">
        <f>IF(AND(employee[[#This Row],[Department]]="IT",employee[[#This Row],[Gender]]="Female"),"Yes","No")</f>
        <v>No</v>
      </c>
      <c r="Q332" t="str">
        <f>IF(AND(employee[[#This Row],[Gender]]="Female",employee[[#This Row],[Ethnicity]]="Black"), "Female_Black", "Others")</f>
        <v>Others</v>
      </c>
    </row>
    <row r="333" spans="1:17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7">
        <v>43452</v>
      </c>
      <c r="J333" s="1">
        <v>155351</v>
      </c>
      <c r="K333" s="2">
        <v>0.2</v>
      </c>
      <c r="L333" t="s">
        <v>19</v>
      </c>
      <c r="M333" t="s">
        <v>63</v>
      </c>
      <c r="N333" s="7" t="s">
        <v>21</v>
      </c>
      <c r="O333" s="1">
        <f>employee[[#This Row],[Annual Salary]]+employee[[#This Row],[Bonus %]]*employee[[#This Row],[Annual Salary]]</f>
        <v>186421.2</v>
      </c>
      <c r="P333" t="str">
        <f>IF(AND(employee[[#This Row],[Department]]="IT",employee[[#This Row],[Gender]]="Female"),"Yes","No")</f>
        <v>No</v>
      </c>
      <c r="Q333" t="str">
        <f>IF(AND(employee[[#This Row],[Gender]]="Female",employee[[#This Row],[Ethnicity]]="Black"), "Female_Black", "Others")</f>
        <v>Others</v>
      </c>
    </row>
    <row r="334" spans="1:17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7">
        <v>39049</v>
      </c>
      <c r="J334" s="1">
        <v>161690</v>
      </c>
      <c r="K334" s="2">
        <v>0.28999999999999998</v>
      </c>
      <c r="L334" t="s">
        <v>33</v>
      </c>
      <c r="M334" t="s">
        <v>60</v>
      </c>
      <c r="N334" s="7" t="s">
        <v>21</v>
      </c>
      <c r="O334" s="1">
        <f>employee[[#This Row],[Annual Salary]]+employee[[#This Row],[Bonus %]]*employee[[#This Row],[Annual Salary]]</f>
        <v>208580.1</v>
      </c>
      <c r="P334" t="str">
        <f>IF(AND(employee[[#This Row],[Department]]="IT",employee[[#This Row],[Gender]]="Female"),"Yes","No")</f>
        <v>No</v>
      </c>
      <c r="Q334" t="str">
        <f>IF(AND(employee[[#This Row],[Gender]]="Female",employee[[#This Row],[Ethnicity]]="Black"), "Female_Black", "Others")</f>
        <v>Others</v>
      </c>
    </row>
    <row r="335" spans="1:17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7">
        <v>42776</v>
      </c>
      <c r="J335" s="1">
        <v>60132</v>
      </c>
      <c r="K335" s="2">
        <v>0</v>
      </c>
      <c r="L335" t="s">
        <v>33</v>
      </c>
      <c r="M335" t="s">
        <v>80</v>
      </c>
      <c r="N335" s="7" t="s">
        <v>21</v>
      </c>
      <c r="O335" s="1">
        <f>employee[[#This Row],[Annual Salary]]+employee[[#This Row],[Bonus %]]*employee[[#This Row],[Annual Salary]]</f>
        <v>60132</v>
      </c>
      <c r="P335" t="str">
        <f>IF(AND(employee[[#This Row],[Department]]="IT",employee[[#This Row],[Gender]]="Female"),"Yes","No")</f>
        <v>No</v>
      </c>
      <c r="Q335" t="str">
        <f>IF(AND(employee[[#This Row],[Gender]]="Female",employee[[#This Row],[Ethnicity]]="Black"), "Female_Black", "Others")</f>
        <v>Others</v>
      </c>
    </row>
    <row r="336" spans="1:17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7">
        <v>34631</v>
      </c>
      <c r="J336" s="1">
        <v>87216</v>
      </c>
      <c r="K336" s="2">
        <v>0</v>
      </c>
      <c r="L336" t="s">
        <v>19</v>
      </c>
      <c r="M336" t="s">
        <v>45</v>
      </c>
      <c r="N336" s="7" t="s">
        <v>21</v>
      </c>
      <c r="O336" s="1">
        <f>employee[[#This Row],[Annual Salary]]+employee[[#This Row],[Bonus %]]*employee[[#This Row],[Annual Salary]]</f>
        <v>87216</v>
      </c>
      <c r="P336" t="str">
        <f>IF(AND(employee[[#This Row],[Department]]="IT",employee[[#This Row],[Gender]]="Female"),"Yes","No")</f>
        <v>No</v>
      </c>
      <c r="Q336" t="str">
        <f>IF(AND(employee[[#This Row],[Gender]]="Female",employee[[#This Row],[Ethnicity]]="Black"), "Female_Black", "Others")</f>
        <v>Others</v>
      </c>
    </row>
    <row r="337" spans="1:17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7">
        <v>43944</v>
      </c>
      <c r="J337" s="1">
        <v>50069</v>
      </c>
      <c r="K337" s="2">
        <v>0</v>
      </c>
      <c r="L337" t="s">
        <v>19</v>
      </c>
      <c r="M337" t="s">
        <v>63</v>
      </c>
      <c r="N337" s="7" t="s">
        <v>21</v>
      </c>
      <c r="O337" s="1">
        <f>employee[[#This Row],[Annual Salary]]+employee[[#This Row],[Bonus %]]*employee[[#This Row],[Annual Salary]]</f>
        <v>50069</v>
      </c>
      <c r="P337" t="str">
        <f>IF(AND(employee[[#This Row],[Department]]="IT",employee[[#This Row],[Gender]]="Female"),"Yes","No")</f>
        <v>No</v>
      </c>
      <c r="Q337" t="str">
        <f>IF(AND(employee[[#This Row],[Gender]]="Female",employee[[#This Row],[Ethnicity]]="Black"), "Female_Black", "Others")</f>
        <v>Others</v>
      </c>
    </row>
    <row r="338" spans="1:17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7">
        <v>44403</v>
      </c>
      <c r="J338" s="1">
        <v>151108</v>
      </c>
      <c r="K338" s="2">
        <v>0.22</v>
      </c>
      <c r="L338" t="s">
        <v>19</v>
      </c>
      <c r="M338" t="s">
        <v>39</v>
      </c>
      <c r="N338" s="7" t="s">
        <v>21</v>
      </c>
      <c r="O338" s="1">
        <f>employee[[#This Row],[Annual Salary]]+employee[[#This Row],[Bonus %]]*employee[[#This Row],[Annual Salary]]</f>
        <v>184351.76</v>
      </c>
      <c r="P338" t="str">
        <f>IF(AND(employee[[#This Row],[Department]]="IT",employee[[#This Row],[Gender]]="Female"),"Yes","No")</f>
        <v>Yes</v>
      </c>
      <c r="Q338" t="str">
        <f>IF(AND(employee[[#This Row],[Gender]]="Female",employee[[#This Row],[Ethnicity]]="Black"), "Female_Black", "Others")</f>
        <v>Others</v>
      </c>
    </row>
    <row r="339" spans="1:17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7">
        <v>38640</v>
      </c>
      <c r="J339" s="1">
        <v>67398</v>
      </c>
      <c r="K339" s="2">
        <v>7.0000000000000007E-2</v>
      </c>
      <c r="L339" t="s">
        <v>19</v>
      </c>
      <c r="M339" t="s">
        <v>39</v>
      </c>
      <c r="N339" s="7" t="s">
        <v>21</v>
      </c>
      <c r="O339" s="1">
        <f>employee[[#This Row],[Annual Salary]]+employee[[#This Row],[Bonus %]]*employee[[#This Row],[Annual Salary]]</f>
        <v>72115.86</v>
      </c>
      <c r="P339" t="str">
        <f>IF(AND(employee[[#This Row],[Department]]="IT",employee[[#This Row],[Gender]]="Female"),"Yes","No")</f>
        <v>Yes</v>
      </c>
      <c r="Q339" t="str">
        <f>IF(AND(employee[[#This Row],[Gender]]="Female",employee[[#This Row],[Ethnicity]]="Black"), "Female_Black", "Others")</f>
        <v>Others</v>
      </c>
    </row>
    <row r="340" spans="1:17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7">
        <v>42245</v>
      </c>
      <c r="J340" s="1">
        <v>68488</v>
      </c>
      <c r="K340" s="2">
        <v>0</v>
      </c>
      <c r="L340" t="s">
        <v>19</v>
      </c>
      <c r="M340" t="s">
        <v>63</v>
      </c>
      <c r="N340" s="7" t="s">
        <v>21</v>
      </c>
      <c r="O340" s="1">
        <f>employee[[#This Row],[Annual Salary]]+employee[[#This Row],[Bonus %]]*employee[[#This Row],[Annual Salary]]</f>
        <v>68488</v>
      </c>
      <c r="P340" t="str">
        <f>IF(AND(employee[[#This Row],[Department]]="IT",employee[[#This Row],[Gender]]="Female"),"Yes","No")</f>
        <v>No</v>
      </c>
      <c r="Q340" t="str">
        <f>IF(AND(employee[[#This Row],[Gender]]="Female",employee[[#This Row],[Ethnicity]]="Black"), "Female_Black", "Others")</f>
        <v>Others</v>
      </c>
    </row>
    <row r="341" spans="1:17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7">
        <v>35992</v>
      </c>
      <c r="J341" s="1">
        <v>92932</v>
      </c>
      <c r="K341" s="2">
        <v>0</v>
      </c>
      <c r="L341" t="s">
        <v>19</v>
      </c>
      <c r="M341" t="s">
        <v>29</v>
      </c>
      <c r="N341" s="7" t="s">
        <v>21</v>
      </c>
      <c r="O341" s="1">
        <f>employee[[#This Row],[Annual Salary]]+employee[[#This Row],[Bonus %]]*employee[[#This Row],[Annual Salary]]</f>
        <v>92932</v>
      </c>
      <c r="P341" t="str">
        <f>IF(AND(employee[[#This Row],[Department]]="IT",employee[[#This Row],[Gender]]="Female"),"Yes","No")</f>
        <v>No</v>
      </c>
      <c r="Q341" t="str">
        <f>IF(AND(employee[[#This Row],[Gender]]="Female",employee[[#This Row],[Ethnicity]]="Black"), "Female_Black", "Others")</f>
        <v>Others</v>
      </c>
    </row>
    <row r="342" spans="1:17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7">
        <v>39994</v>
      </c>
      <c r="J342" s="1">
        <v>43363</v>
      </c>
      <c r="K342" s="2">
        <v>0</v>
      </c>
      <c r="L342" t="s">
        <v>19</v>
      </c>
      <c r="M342" t="s">
        <v>25</v>
      </c>
      <c r="N342" s="7" t="s">
        <v>21</v>
      </c>
      <c r="O342" s="1">
        <f>employee[[#This Row],[Annual Salary]]+employee[[#This Row],[Bonus %]]*employee[[#This Row],[Annual Salary]]</f>
        <v>43363</v>
      </c>
      <c r="P342" t="str">
        <f>IF(AND(employee[[#This Row],[Department]]="IT",employee[[#This Row],[Gender]]="Female"),"Yes","No")</f>
        <v>No</v>
      </c>
      <c r="Q342" t="str">
        <f>IF(AND(employee[[#This Row],[Gender]]="Female",employee[[#This Row],[Ethnicity]]="Black"), "Female_Black", "Others")</f>
        <v>Others</v>
      </c>
    </row>
    <row r="343" spans="1:17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7">
        <v>42780</v>
      </c>
      <c r="J343" s="1">
        <v>95963</v>
      </c>
      <c r="K343" s="2">
        <v>0</v>
      </c>
      <c r="L343" t="s">
        <v>33</v>
      </c>
      <c r="M343" t="s">
        <v>34</v>
      </c>
      <c r="N343" s="7" t="s">
        <v>21</v>
      </c>
      <c r="O343" s="1">
        <f>employee[[#This Row],[Annual Salary]]+employee[[#This Row],[Bonus %]]*employee[[#This Row],[Annual Salary]]</f>
        <v>95963</v>
      </c>
      <c r="P343" t="str">
        <f>IF(AND(employee[[#This Row],[Department]]="IT",employee[[#This Row],[Gender]]="Female"),"Yes","No")</f>
        <v>No</v>
      </c>
      <c r="Q343" t="str">
        <f>IF(AND(employee[[#This Row],[Gender]]="Female",employee[[#This Row],[Ethnicity]]="Black"), "Female_Black", "Others")</f>
        <v>Others</v>
      </c>
    </row>
    <row r="344" spans="1:17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7">
        <v>40297</v>
      </c>
      <c r="J344" s="1">
        <v>111038</v>
      </c>
      <c r="K344" s="2">
        <v>0.05</v>
      </c>
      <c r="L344" t="s">
        <v>52</v>
      </c>
      <c r="M344" t="s">
        <v>53</v>
      </c>
      <c r="N344" s="7" t="s">
        <v>21</v>
      </c>
      <c r="O344" s="1">
        <f>employee[[#This Row],[Annual Salary]]+employee[[#This Row],[Bonus %]]*employee[[#This Row],[Annual Salary]]</f>
        <v>116589.9</v>
      </c>
      <c r="P344" t="str">
        <f>IF(AND(employee[[#This Row],[Department]]="IT",employee[[#This Row],[Gender]]="Female"),"Yes","No")</f>
        <v>No</v>
      </c>
      <c r="Q344" t="str">
        <f>IF(AND(employee[[#This Row],[Gender]]="Female",employee[[#This Row],[Ethnicity]]="Black"), "Female_Black", "Others")</f>
        <v>Others</v>
      </c>
    </row>
    <row r="345" spans="1:17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7">
        <v>35230</v>
      </c>
      <c r="J345" s="1">
        <v>200246</v>
      </c>
      <c r="K345" s="2">
        <v>0.34</v>
      </c>
      <c r="L345" t="s">
        <v>19</v>
      </c>
      <c r="M345" t="s">
        <v>29</v>
      </c>
      <c r="N345" s="7" t="s">
        <v>21</v>
      </c>
      <c r="O345" s="1">
        <f>employee[[#This Row],[Annual Salary]]+employee[[#This Row],[Bonus %]]*employee[[#This Row],[Annual Salary]]</f>
        <v>268329.64</v>
      </c>
      <c r="P345" t="str">
        <f>IF(AND(employee[[#This Row],[Department]]="IT",employee[[#This Row],[Gender]]="Female"),"Yes","No")</f>
        <v>No</v>
      </c>
      <c r="Q345" t="str">
        <f>IF(AND(employee[[#This Row],[Gender]]="Female",employee[[#This Row],[Ethnicity]]="Black"), "Female_Black", "Others")</f>
        <v>Others</v>
      </c>
    </row>
    <row r="346" spans="1:17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7">
        <v>42053</v>
      </c>
      <c r="J346" s="1">
        <v>194871</v>
      </c>
      <c r="K346" s="2">
        <v>0.35</v>
      </c>
      <c r="L346" t="s">
        <v>19</v>
      </c>
      <c r="M346" t="s">
        <v>29</v>
      </c>
      <c r="N346" s="7" t="s">
        <v>21</v>
      </c>
      <c r="O346" s="1">
        <f>employee[[#This Row],[Annual Salary]]+employee[[#This Row],[Bonus %]]*employee[[#This Row],[Annual Salary]]</f>
        <v>263075.84999999998</v>
      </c>
      <c r="P346" t="str">
        <f>IF(AND(employee[[#This Row],[Department]]="IT",employee[[#This Row],[Gender]]="Female"),"Yes","No")</f>
        <v>Yes</v>
      </c>
      <c r="Q346" t="str">
        <f>IF(AND(employee[[#This Row],[Gender]]="Female",employee[[#This Row],[Ethnicity]]="Black"), "Female_Black", "Others")</f>
        <v>Others</v>
      </c>
    </row>
    <row r="347" spans="1:17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7">
        <v>34592</v>
      </c>
      <c r="J347" s="1">
        <v>98769</v>
      </c>
      <c r="K347" s="2">
        <v>0</v>
      </c>
      <c r="L347" t="s">
        <v>52</v>
      </c>
      <c r="M347" t="s">
        <v>66</v>
      </c>
      <c r="N347" s="7">
        <v>42646</v>
      </c>
      <c r="O347" s="1">
        <f>employee[[#This Row],[Annual Salary]]+employee[[#This Row],[Bonus %]]*employee[[#This Row],[Annual Salary]]</f>
        <v>98769</v>
      </c>
      <c r="P347" t="str">
        <f>IF(AND(employee[[#This Row],[Department]]="IT",employee[[#This Row],[Gender]]="Female"),"Yes","No")</f>
        <v>No</v>
      </c>
      <c r="Q347" t="str">
        <f>IF(AND(employee[[#This Row],[Gender]]="Female",employee[[#This Row],[Ethnicity]]="Black"), "Female_Black", "Others")</f>
        <v>Others</v>
      </c>
    </row>
    <row r="348" spans="1:17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7">
        <v>43239</v>
      </c>
      <c r="J348" s="1">
        <v>65334</v>
      </c>
      <c r="K348" s="2">
        <v>0</v>
      </c>
      <c r="L348" t="s">
        <v>52</v>
      </c>
      <c r="M348" t="s">
        <v>66</v>
      </c>
      <c r="N348" s="7" t="s">
        <v>21</v>
      </c>
      <c r="O348" s="1">
        <f>employee[[#This Row],[Annual Salary]]+employee[[#This Row],[Bonus %]]*employee[[#This Row],[Annual Salary]]</f>
        <v>65334</v>
      </c>
      <c r="P348" t="str">
        <f>IF(AND(employee[[#This Row],[Department]]="IT",employee[[#This Row],[Gender]]="Female"),"Yes","No")</f>
        <v>No</v>
      </c>
      <c r="Q348" t="str">
        <f>IF(AND(employee[[#This Row],[Gender]]="Female",employee[[#This Row],[Ethnicity]]="Black"), "Female_Black", "Others")</f>
        <v>Others</v>
      </c>
    </row>
    <row r="349" spans="1:17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7">
        <v>44327</v>
      </c>
      <c r="J349" s="1">
        <v>83934</v>
      </c>
      <c r="K349" s="2">
        <v>0</v>
      </c>
      <c r="L349" t="s">
        <v>19</v>
      </c>
      <c r="M349" t="s">
        <v>45</v>
      </c>
      <c r="N349" s="7" t="s">
        <v>21</v>
      </c>
      <c r="O349" s="1">
        <f>employee[[#This Row],[Annual Salary]]+employee[[#This Row],[Bonus %]]*employee[[#This Row],[Annual Salary]]</f>
        <v>83934</v>
      </c>
      <c r="P349" t="str">
        <f>IF(AND(employee[[#This Row],[Department]]="IT",employee[[#This Row],[Gender]]="Female"),"Yes","No")</f>
        <v>Yes</v>
      </c>
      <c r="Q349" t="str">
        <f>IF(AND(employee[[#This Row],[Gender]]="Female",employee[[#This Row],[Ethnicity]]="Black"), "Female_Black", "Others")</f>
        <v>Others</v>
      </c>
    </row>
    <row r="350" spans="1:17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7">
        <v>42616</v>
      </c>
      <c r="J350" s="1">
        <v>150399</v>
      </c>
      <c r="K350" s="2">
        <v>0.28000000000000003</v>
      </c>
      <c r="L350" t="s">
        <v>19</v>
      </c>
      <c r="M350" t="s">
        <v>20</v>
      </c>
      <c r="N350" s="7" t="s">
        <v>21</v>
      </c>
      <c r="O350" s="1">
        <f>employee[[#This Row],[Annual Salary]]+employee[[#This Row],[Bonus %]]*employee[[#This Row],[Annual Salary]]</f>
        <v>192510.72</v>
      </c>
      <c r="P350" t="str">
        <f>IF(AND(employee[[#This Row],[Department]]="IT",employee[[#This Row],[Gender]]="Female"),"Yes","No")</f>
        <v>No</v>
      </c>
      <c r="Q350" t="str">
        <f>IF(AND(employee[[#This Row],[Gender]]="Female",employee[[#This Row],[Ethnicity]]="Black"), "Female_Black", "Others")</f>
        <v>Others</v>
      </c>
    </row>
    <row r="351" spans="1:17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7">
        <v>41048</v>
      </c>
      <c r="J351" s="1">
        <v>160280</v>
      </c>
      <c r="K351" s="2">
        <v>0.19</v>
      </c>
      <c r="L351" t="s">
        <v>33</v>
      </c>
      <c r="M351" t="s">
        <v>60</v>
      </c>
      <c r="N351" s="7" t="s">
        <v>21</v>
      </c>
      <c r="O351" s="1">
        <f>employee[[#This Row],[Annual Salary]]+employee[[#This Row],[Bonus %]]*employee[[#This Row],[Annual Salary]]</f>
        <v>190733.2</v>
      </c>
      <c r="P351" t="str">
        <f>IF(AND(employee[[#This Row],[Department]]="IT",employee[[#This Row],[Gender]]="Female"),"Yes","No")</f>
        <v>No</v>
      </c>
      <c r="Q351" t="str">
        <f>IF(AND(employee[[#This Row],[Gender]]="Female",employee[[#This Row],[Ethnicity]]="Black"), "Female_Black", "Others")</f>
        <v>Others</v>
      </c>
    </row>
    <row r="352" spans="1:17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7">
        <v>35548</v>
      </c>
      <c r="J352" s="1">
        <v>54051</v>
      </c>
      <c r="K352" s="2">
        <v>0</v>
      </c>
      <c r="L352" t="s">
        <v>19</v>
      </c>
      <c r="M352" t="s">
        <v>45</v>
      </c>
      <c r="N352" s="7">
        <v>36079</v>
      </c>
      <c r="O352" s="1">
        <f>employee[[#This Row],[Annual Salary]]+employee[[#This Row],[Bonus %]]*employee[[#This Row],[Annual Salary]]</f>
        <v>54051</v>
      </c>
      <c r="P352" t="str">
        <f>IF(AND(employee[[#This Row],[Department]]="IT",employee[[#This Row],[Gender]]="Female"),"Yes","No")</f>
        <v>No</v>
      </c>
      <c r="Q352" t="str">
        <f>IF(AND(employee[[#This Row],[Gender]]="Female",employee[[#This Row],[Ethnicity]]="Black"), "Female_Black", "Others")</f>
        <v>Others</v>
      </c>
    </row>
    <row r="353" spans="1:17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7">
        <v>37726</v>
      </c>
      <c r="J353" s="1">
        <v>150699</v>
      </c>
      <c r="K353" s="2">
        <v>0.28999999999999998</v>
      </c>
      <c r="L353" t="s">
        <v>52</v>
      </c>
      <c r="M353" t="s">
        <v>53</v>
      </c>
      <c r="N353" s="7" t="s">
        <v>21</v>
      </c>
      <c r="O353" s="1">
        <f>employee[[#This Row],[Annual Salary]]+employee[[#This Row],[Bonus %]]*employee[[#This Row],[Annual Salary]]</f>
        <v>194401.71</v>
      </c>
      <c r="P353" t="str">
        <f>IF(AND(employee[[#This Row],[Department]]="IT",employee[[#This Row],[Gender]]="Female"),"Yes","No")</f>
        <v>No</v>
      </c>
      <c r="Q353" t="str">
        <f>IF(AND(employee[[#This Row],[Gender]]="Female",employee[[#This Row],[Ethnicity]]="Black"), "Female_Black", "Others")</f>
        <v>Others</v>
      </c>
    </row>
    <row r="354" spans="1:17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7">
        <v>41363</v>
      </c>
      <c r="J354" s="1">
        <v>69570</v>
      </c>
      <c r="K354" s="2">
        <v>0</v>
      </c>
      <c r="L354" t="s">
        <v>19</v>
      </c>
      <c r="M354" t="s">
        <v>45</v>
      </c>
      <c r="N354" s="7" t="s">
        <v>21</v>
      </c>
      <c r="O354" s="1">
        <f>employee[[#This Row],[Annual Salary]]+employee[[#This Row],[Bonus %]]*employee[[#This Row],[Annual Salary]]</f>
        <v>69570</v>
      </c>
      <c r="P354" t="str">
        <f>IF(AND(employee[[#This Row],[Department]]="IT",employee[[#This Row],[Gender]]="Female"),"Yes","No")</f>
        <v>No</v>
      </c>
      <c r="Q354" t="str">
        <f>IF(AND(employee[[#This Row],[Gender]]="Female",employee[[#This Row],[Ethnicity]]="Black"), "Female_Black", "Others")</f>
        <v>Others</v>
      </c>
    </row>
    <row r="355" spans="1:17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7">
        <v>43553</v>
      </c>
      <c r="J355" s="1">
        <v>86774</v>
      </c>
      <c r="K355" s="2">
        <v>0</v>
      </c>
      <c r="L355" t="s">
        <v>33</v>
      </c>
      <c r="M355" t="s">
        <v>34</v>
      </c>
      <c r="N355" s="7" t="s">
        <v>21</v>
      </c>
      <c r="O355" s="1">
        <f>employee[[#This Row],[Annual Salary]]+employee[[#This Row],[Bonus %]]*employee[[#This Row],[Annual Salary]]</f>
        <v>86774</v>
      </c>
      <c r="P355" t="str">
        <f>IF(AND(employee[[#This Row],[Department]]="IT",employee[[#This Row],[Gender]]="Female"),"Yes","No")</f>
        <v>Yes</v>
      </c>
      <c r="Q355" t="str">
        <f>IF(AND(employee[[#This Row],[Gender]]="Female",employee[[#This Row],[Ethnicity]]="Black"), "Female_Black", "Others")</f>
        <v>Others</v>
      </c>
    </row>
    <row r="356" spans="1:17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7">
        <v>36979</v>
      </c>
      <c r="J356" s="1">
        <v>57606</v>
      </c>
      <c r="K356" s="2">
        <v>0</v>
      </c>
      <c r="L356" t="s">
        <v>19</v>
      </c>
      <c r="M356" t="s">
        <v>45</v>
      </c>
      <c r="N356" s="7" t="s">
        <v>21</v>
      </c>
      <c r="O356" s="1">
        <f>employee[[#This Row],[Annual Salary]]+employee[[#This Row],[Bonus %]]*employee[[#This Row],[Annual Salary]]</f>
        <v>57606</v>
      </c>
      <c r="P356" t="str">
        <f>IF(AND(employee[[#This Row],[Department]]="IT",employee[[#This Row],[Gender]]="Female"),"Yes","No")</f>
        <v>No</v>
      </c>
      <c r="Q356" t="str">
        <f>IF(AND(employee[[#This Row],[Gender]]="Female",employee[[#This Row],[Ethnicity]]="Black"), "Female_Black", "Others")</f>
        <v>Others</v>
      </c>
    </row>
    <row r="357" spans="1:17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7">
        <v>37144</v>
      </c>
      <c r="J357" s="1">
        <v>125730</v>
      </c>
      <c r="K357" s="2">
        <v>0.11</v>
      </c>
      <c r="L357" t="s">
        <v>33</v>
      </c>
      <c r="M357" t="s">
        <v>80</v>
      </c>
      <c r="N357" s="7" t="s">
        <v>21</v>
      </c>
      <c r="O357" s="1">
        <f>employee[[#This Row],[Annual Salary]]+employee[[#This Row],[Bonus %]]*employee[[#This Row],[Annual Salary]]</f>
        <v>139560.29999999999</v>
      </c>
      <c r="P357" t="str">
        <f>IF(AND(employee[[#This Row],[Department]]="IT",employee[[#This Row],[Gender]]="Female"),"Yes","No")</f>
        <v>No</v>
      </c>
      <c r="Q357" t="str">
        <f>IF(AND(employee[[#This Row],[Gender]]="Female",employee[[#This Row],[Ethnicity]]="Black"), "Female_Black", "Others")</f>
        <v>Others</v>
      </c>
    </row>
    <row r="358" spans="1:17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7">
        <v>40964</v>
      </c>
      <c r="J358" s="1">
        <v>64170</v>
      </c>
      <c r="K358" s="2">
        <v>0</v>
      </c>
      <c r="L358" t="s">
        <v>19</v>
      </c>
      <c r="M358" t="s">
        <v>29</v>
      </c>
      <c r="N358" s="7" t="s">
        <v>21</v>
      </c>
      <c r="O358" s="1">
        <f>employee[[#This Row],[Annual Salary]]+employee[[#This Row],[Bonus %]]*employee[[#This Row],[Annual Salary]]</f>
        <v>64170</v>
      </c>
      <c r="P358" t="str">
        <f>IF(AND(employee[[#This Row],[Department]]="IT",employee[[#This Row],[Gender]]="Female"),"Yes","No")</f>
        <v>Yes</v>
      </c>
      <c r="Q358" t="str">
        <f>IF(AND(employee[[#This Row],[Gender]]="Female",employee[[#This Row],[Ethnicity]]="Black"), "Female_Black", "Others")</f>
        <v>Others</v>
      </c>
    </row>
    <row r="359" spans="1:17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7">
        <v>35816</v>
      </c>
      <c r="J359" s="1">
        <v>72303</v>
      </c>
      <c r="K359" s="2">
        <v>0</v>
      </c>
      <c r="L359" t="s">
        <v>19</v>
      </c>
      <c r="M359" t="s">
        <v>39</v>
      </c>
      <c r="N359" s="7" t="s">
        <v>21</v>
      </c>
      <c r="O359" s="1">
        <f>employee[[#This Row],[Annual Salary]]+employee[[#This Row],[Bonus %]]*employee[[#This Row],[Annual Salary]]</f>
        <v>72303</v>
      </c>
      <c r="P359" t="str">
        <f>IF(AND(employee[[#This Row],[Department]]="IT",employee[[#This Row],[Gender]]="Female"),"Yes","No")</f>
        <v>No</v>
      </c>
      <c r="Q359" t="str">
        <f>IF(AND(employee[[#This Row],[Gender]]="Female",employee[[#This Row],[Ethnicity]]="Black"), "Female_Black", "Others")</f>
        <v>Others</v>
      </c>
    </row>
    <row r="360" spans="1:17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7">
        <v>41116</v>
      </c>
      <c r="J360" s="1">
        <v>105891</v>
      </c>
      <c r="K360" s="2">
        <v>7.0000000000000007E-2</v>
      </c>
      <c r="L360" t="s">
        <v>19</v>
      </c>
      <c r="M360" t="s">
        <v>63</v>
      </c>
      <c r="N360" s="7" t="s">
        <v>21</v>
      </c>
      <c r="O360" s="1">
        <f>employee[[#This Row],[Annual Salary]]+employee[[#This Row],[Bonus %]]*employee[[#This Row],[Annual Salary]]</f>
        <v>113303.37</v>
      </c>
      <c r="P360" t="str">
        <f>IF(AND(employee[[#This Row],[Department]]="IT",employee[[#This Row],[Gender]]="Female"),"Yes","No")</f>
        <v>No</v>
      </c>
      <c r="Q360" t="str">
        <f>IF(AND(employee[[#This Row],[Gender]]="Female",employee[[#This Row],[Ethnicity]]="Black"), "Female_Black", "Others")</f>
        <v>Others</v>
      </c>
    </row>
    <row r="361" spans="1:17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7">
        <v>44433</v>
      </c>
      <c r="J361" s="1">
        <v>255230</v>
      </c>
      <c r="K361" s="2">
        <v>0.36</v>
      </c>
      <c r="L361" t="s">
        <v>19</v>
      </c>
      <c r="M361" t="s">
        <v>25</v>
      </c>
      <c r="N361" s="7" t="s">
        <v>21</v>
      </c>
      <c r="O361" s="1">
        <f>employee[[#This Row],[Annual Salary]]+employee[[#This Row],[Bonus %]]*employee[[#This Row],[Annual Salary]]</f>
        <v>347112.8</v>
      </c>
      <c r="P361" t="str">
        <f>IF(AND(employee[[#This Row],[Department]]="IT",employee[[#This Row],[Gender]]="Female"),"Yes","No")</f>
        <v>No</v>
      </c>
      <c r="Q361" t="str">
        <f>IF(AND(employee[[#This Row],[Gender]]="Female",employee[[#This Row],[Ethnicity]]="Black"), "Female_Black", "Others")</f>
        <v>Others</v>
      </c>
    </row>
    <row r="362" spans="1:17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7">
        <v>33770</v>
      </c>
      <c r="J362" s="1">
        <v>59591</v>
      </c>
      <c r="K362" s="2">
        <v>0</v>
      </c>
      <c r="L362" t="s">
        <v>52</v>
      </c>
      <c r="M362" t="s">
        <v>53</v>
      </c>
      <c r="N362" s="7" t="s">
        <v>21</v>
      </c>
      <c r="O362" s="1">
        <f>employee[[#This Row],[Annual Salary]]+employee[[#This Row],[Bonus %]]*employee[[#This Row],[Annual Salary]]</f>
        <v>59591</v>
      </c>
      <c r="P362" t="str">
        <f>IF(AND(employee[[#This Row],[Department]]="IT",employee[[#This Row],[Gender]]="Female"),"Yes","No")</f>
        <v>No</v>
      </c>
      <c r="Q362" t="str">
        <f>IF(AND(employee[[#This Row],[Gender]]="Female",employee[[#This Row],[Ethnicity]]="Black"), "Female_Black", "Others")</f>
        <v>Others</v>
      </c>
    </row>
    <row r="363" spans="1:17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7">
        <v>41113</v>
      </c>
      <c r="J363" s="1">
        <v>187048</v>
      </c>
      <c r="K363" s="2">
        <v>0.32</v>
      </c>
      <c r="L363" t="s">
        <v>33</v>
      </c>
      <c r="M363" t="s">
        <v>34</v>
      </c>
      <c r="N363" s="7" t="s">
        <v>21</v>
      </c>
      <c r="O363" s="1">
        <f>employee[[#This Row],[Annual Salary]]+employee[[#This Row],[Bonus %]]*employee[[#This Row],[Annual Salary]]</f>
        <v>246903.36</v>
      </c>
      <c r="P363" t="str">
        <f>IF(AND(employee[[#This Row],[Department]]="IT",employee[[#This Row],[Gender]]="Female"),"Yes","No")</f>
        <v>No</v>
      </c>
      <c r="Q363" t="str">
        <f>IF(AND(employee[[#This Row],[Gender]]="Female",employee[[#This Row],[Ethnicity]]="Black"), "Female_Black", "Others")</f>
        <v>Others</v>
      </c>
    </row>
    <row r="364" spans="1:17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7">
        <v>37296</v>
      </c>
      <c r="J364" s="1">
        <v>58605</v>
      </c>
      <c r="K364" s="2">
        <v>0</v>
      </c>
      <c r="L364" t="s">
        <v>19</v>
      </c>
      <c r="M364" t="s">
        <v>39</v>
      </c>
      <c r="N364" s="7" t="s">
        <v>21</v>
      </c>
      <c r="O364" s="1">
        <f>employee[[#This Row],[Annual Salary]]+employee[[#This Row],[Bonus %]]*employee[[#This Row],[Annual Salary]]</f>
        <v>58605</v>
      </c>
      <c r="P364" t="str">
        <f>IF(AND(employee[[#This Row],[Department]]="IT",employee[[#This Row],[Gender]]="Female"),"Yes","No")</f>
        <v>No</v>
      </c>
      <c r="Q364" t="str">
        <f>IF(AND(employee[[#This Row],[Gender]]="Female",employee[[#This Row],[Ethnicity]]="Black"), "Female_Black", "Others")</f>
        <v>Others</v>
      </c>
    </row>
    <row r="365" spans="1:17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7">
        <v>42739</v>
      </c>
      <c r="J365" s="1">
        <v>178502</v>
      </c>
      <c r="K365" s="2">
        <v>0.2</v>
      </c>
      <c r="L365" t="s">
        <v>19</v>
      </c>
      <c r="M365" t="s">
        <v>25</v>
      </c>
      <c r="N365" s="7" t="s">
        <v>21</v>
      </c>
      <c r="O365" s="1">
        <f>employee[[#This Row],[Annual Salary]]+employee[[#This Row],[Bonus %]]*employee[[#This Row],[Annual Salary]]</f>
        <v>214202.4</v>
      </c>
      <c r="P365" t="str">
        <f>IF(AND(employee[[#This Row],[Department]]="IT",employee[[#This Row],[Gender]]="Female"),"Yes","No")</f>
        <v>No</v>
      </c>
      <c r="Q365" t="str">
        <f>IF(AND(employee[[#This Row],[Gender]]="Female",employee[[#This Row],[Ethnicity]]="Black"), "Female_Black", "Others")</f>
        <v>Others</v>
      </c>
    </row>
    <row r="366" spans="1:17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7">
        <v>42214</v>
      </c>
      <c r="J366" s="1">
        <v>103724</v>
      </c>
      <c r="K366" s="2">
        <v>0.05</v>
      </c>
      <c r="L366" t="s">
        <v>33</v>
      </c>
      <c r="M366" t="s">
        <v>74</v>
      </c>
      <c r="N366" s="7" t="s">
        <v>21</v>
      </c>
      <c r="O366" s="1">
        <f>employee[[#This Row],[Annual Salary]]+employee[[#This Row],[Bonus %]]*employee[[#This Row],[Annual Salary]]</f>
        <v>108910.2</v>
      </c>
      <c r="P366" t="str">
        <f>IF(AND(employee[[#This Row],[Department]]="IT",employee[[#This Row],[Gender]]="Female"),"Yes","No")</f>
        <v>No</v>
      </c>
      <c r="Q366" t="str">
        <f>IF(AND(employee[[#This Row],[Gender]]="Female",employee[[#This Row],[Ethnicity]]="Black"), "Female_Black", "Others")</f>
        <v>Others</v>
      </c>
    </row>
    <row r="367" spans="1:17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7">
        <v>39528</v>
      </c>
      <c r="J367" s="1">
        <v>156277</v>
      </c>
      <c r="K367" s="2">
        <v>0.22</v>
      </c>
      <c r="L367" t="s">
        <v>52</v>
      </c>
      <c r="M367" t="s">
        <v>81</v>
      </c>
      <c r="N367" s="7" t="s">
        <v>21</v>
      </c>
      <c r="O367" s="1">
        <f>employee[[#This Row],[Annual Salary]]+employee[[#This Row],[Bonus %]]*employee[[#This Row],[Annual Salary]]</f>
        <v>190657.94</v>
      </c>
      <c r="P367" t="str">
        <f>IF(AND(employee[[#This Row],[Department]]="IT",employee[[#This Row],[Gender]]="Female"),"Yes","No")</f>
        <v>No</v>
      </c>
      <c r="Q367" t="str">
        <f>IF(AND(employee[[#This Row],[Gender]]="Female",employee[[#This Row],[Ethnicity]]="Black"), "Female_Black", "Others")</f>
        <v>Others</v>
      </c>
    </row>
    <row r="368" spans="1:17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7">
        <v>43086</v>
      </c>
      <c r="J368" s="1">
        <v>87744</v>
      </c>
      <c r="K368" s="2">
        <v>0</v>
      </c>
      <c r="L368" t="s">
        <v>52</v>
      </c>
      <c r="M368" t="s">
        <v>53</v>
      </c>
      <c r="N368" s="7" t="s">
        <v>21</v>
      </c>
      <c r="O368" s="1">
        <f>employee[[#This Row],[Annual Salary]]+employee[[#This Row],[Bonus %]]*employee[[#This Row],[Annual Salary]]</f>
        <v>87744</v>
      </c>
      <c r="P368" t="str">
        <f>IF(AND(employee[[#This Row],[Department]]="IT",employee[[#This Row],[Gender]]="Female"),"Yes","No")</f>
        <v>No</v>
      </c>
      <c r="Q368" t="str">
        <f>IF(AND(employee[[#This Row],[Gender]]="Female",employee[[#This Row],[Ethnicity]]="Black"), "Female_Black", "Others")</f>
        <v>Others</v>
      </c>
    </row>
    <row r="369" spans="1:17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7">
        <v>43542</v>
      </c>
      <c r="J369" s="1">
        <v>54714</v>
      </c>
      <c r="K369" s="2">
        <v>0</v>
      </c>
      <c r="L369" t="s">
        <v>19</v>
      </c>
      <c r="M369" t="s">
        <v>29</v>
      </c>
      <c r="N369" s="7" t="s">
        <v>21</v>
      </c>
      <c r="O369" s="1">
        <f>employee[[#This Row],[Annual Salary]]+employee[[#This Row],[Bonus %]]*employee[[#This Row],[Annual Salary]]</f>
        <v>54714</v>
      </c>
      <c r="P369" t="str">
        <f>IF(AND(employee[[#This Row],[Department]]="IT",employee[[#This Row],[Gender]]="Female"),"Yes","No")</f>
        <v>No</v>
      </c>
      <c r="Q369" t="str">
        <f>IF(AND(employee[[#This Row],[Gender]]="Female",employee[[#This Row],[Ethnicity]]="Black"), "Female_Black", "Others")</f>
        <v>Others</v>
      </c>
    </row>
    <row r="370" spans="1:17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7">
        <v>41511</v>
      </c>
      <c r="J370" s="1">
        <v>99169</v>
      </c>
      <c r="K370" s="2">
        <v>0</v>
      </c>
      <c r="L370" t="s">
        <v>33</v>
      </c>
      <c r="M370" t="s">
        <v>60</v>
      </c>
      <c r="N370" s="7" t="s">
        <v>21</v>
      </c>
      <c r="O370" s="1">
        <f>employee[[#This Row],[Annual Salary]]+employee[[#This Row],[Bonus %]]*employee[[#This Row],[Annual Salary]]</f>
        <v>99169</v>
      </c>
      <c r="P370" t="str">
        <f>IF(AND(employee[[#This Row],[Department]]="IT",employee[[#This Row],[Gender]]="Female"),"Yes","No")</f>
        <v>Yes</v>
      </c>
      <c r="Q370" t="str">
        <f>IF(AND(employee[[#This Row],[Gender]]="Female",employee[[#This Row],[Ethnicity]]="Black"), "Female_Black", "Others")</f>
        <v>Others</v>
      </c>
    </row>
    <row r="371" spans="1:17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7">
        <v>38888</v>
      </c>
      <c r="J371" s="1">
        <v>142628</v>
      </c>
      <c r="K371" s="2">
        <v>0.12</v>
      </c>
      <c r="L371" t="s">
        <v>33</v>
      </c>
      <c r="M371" t="s">
        <v>80</v>
      </c>
      <c r="N371" s="7" t="s">
        <v>21</v>
      </c>
      <c r="O371" s="1">
        <f>employee[[#This Row],[Annual Salary]]+employee[[#This Row],[Bonus %]]*employee[[#This Row],[Annual Salary]]</f>
        <v>159743.35999999999</v>
      </c>
      <c r="P371" t="str">
        <f>IF(AND(employee[[#This Row],[Department]]="IT",employee[[#This Row],[Gender]]="Female"),"Yes","No")</f>
        <v>No</v>
      </c>
      <c r="Q371" t="str">
        <f>IF(AND(employee[[#This Row],[Gender]]="Female",employee[[#This Row],[Ethnicity]]="Black"), "Female_Black", "Others")</f>
        <v>Others</v>
      </c>
    </row>
    <row r="372" spans="1:17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7">
        <v>41756</v>
      </c>
      <c r="J372" s="1">
        <v>75869</v>
      </c>
      <c r="K372" s="2">
        <v>0</v>
      </c>
      <c r="L372" t="s">
        <v>52</v>
      </c>
      <c r="M372" t="s">
        <v>53</v>
      </c>
      <c r="N372" s="7" t="s">
        <v>21</v>
      </c>
      <c r="O372" s="1">
        <f>employee[[#This Row],[Annual Salary]]+employee[[#This Row],[Bonus %]]*employee[[#This Row],[Annual Salary]]</f>
        <v>75869</v>
      </c>
      <c r="P372" t="str">
        <f>IF(AND(employee[[#This Row],[Department]]="IT",employee[[#This Row],[Gender]]="Female"),"Yes","No")</f>
        <v>No</v>
      </c>
      <c r="Q372" t="str">
        <f>IF(AND(employee[[#This Row],[Gender]]="Female",employee[[#This Row],[Ethnicity]]="Black"), "Female_Black", "Others")</f>
        <v>Others</v>
      </c>
    </row>
    <row r="373" spans="1:17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7">
        <v>43234</v>
      </c>
      <c r="J373" s="1">
        <v>60985</v>
      </c>
      <c r="K373" s="2">
        <v>0</v>
      </c>
      <c r="L373" t="s">
        <v>19</v>
      </c>
      <c r="M373" t="s">
        <v>63</v>
      </c>
      <c r="N373" s="7" t="s">
        <v>21</v>
      </c>
      <c r="O373" s="1">
        <f>employee[[#This Row],[Annual Salary]]+employee[[#This Row],[Bonus %]]*employee[[#This Row],[Annual Salary]]</f>
        <v>60985</v>
      </c>
      <c r="P373" t="str">
        <f>IF(AND(employee[[#This Row],[Department]]="IT",employee[[#This Row],[Gender]]="Female"),"Yes","No")</f>
        <v>Yes</v>
      </c>
      <c r="Q373" t="str">
        <f>IF(AND(employee[[#This Row],[Gender]]="Female",employee[[#This Row],[Ethnicity]]="Black"), "Female_Black", "Others")</f>
        <v>Others</v>
      </c>
    </row>
    <row r="374" spans="1:17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7">
        <v>40383</v>
      </c>
      <c r="J374" s="1">
        <v>126911</v>
      </c>
      <c r="K374" s="2">
        <v>0.1</v>
      </c>
      <c r="L374" t="s">
        <v>33</v>
      </c>
      <c r="M374" t="s">
        <v>74</v>
      </c>
      <c r="N374" s="7" t="s">
        <v>21</v>
      </c>
      <c r="O374" s="1">
        <f>employee[[#This Row],[Annual Salary]]+employee[[#This Row],[Bonus %]]*employee[[#This Row],[Annual Salary]]</f>
        <v>139602.1</v>
      </c>
      <c r="P374" t="str">
        <f>IF(AND(employee[[#This Row],[Department]]="IT",employee[[#This Row],[Gender]]="Female"),"Yes","No")</f>
        <v>Yes</v>
      </c>
      <c r="Q374" t="str">
        <f>IF(AND(employee[[#This Row],[Gender]]="Female",employee[[#This Row],[Ethnicity]]="Black"), "Female_Black", "Others")</f>
        <v>Others</v>
      </c>
    </row>
    <row r="375" spans="1:17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7">
        <v>38042</v>
      </c>
      <c r="J375" s="1">
        <v>216949</v>
      </c>
      <c r="K375" s="2">
        <v>0.32</v>
      </c>
      <c r="L375" t="s">
        <v>33</v>
      </c>
      <c r="M375" t="s">
        <v>74</v>
      </c>
      <c r="N375" s="7" t="s">
        <v>21</v>
      </c>
      <c r="O375" s="1">
        <f>employee[[#This Row],[Annual Salary]]+employee[[#This Row],[Bonus %]]*employee[[#This Row],[Annual Salary]]</f>
        <v>286372.68</v>
      </c>
      <c r="P375" t="str">
        <f>IF(AND(employee[[#This Row],[Department]]="IT",employee[[#This Row],[Gender]]="Female"),"Yes","No")</f>
        <v>No</v>
      </c>
      <c r="Q375" t="str">
        <f>IF(AND(employee[[#This Row],[Gender]]="Female",employee[[#This Row],[Ethnicity]]="Black"), "Female_Black", "Others")</f>
        <v>Others</v>
      </c>
    </row>
    <row r="376" spans="1:17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7">
        <v>41204</v>
      </c>
      <c r="J376" s="1">
        <v>168510</v>
      </c>
      <c r="K376" s="2">
        <v>0.28999999999999998</v>
      </c>
      <c r="L376" t="s">
        <v>19</v>
      </c>
      <c r="M376" t="s">
        <v>63</v>
      </c>
      <c r="N376" s="7" t="s">
        <v>21</v>
      </c>
      <c r="O376" s="1">
        <f>employee[[#This Row],[Annual Salary]]+employee[[#This Row],[Bonus %]]*employee[[#This Row],[Annual Salary]]</f>
        <v>217377.9</v>
      </c>
      <c r="P376" t="str">
        <f>IF(AND(employee[[#This Row],[Department]]="IT",employee[[#This Row],[Gender]]="Female"),"Yes","No")</f>
        <v>No</v>
      </c>
      <c r="Q376" t="str">
        <f>IF(AND(employee[[#This Row],[Gender]]="Female",employee[[#This Row],[Ethnicity]]="Black"), "Female_Black", "Others")</f>
        <v>Others</v>
      </c>
    </row>
    <row r="377" spans="1:17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7">
        <v>42443</v>
      </c>
      <c r="J377" s="1">
        <v>85870</v>
      </c>
      <c r="K377" s="2">
        <v>0</v>
      </c>
      <c r="L377" t="s">
        <v>52</v>
      </c>
      <c r="M377" t="s">
        <v>53</v>
      </c>
      <c r="N377" s="7" t="s">
        <v>21</v>
      </c>
      <c r="O377" s="1">
        <f>employee[[#This Row],[Annual Salary]]+employee[[#This Row],[Bonus %]]*employee[[#This Row],[Annual Salary]]</f>
        <v>85870</v>
      </c>
      <c r="P377" t="str">
        <f>IF(AND(employee[[#This Row],[Department]]="IT",employee[[#This Row],[Gender]]="Female"),"Yes","No")</f>
        <v>No</v>
      </c>
      <c r="Q377" t="str">
        <f>IF(AND(employee[[#This Row],[Gender]]="Female",employee[[#This Row],[Ethnicity]]="Black"), "Female_Black", "Others")</f>
        <v>Others</v>
      </c>
    </row>
    <row r="378" spans="1:17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7">
        <v>37271</v>
      </c>
      <c r="J378" s="1">
        <v>86510</v>
      </c>
      <c r="K378" s="2">
        <v>0</v>
      </c>
      <c r="L378" t="s">
        <v>33</v>
      </c>
      <c r="M378" t="s">
        <v>60</v>
      </c>
      <c r="N378" s="7">
        <v>37623</v>
      </c>
      <c r="O378" s="1">
        <f>employee[[#This Row],[Annual Salary]]+employee[[#This Row],[Bonus %]]*employee[[#This Row],[Annual Salary]]</f>
        <v>86510</v>
      </c>
      <c r="P378" t="str">
        <f>IF(AND(employee[[#This Row],[Department]]="IT",employee[[#This Row],[Gender]]="Female"),"Yes","No")</f>
        <v>No</v>
      </c>
      <c r="Q378" t="str">
        <f>IF(AND(employee[[#This Row],[Gender]]="Female",employee[[#This Row],[Ethnicity]]="Black"), "Female_Black", "Others")</f>
        <v>Others</v>
      </c>
    </row>
    <row r="379" spans="1:17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7">
        <v>42999</v>
      </c>
      <c r="J379" s="1">
        <v>119647</v>
      </c>
      <c r="K379" s="2">
        <v>0.09</v>
      </c>
      <c r="L379" t="s">
        <v>52</v>
      </c>
      <c r="M379" t="s">
        <v>53</v>
      </c>
      <c r="N379" s="7" t="s">
        <v>21</v>
      </c>
      <c r="O379" s="1">
        <f>employee[[#This Row],[Annual Salary]]+employee[[#This Row],[Bonus %]]*employee[[#This Row],[Annual Salary]]</f>
        <v>130415.23</v>
      </c>
      <c r="P379" t="str">
        <f>IF(AND(employee[[#This Row],[Department]]="IT",employee[[#This Row],[Gender]]="Female"),"Yes","No")</f>
        <v>No</v>
      </c>
      <c r="Q379" t="str">
        <f>IF(AND(employee[[#This Row],[Gender]]="Female",employee[[#This Row],[Ethnicity]]="Black"), "Female_Black", "Others")</f>
        <v>Others</v>
      </c>
    </row>
    <row r="380" spans="1:17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7">
        <v>36996</v>
      </c>
      <c r="J380" s="1">
        <v>80921</v>
      </c>
      <c r="K380" s="2">
        <v>0</v>
      </c>
      <c r="L380" t="s">
        <v>19</v>
      </c>
      <c r="M380" t="s">
        <v>29</v>
      </c>
      <c r="N380" s="7" t="s">
        <v>21</v>
      </c>
      <c r="O380" s="1">
        <f>employee[[#This Row],[Annual Salary]]+employee[[#This Row],[Bonus %]]*employee[[#This Row],[Annual Salary]]</f>
        <v>80921</v>
      </c>
      <c r="P380" t="str">
        <f>IF(AND(employee[[#This Row],[Department]]="IT",employee[[#This Row],[Gender]]="Female"),"Yes","No")</f>
        <v>No</v>
      </c>
      <c r="Q380" t="str">
        <f>IF(AND(employee[[#This Row],[Gender]]="Female",employee[[#This Row],[Ethnicity]]="Black"), "Female_Black", "Others")</f>
        <v>Others</v>
      </c>
    </row>
    <row r="381" spans="1:17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7">
        <v>40193</v>
      </c>
      <c r="J381" s="1">
        <v>98110</v>
      </c>
      <c r="K381" s="2">
        <v>0.13</v>
      </c>
      <c r="L381" t="s">
        <v>19</v>
      </c>
      <c r="M381" t="s">
        <v>20</v>
      </c>
      <c r="N381" s="7" t="s">
        <v>21</v>
      </c>
      <c r="O381" s="1">
        <f>employee[[#This Row],[Annual Salary]]+employee[[#This Row],[Bonus %]]*employee[[#This Row],[Annual Salary]]</f>
        <v>110864.3</v>
      </c>
      <c r="P381" t="str">
        <f>IF(AND(employee[[#This Row],[Department]]="IT",employee[[#This Row],[Gender]]="Female"),"Yes","No")</f>
        <v>No</v>
      </c>
      <c r="Q381" t="str">
        <f>IF(AND(employee[[#This Row],[Gender]]="Female",employee[[#This Row],[Ethnicity]]="Black"), "Female_Black", "Others")</f>
        <v>Others</v>
      </c>
    </row>
    <row r="382" spans="1:17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7">
        <v>43028</v>
      </c>
      <c r="J382" s="1">
        <v>86831</v>
      </c>
      <c r="K382" s="2">
        <v>0</v>
      </c>
      <c r="L382" t="s">
        <v>19</v>
      </c>
      <c r="M382" t="s">
        <v>39</v>
      </c>
      <c r="N382" s="7" t="s">
        <v>21</v>
      </c>
      <c r="O382" s="1">
        <f>employee[[#This Row],[Annual Salary]]+employee[[#This Row],[Bonus %]]*employee[[#This Row],[Annual Salary]]</f>
        <v>86831</v>
      </c>
      <c r="P382" t="str">
        <f>IF(AND(employee[[#This Row],[Department]]="IT",employee[[#This Row],[Gender]]="Female"),"Yes","No")</f>
        <v>Yes</v>
      </c>
      <c r="Q382" t="str">
        <f>IF(AND(employee[[#This Row],[Gender]]="Female",employee[[#This Row],[Ethnicity]]="Black"), "Female_Black", "Others")</f>
        <v>Others</v>
      </c>
    </row>
    <row r="383" spans="1:17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7">
        <v>40431</v>
      </c>
      <c r="J383" s="1">
        <v>72826</v>
      </c>
      <c r="K383" s="2">
        <v>0</v>
      </c>
      <c r="L383" t="s">
        <v>33</v>
      </c>
      <c r="M383" t="s">
        <v>60</v>
      </c>
      <c r="N383" s="7" t="s">
        <v>21</v>
      </c>
      <c r="O383" s="1">
        <f>employee[[#This Row],[Annual Salary]]+employee[[#This Row],[Bonus %]]*employee[[#This Row],[Annual Salary]]</f>
        <v>72826</v>
      </c>
      <c r="P383" t="str">
        <f>IF(AND(employee[[#This Row],[Department]]="IT",employee[[#This Row],[Gender]]="Female"),"Yes","No")</f>
        <v>Yes</v>
      </c>
      <c r="Q383" t="str">
        <f>IF(AND(employee[[#This Row],[Gender]]="Female",employee[[#This Row],[Ethnicity]]="Black"), "Female_Black", "Others")</f>
        <v>Others</v>
      </c>
    </row>
    <row r="384" spans="1:17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7">
        <v>40588</v>
      </c>
      <c r="J384" s="1">
        <v>171217</v>
      </c>
      <c r="K384" s="2">
        <v>0.19</v>
      </c>
      <c r="L384" t="s">
        <v>19</v>
      </c>
      <c r="M384" t="s">
        <v>63</v>
      </c>
      <c r="N384" s="7" t="s">
        <v>21</v>
      </c>
      <c r="O384" s="1">
        <f>employee[[#This Row],[Annual Salary]]+employee[[#This Row],[Bonus %]]*employee[[#This Row],[Annual Salary]]</f>
        <v>203748.23</v>
      </c>
      <c r="P384" t="str">
        <f>IF(AND(employee[[#This Row],[Department]]="IT",employee[[#This Row],[Gender]]="Female"),"Yes","No")</f>
        <v>No</v>
      </c>
      <c r="Q384" t="str">
        <f>IF(AND(employee[[#This Row],[Gender]]="Female",employee[[#This Row],[Ethnicity]]="Black"), "Female_Black", "Others")</f>
        <v>Others</v>
      </c>
    </row>
    <row r="385" spans="1:17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7">
        <v>43948</v>
      </c>
      <c r="J385" s="1">
        <v>103058</v>
      </c>
      <c r="K385" s="2">
        <v>7.0000000000000007E-2</v>
      </c>
      <c r="L385" t="s">
        <v>19</v>
      </c>
      <c r="M385" t="s">
        <v>29</v>
      </c>
      <c r="N385" s="7" t="s">
        <v>21</v>
      </c>
      <c r="O385" s="1">
        <f>employee[[#This Row],[Annual Salary]]+employee[[#This Row],[Bonus %]]*employee[[#This Row],[Annual Salary]]</f>
        <v>110272.06</v>
      </c>
      <c r="P385" t="str">
        <f>IF(AND(employee[[#This Row],[Department]]="IT",employee[[#This Row],[Gender]]="Female"),"Yes","No")</f>
        <v>Yes</v>
      </c>
      <c r="Q385" t="str">
        <f>IF(AND(employee[[#This Row],[Gender]]="Female",employee[[#This Row],[Ethnicity]]="Black"), "Female_Black", "Others")</f>
        <v>Others</v>
      </c>
    </row>
    <row r="386" spans="1:17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7">
        <v>41858</v>
      </c>
      <c r="J386" s="1">
        <v>117062</v>
      </c>
      <c r="K386" s="2">
        <v>7.0000000000000007E-2</v>
      </c>
      <c r="L386" t="s">
        <v>19</v>
      </c>
      <c r="M386" t="s">
        <v>39</v>
      </c>
      <c r="N386" s="7" t="s">
        <v>21</v>
      </c>
      <c r="O386" s="1">
        <f>employee[[#This Row],[Annual Salary]]+employee[[#This Row],[Bonus %]]*employee[[#This Row],[Annual Salary]]</f>
        <v>125256.34</v>
      </c>
      <c r="P386" t="str">
        <f>IF(AND(employee[[#This Row],[Department]]="IT",employee[[#This Row],[Gender]]="Female"),"Yes","No")</f>
        <v>No</v>
      </c>
      <c r="Q386" t="str">
        <f>IF(AND(employee[[#This Row],[Gender]]="Female",employee[[#This Row],[Ethnicity]]="Black"), "Female_Black", "Others")</f>
        <v>Others</v>
      </c>
    </row>
    <row r="387" spans="1:17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7">
        <v>43488</v>
      </c>
      <c r="J387" s="1">
        <v>159031</v>
      </c>
      <c r="K387" s="2">
        <v>0.1</v>
      </c>
      <c r="L387" t="s">
        <v>19</v>
      </c>
      <c r="M387" t="s">
        <v>45</v>
      </c>
      <c r="N387" s="7" t="s">
        <v>21</v>
      </c>
      <c r="O387" s="1">
        <f>employee[[#This Row],[Annual Salary]]+employee[[#This Row],[Bonus %]]*employee[[#This Row],[Annual Salary]]</f>
        <v>174934.1</v>
      </c>
      <c r="P387" t="str">
        <f>IF(AND(employee[[#This Row],[Department]]="IT",employee[[#This Row],[Gender]]="Female"),"Yes","No")</f>
        <v>No</v>
      </c>
      <c r="Q387" t="str">
        <f>IF(AND(employee[[#This Row],[Gender]]="Female",employee[[#This Row],[Ethnicity]]="Black"), "Female_Black", "Others")</f>
        <v>Others</v>
      </c>
    </row>
    <row r="388" spans="1:17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7">
        <v>38000</v>
      </c>
      <c r="J388" s="1">
        <v>125086</v>
      </c>
      <c r="K388" s="2">
        <v>0.1</v>
      </c>
      <c r="L388" t="s">
        <v>52</v>
      </c>
      <c r="M388" t="s">
        <v>53</v>
      </c>
      <c r="N388" s="7" t="s">
        <v>21</v>
      </c>
      <c r="O388" s="1">
        <f>employee[[#This Row],[Annual Salary]]+employee[[#This Row],[Bonus %]]*employee[[#This Row],[Annual Salary]]</f>
        <v>137594.6</v>
      </c>
      <c r="P388" t="str">
        <f>IF(AND(employee[[#This Row],[Department]]="IT",employee[[#This Row],[Gender]]="Female"),"Yes","No")</f>
        <v>Yes</v>
      </c>
      <c r="Q388" t="str">
        <f>IF(AND(employee[[#This Row],[Gender]]="Female",employee[[#This Row],[Ethnicity]]="Black"), "Female_Black", "Others")</f>
        <v>Others</v>
      </c>
    </row>
    <row r="389" spans="1:17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7">
        <v>42467</v>
      </c>
      <c r="J389" s="1">
        <v>67976</v>
      </c>
      <c r="K389" s="2">
        <v>0</v>
      </c>
      <c r="L389" t="s">
        <v>19</v>
      </c>
      <c r="M389" t="s">
        <v>63</v>
      </c>
      <c r="N389" s="7" t="s">
        <v>21</v>
      </c>
      <c r="O389" s="1">
        <f>employee[[#This Row],[Annual Salary]]+employee[[#This Row],[Bonus %]]*employee[[#This Row],[Annual Salary]]</f>
        <v>67976</v>
      </c>
      <c r="P389" t="str">
        <f>IF(AND(employee[[#This Row],[Department]]="IT",employee[[#This Row],[Gender]]="Female"),"Yes","No")</f>
        <v>No</v>
      </c>
      <c r="Q389" t="str">
        <f>IF(AND(employee[[#This Row],[Gender]]="Female",employee[[#This Row],[Ethnicity]]="Black"), "Female_Black", "Others")</f>
        <v>Others</v>
      </c>
    </row>
    <row r="390" spans="1:17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7">
        <v>44308</v>
      </c>
      <c r="J390" s="1">
        <v>74215</v>
      </c>
      <c r="K390" s="2">
        <v>0</v>
      </c>
      <c r="L390" t="s">
        <v>19</v>
      </c>
      <c r="M390" t="s">
        <v>39</v>
      </c>
      <c r="N390" s="7" t="s">
        <v>21</v>
      </c>
      <c r="O390" s="1">
        <f>employee[[#This Row],[Annual Salary]]+employee[[#This Row],[Bonus %]]*employee[[#This Row],[Annual Salary]]</f>
        <v>74215</v>
      </c>
      <c r="P390" t="str">
        <f>IF(AND(employee[[#This Row],[Department]]="IT",employee[[#This Row],[Gender]]="Female"),"Yes","No")</f>
        <v>No</v>
      </c>
      <c r="Q390" t="str">
        <f>IF(AND(employee[[#This Row],[Gender]]="Female",employee[[#This Row],[Ethnicity]]="Black"), "Female_Black", "Others")</f>
        <v>Others</v>
      </c>
    </row>
    <row r="391" spans="1:17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7">
        <v>40340</v>
      </c>
      <c r="J391" s="1">
        <v>187389</v>
      </c>
      <c r="K391" s="2">
        <v>0.25</v>
      </c>
      <c r="L391" t="s">
        <v>33</v>
      </c>
      <c r="M391" t="s">
        <v>34</v>
      </c>
      <c r="N391" s="7" t="s">
        <v>21</v>
      </c>
      <c r="O391" s="1">
        <f>employee[[#This Row],[Annual Salary]]+employee[[#This Row],[Bonus %]]*employee[[#This Row],[Annual Salary]]</f>
        <v>234236.25</v>
      </c>
      <c r="P391" t="str">
        <f>IF(AND(employee[[#This Row],[Department]]="IT",employee[[#This Row],[Gender]]="Female"),"Yes","No")</f>
        <v>No</v>
      </c>
      <c r="Q391" t="str">
        <f>IF(AND(employee[[#This Row],[Gender]]="Female",employee[[#This Row],[Ethnicity]]="Black"), "Female_Black", "Others")</f>
        <v>Others</v>
      </c>
    </row>
    <row r="392" spans="1:17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7">
        <v>39747</v>
      </c>
      <c r="J392" s="1">
        <v>131841</v>
      </c>
      <c r="K392" s="2">
        <v>0.13</v>
      </c>
      <c r="L392" t="s">
        <v>19</v>
      </c>
      <c r="M392" t="s">
        <v>29</v>
      </c>
      <c r="N392" s="7" t="s">
        <v>21</v>
      </c>
      <c r="O392" s="1">
        <f>employee[[#This Row],[Annual Salary]]+employee[[#This Row],[Bonus %]]*employee[[#This Row],[Annual Salary]]</f>
        <v>148980.33000000002</v>
      </c>
      <c r="P392" t="str">
        <f>IF(AND(employee[[#This Row],[Department]]="IT",employee[[#This Row],[Gender]]="Female"),"Yes","No")</f>
        <v>No</v>
      </c>
      <c r="Q392" t="str">
        <f>IF(AND(employee[[#This Row],[Gender]]="Female",employee[[#This Row],[Ethnicity]]="Black"), "Female_Black", "Others")</f>
        <v>Others</v>
      </c>
    </row>
    <row r="393" spans="1:17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7">
        <v>40750</v>
      </c>
      <c r="J393" s="1">
        <v>97231</v>
      </c>
      <c r="K393" s="2">
        <v>0</v>
      </c>
      <c r="L393" t="s">
        <v>33</v>
      </c>
      <c r="M393" t="s">
        <v>60</v>
      </c>
      <c r="N393" s="7" t="s">
        <v>21</v>
      </c>
      <c r="O393" s="1">
        <f>employee[[#This Row],[Annual Salary]]+employee[[#This Row],[Bonus %]]*employee[[#This Row],[Annual Salary]]</f>
        <v>97231</v>
      </c>
      <c r="P393" t="str">
        <f>IF(AND(employee[[#This Row],[Department]]="IT",employee[[#This Row],[Gender]]="Female"),"Yes","No")</f>
        <v>No</v>
      </c>
      <c r="Q393" t="str">
        <f>IF(AND(employee[[#This Row],[Gender]]="Female",employee[[#This Row],[Ethnicity]]="Black"), "Female_Black", "Others")</f>
        <v>Others</v>
      </c>
    </row>
    <row r="394" spans="1:17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7">
        <v>38060</v>
      </c>
      <c r="J394" s="1">
        <v>155004</v>
      </c>
      <c r="K394" s="2">
        <v>0.12</v>
      </c>
      <c r="L394" t="s">
        <v>19</v>
      </c>
      <c r="M394" t="s">
        <v>25</v>
      </c>
      <c r="N394" s="7" t="s">
        <v>21</v>
      </c>
      <c r="O394" s="1">
        <f>employee[[#This Row],[Annual Salary]]+employee[[#This Row],[Bonus %]]*employee[[#This Row],[Annual Salary]]</f>
        <v>173604.48000000001</v>
      </c>
      <c r="P394" t="str">
        <f>IF(AND(employee[[#This Row],[Department]]="IT",employee[[#This Row],[Gender]]="Female"),"Yes","No")</f>
        <v>No</v>
      </c>
      <c r="Q394" t="str">
        <f>IF(AND(employee[[#This Row],[Gender]]="Female",employee[[#This Row],[Ethnicity]]="Black"), "Female_Black", "Others")</f>
        <v>Others</v>
      </c>
    </row>
    <row r="395" spans="1:17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7">
        <v>39293</v>
      </c>
      <c r="J395" s="1">
        <v>41859</v>
      </c>
      <c r="K395" s="2">
        <v>0</v>
      </c>
      <c r="L395" t="s">
        <v>19</v>
      </c>
      <c r="M395" t="s">
        <v>63</v>
      </c>
      <c r="N395" s="7" t="s">
        <v>21</v>
      </c>
      <c r="O395" s="1">
        <f>employee[[#This Row],[Annual Salary]]+employee[[#This Row],[Bonus %]]*employee[[#This Row],[Annual Salary]]</f>
        <v>41859</v>
      </c>
      <c r="P395" t="str">
        <f>IF(AND(employee[[#This Row],[Department]]="IT",employee[[#This Row],[Gender]]="Female"),"Yes","No")</f>
        <v>No</v>
      </c>
      <c r="Q395" t="str">
        <f>IF(AND(employee[[#This Row],[Gender]]="Female",employee[[#This Row],[Ethnicity]]="Black"), "Female_Black", "Others")</f>
        <v>Others</v>
      </c>
    </row>
    <row r="396" spans="1:17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7">
        <v>38984</v>
      </c>
      <c r="J396" s="1">
        <v>52733</v>
      </c>
      <c r="K396" s="2">
        <v>0</v>
      </c>
      <c r="L396" t="s">
        <v>19</v>
      </c>
      <c r="M396" t="s">
        <v>20</v>
      </c>
      <c r="N396" s="7" t="s">
        <v>21</v>
      </c>
      <c r="O396" s="1">
        <f>employee[[#This Row],[Annual Salary]]+employee[[#This Row],[Bonus %]]*employee[[#This Row],[Annual Salary]]</f>
        <v>52733</v>
      </c>
      <c r="P396" t="str">
        <f>IF(AND(employee[[#This Row],[Department]]="IT",employee[[#This Row],[Gender]]="Female"),"Yes","No")</f>
        <v>No</v>
      </c>
      <c r="Q396" t="str">
        <f>IF(AND(employee[[#This Row],[Gender]]="Female",employee[[#This Row],[Ethnicity]]="Black"), "Female_Black", "Others")</f>
        <v>Others</v>
      </c>
    </row>
    <row r="397" spans="1:17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7">
        <v>42250</v>
      </c>
      <c r="J397" s="1">
        <v>250953</v>
      </c>
      <c r="K397" s="2">
        <v>0.34</v>
      </c>
      <c r="L397" t="s">
        <v>19</v>
      </c>
      <c r="M397" t="s">
        <v>29</v>
      </c>
      <c r="N397" s="7" t="s">
        <v>21</v>
      </c>
      <c r="O397" s="1">
        <f>employee[[#This Row],[Annual Salary]]+employee[[#This Row],[Bonus %]]*employee[[#This Row],[Annual Salary]]</f>
        <v>336277.02</v>
      </c>
      <c r="P397" t="str">
        <f>IF(AND(employee[[#This Row],[Department]]="IT",employee[[#This Row],[Gender]]="Female"),"Yes","No")</f>
        <v>No</v>
      </c>
      <c r="Q397" t="str">
        <f>IF(AND(employee[[#This Row],[Gender]]="Female",employee[[#This Row],[Ethnicity]]="Black"), "Female_Black", "Others")</f>
        <v>Others</v>
      </c>
    </row>
    <row r="398" spans="1:17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7">
        <v>36210</v>
      </c>
      <c r="J398" s="1">
        <v>191807</v>
      </c>
      <c r="K398" s="2">
        <v>0.21</v>
      </c>
      <c r="L398" t="s">
        <v>33</v>
      </c>
      <c r="M398" t="s">
        <v>80</v>
      </c>
      <c r="N398" s="7" t="s">
        <v>21</v>
      </c>
      <c r="O398" s="1">
        <f>employee[[#This Row],[Annual Salary]]+employee[[#This Row],[Bonus %]]*employee[[#This Row],[Annual Salary]]</f>
        <v>232086.47</v>
      </c>
      <c r="P398" t="str">
        <f>IF(AND(employee[[#This Row],[Department]]="IT",employee[[#This Row],[Gender]]="Female"),"Yes","No")</f>
        <v>No</v>
      </c>
      <c r="Q398" t="str">
        <f>IF(AND(employee[[#This Row],[Gender]]="Female",employee[[#This Row],[Ethnicity]]="Black"), "Female_Black", "Others")</f>
        <v>Others</v>
      </c>
    </row>
    <row r="399" spans="1:17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7">
        <v>41813</v>
      </c>
      <c r="J399" s="1">
        <v>64677</v>
      </c>
      <c r="K399" s="2">
        <v>0</v>
      </c>
      <c r="L399" t="s">
        <v>33</v>
      </c>
      <c r="M399" t="s">
        <v>80</v>
      </c>
      <c r="N399" s="7" t="s">
        <v>21</v>
      </c>
      <c r="O399" s="1">
        <f>employee[[#This Row],[Annual Salary]]+employee[[#This Row],[Bonus %]]*employee[[#This Row],[Annual Salary]]</f>
        <v>64677</v>
      </c>
      <c r="P399" t="str">
        <f>IF(AND(employee[[#This Row],[Department]]="IT",employee[[#This Row],[Gender]]="Female"),"Yes","No")</f>
        <v>No</v>
      </c>
      <c r="Q399" t="str">
        <f>IF(AND(employee[[#This Row],[Gender]]="Female",employee[[#This Row],[Ethnicity]]="Black"), "Female_Black", "Others")</f>
        <v>Others</v>
      </c>
    </row>
    <row r="400" spans="1:17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7">
        <v>38244</v>
      </c>
      <c r="J400" s="1">
        <v>130274</v>
      </c>
      <c r="K400" s="2">
        <v>0.11</v>
      </c>
      <c r="L400" t="s">
        <v>19</v>
      </c>
      <c r="M400" t="s">
        <v>20</v>
      </c>
      <c r="N400" s="7" t="s">
        <v>21</v>
      </c>
      <c r="O400" s="1">
        <f>employee[[#This Row],[Annual Salary]]+employee[[#This Row],[Bonus %]]*employee[[#This Row],[Annual Salary]]</f>
        <v>144604.14000000001</v>
      </c>
      <c r="P400" t="str">
        <f>IF(AND(employee[[#This Row],[Department]]="IT",employee[[#This Row],[Gender]]="Female"),"Yes","No")</f>
        <v>No</v>
      </c>
      <c r="Q400" t="str">
        <f>IF(AND(employee[[#This Row],[Gender]]="Female",employee[[#This Row],[Ethnicity]]="Black"), "Female_Black", "Others")</f>
        <v>Others</v>
      </c>
    </row>
    <row r="401" spans="1:17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7">
        <v>42922</v>
      </c>
      <c r="J401" s="1">
        <v>96331</v>
      </c>
      <c r="K401" s="2">
        <v>0</v>
      </c>
      <c r="L401" t="s">
        <v>33</v>
      </c>
      <c r="M401" t="s">
        <v>74</v>
      </c>
      <c r="N401" s="7" t="s">
        <v>21</v>
      </c>
      <c r="O401" s="1">
        <f>employee[[#This Row],[Annual Salary]]+employee[[#This Row],[Bonus %]]*employee[[#This Row],[Annual Salary]]</f>
        <v>96331</v>
      </c>
      <c r="P401" t="str">
        <f>IF(AND(employee[[#This Row],[Department]]="IT",employee[[#This Row],[Gender]]="Female"),"Yes","No")</f>
        <v>No</v>
      </c>
      <c r="Q401" t="str">
        <f>IF(AND(employee[[#This Row],[Gender]]="Female",employee[[#This Row],[Ethnicity]]="Black"), "Female_Black", "Others")</f>
        <v>Others</v>
      </c>
    </row>
    <row r="402" spans="1:17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7">
        <v>38835</v>
      </c>
      <c r="J402" s="1">
        <v>150758</v>
      </c>
      <c r="K402" s="2">
        <v>0.13</v>
      </c>
      <c r="L402" t="s">
        <v>19</v>
      </c>
      <c r="M402" t="s">
        <v>20</v>
      </c>
      <c r="N402" s="7">
        <v>39310</v>
      </c>
      <c r="O402" s="1">
        <f>employee[[#This Row],[Annual Salary]]+employee[[#This Row],[Bonus %]]*employee[[#This Row],[Annual Salary]]</f>
        <v>170356.54</v>
      </c>
      <c r="P402" t="str">
        <f>IF(AND(employee[[#This Row],[Department]]="IT",employee[[#This Row],[Gender]]="Female"),"Yes","No")</f>
        <v>No</v>
      </c>
      <c r="Q402" t="str">
        <f>IF(AND(employee[[#This Row],[Gender]]="Female",employee[[#This Row],[Ethnicity]]="Black"), "Female_Black", "Others")</f>
        <v>Others</v>
      </c>
    </row>
    <row r="403" spans="1:17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7">
        <v>41839</v>
      </c>
      <c r="J403" s="1">
        <v>173629</v>
      </c>
      <c r="K403" s="2">
        <v>0.21</v>
      </c>
      <c r="L403" t="s">
        <v>52</v>
      </c>
      <c r="M403" t="s">
        <v>53</v>
      </c>
      <c r="N403" s="7" t="s">
        <v>21</v>
      </c>
      <c r="O403" s="1">
        <f>employee[[#This Row],[Annual Salary]]+employee[[#This Row],[Bonus %]]*employee[[#This Row],[Annual Salary]]</f>
        <v>210091.09</v>
      </c>
      <c r="P403" t="str">
        <f>IF(AND(employee[[#This Row],[Department]]="IT",employee[[#This Row],[Gender]]="Female"),"Yes","No")</f>
        <v>No</v>
      </c>
      <c r="Q403" t="str">
        <f>IF(AND(employee[[#This Row],[Gender]]="Female",employee[[#This Row],[Ethnicity]]="Black"), "Female_Black", "Others")</f>
        <v>Others</v>
      </c>
    </row>
    <row r="404" spans="1:17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7">
        <v>35919</v>
      </c>
      <c r="J404" s="1">
        <v>62174</v>
      </c>
      <c r="K404" s="2">
        <v>0</v>
      </c>
      <c r="L404" t="s">
        <v>19</v>
      </c>
      <c r="M404" t="s">
        <v>20</v>
      </c>
      <c r="N404" s="7" t="s">
        <v>21</v>
      </c>
      <c r="O404" s="1">
        <f>employee[[#This Row],[Annual Salary]]+employee[[#This Row],[Bonus %]]*employee[[#This Row],[Annual Salary]]</f>
        <v>62174</v>
      </c>
      <c r="P404" t="str">
        <f>IF(AND(employee[[#This Row],[Department]]="IT",employee[[#This Row],[Gender]]="Female"),"Yes","No")</f>
        <v>No</v>
      </c>
      <c r="Q404" t="str">
        <f>IF(AND(employee[[#This Row],[Gender]]="Female",employee[[#This Row],[Ethnicity]]="Black"), "Female_Black", "Others")</f>
        <v>Others</v>
      </c>
    </row>
    <row r="405" spans="1:17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7">
        <v>43028</v>
      </c>
      <c r="J405" s="1">
        <v>56555</v>
      </c>
      <c r="K405" s="2">
        <v>0</v>
      </c>
      <c r="L405" t="s">
        <v>19</v>
      </c>
      <c r="M405" t="s">
        <v>39</v>
      </c>
      <c r="N405" s="7" t="s">
        <v>21</v>
      </c>
      <c r="O405" s="1">
        <f>employee[[#This Row],[Annual Salary]]+employee[[#This Row],[Bonus %]]*employee[[#This Row],[Annual Salary]]</f>
        <v>56555</v>
      </c>
      <c r="P405" t="str">
        <f>IF(AND(employee[[#This Row],[Department]]="IT",employee[[#This Row],[Gender]]="Female"),"Yes","No")</f>
        <v>No</v>
      </c>
      <c r="Q405" t="str">
        <f>IF(AND(employee[[#This Row],[Gender]]="Female",employee[[#This Row],[Ethnicity]]="Black"), "Female_Black", "Others")</f>
        <v>Others</v>
      </c>
    </row>
    <row r="406" spans="1:17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7">
        <v>38623</v>
      </c>
      <c r="J406" s="1">
        <v>74655</v>
      </c>
      <c r="K406" s="2">
        <v>0</v>
      </c>
      <c r="L406" t="s">
        <v>19</v>
      </c>
      <c r="M406" t="s">
        <v>25</v>
      </c>
      <c r="N406" s="7" t="s">
        <v>21</v>
      </c>
      <c r="O406" s="1">
        <f>employee[[#This Row],[Annual Salary]]+employee[[#This Row],[Bonus %]]*employee[[#This Row],[Annual Salary]]</f>
        <v>74655</v>
      </c>
      <c r="P406" t="str">
        <f>IF(AND(employee[[#This Row],[Department]]="IT",employee[[#This Row],[Gender]]="Female"),"Yes","No")</f>
        <v>No</v>
      </c>
      <c r="Q406" t="str">
        <f>IF(AND(employee[[#This Row],[Gender]]="Female",employee[[#This Row],[Ethnicity]]="Black"), "Female_Black", "Others")</f>
        <v>Others</v>
      </c>
    </row>
    <row r="407" spans="1:17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7">
        <v>37844</v>
      </c>
      <c r="J407" s="1">
        <v>93017</v>
      </c>
      <c r="K407" s="2">
        <v>0</v>
      </c>
      <c r="L407" t="s">
        <v>19</v>
      </c>
      <c r="M407" t="s">
        <v>63</v>
      </c>
      <c r="N407" s="7" t="s">
        <v>21</v>
      </c>
      <c r="O407" s="1">
        <f>employee[[#This Row],[Annual Salary]]+employee[[#This Row],[Bonus %]]*employee[[#This Row],[Annual Salary]]</f>
        <v>93017</v>
      </c>
      <c r="P407" t="str">
        <f>IF(AND(employee[[#This Row],[Department]]="IT",employee[[#This Row],[Gender]]="Female"),"Yes","No")</f>
        <v>No</v>
      </c>
      <c r="Q407" t="str">
        <f>IF(AND(employee[[#This Row],[Gender]]="Female",employee[[#This Row],[Ethnicity]]="Black"), "Female_Black", "Others")</f>
        <v>Others</v>
      </c>
    </row>
    <row r="408" spans="1:17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7">
        <v>41013</v>
      </c>
      <c r="J408" s="1">
        <v>82300</v>
      </c>
      <c r="K408" s="2">
        <v>0</v>
      </c>
      <c r="L408" t="s">
        <v>33</v>
      </c>
      <c r="M408" t="s">
        <v>34</v>
      </c>
      <c r="N408" s="7" t="s">
        <v>21</v>
      </c>
      <c r="O408" s="1">
        <f>employee[[#This Row],[Annual Salary]]+employee[[#This Row],[Bonus %]]*employee[[#This Row],[Annual Salary]]</f>
        <v>82300</v>
      </c>
      <c r="P408" t="str">
        <f>IF(AND(employee[[#This Row],[Department]]="IT",employee[[#This Row],[Gender]]="Female"),"Yes","No")</f>
        <v>No</v>
      </c>
      <c r="Q408" t="str">
        <f>IF(AND(employee[[#This Row],[Gender]]="Female",employee[[#This Row],[Ethnicity]]="Black"), "Female_Black", "Others")</f>
        <v>Others</v>
      </c>
    </row>
    <row r="409" spans="1:17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7">
        <v>39471</v>
      </c>
      <c r="J409" s="1">
        <v>91621</v>
      </c>
      <c r="K409" s="2">
        <v>0</v>
      </c>
      <c r="L409" t="s">
        <v>19</v>
      </c>
      <c r="M409" t="s">
        <v>20</v>
      </c>
      <c r="N409" s="7" t="s">
        <v>21</v>
      </c>
      <c r="O409" s="1">
        <f>employee[[#This Row],[Annual Salary]]+employee[[#This Row],[Bonus %]]*employee[[#This Row],[Annual Salary]]</f>
        <v>91621</v>
      </c>
      <c r="P409" t="str">
        <f>IF(AND(employee[[#This Row],[Department]]="IT",employee[[#This Row],[Gender]]="Female"),"Yes","No")</f>
        <v>No</v>
      </c>
      <c r="Q409" t="str">
        <f>IF(AND(employee[[#This Row],[Gender]]="Female",employee[[#This Row],[Ethnicity]]="Black"), "Female_Black", "Others")</f>
        <v>Others</v>
      </c>
    </row>
    <row r="410" spans="1:17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7">
        <v>41973</v>
      </c>
      <c r="J410" s="1">
        <v>91280</v>
      </c>
      <c r="K410" s="2">
        <v>0</v>
      </c>
      <c r="L410" t="s">
        <v>19</v>
      </c>
      <c r="M410" t="s">
        <v>45</v>
      </c>
      <c r="N410" s="7" t="s">
        <v>21</v>
      </c>
      <c r="O410" s="1">
        <f>employee[[#This Row],[Annual Salary]]+employee[[#This Row],[Bonus %]]*employee[[#This Row],[Annual Salary]]</f>
        <v>91280</v>
      </c>
      <c r="P410" t="str">
        <f>IF(AND(employee[[#This Row],[Department]]="IT",employee[[#This Row],[Gender]]="Female"),"Yes","No")</f>
        <v>No</v>
      </c>
      <c r="Q410" t="str">
        <f>IF(AND(employee[[#This Row],[Gender]]="Female",employee[[#This Row],[Ethnicity]]="Black"), "Female_Black", "Others")</f>
        <v>Others</v>
      </c>
    </row>
    <row r="411" spans="1:17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7">
        <v>44092</v>
      </c>
      <c r="J411" s="1">
        <v>47071</v>
      </c>
      <c r="K411" s="2">
        <v>0</v>
      </c>
      <c r="L411" t="s">
        <v>19</v>
      </c>
      <c r="M411" t="s">
        <v>29</v>
      </c>
      <c r="N411" s="7" t="s">
        <v>21</v>
      </c>
      <c r="O411" s="1">
        <f>employee[[#This Row],[Annual Salary]]+employee[[#This Row],[Bonus %]]*employee[[#This Row],[Annual Salary]]</f>
        <v>47071</v>
      </c>
      <c r="P411" t="str">
        <f>IF(AND(employee[[#This Row],[Department]]="IT",employee[[#This Row],[Gender]]="Female"),"Yes","No")</f>
        <v>No</v>
      </c>
      <c r="Q411" t="str">
        <f>IF(AND(employee[[#This Row],[Gender]]="Female",employee[[#This Row],[Ethnicity]]="Black"), "Female_Black", "Others")</f>
        <v>Female_Black</v>
      </c>
    </row>
    <row r="412" spans="1:17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7">
        <v>40868</v>
      </c>
      <c r="J412" s="1">
        <v>81218</v>
      </c>
      <c r="K412" s="2">
        <v>0</v>
      </c>
      <c r="L412" t="s">
        <v>19</v>
      </c>
      <c r="M412" t="s">
        <v>20</v>
      </c>
      <c r="N412" s="7" t="s">
        <v>21</v>
      </c>
      <c r="O412" s="1">
        <f>employee[[#This Row],[Annual Salary]]+employee[[#This Row],[Bonus %]]*employee[[#This Row],[Annual Salary]]</f>
        <v>81218</v>
      </c>
      <c r="P412" t="str">
        <f>IF(AND(employee[[#This Row],[Department]]="IT",employee[[#This Row],[Gender]]="Female"),"Yes","No")</f>
        <v>Yes</v>
      </c>
      <c r="Q412" t="str">
        <f>IF(AND(employee[[#This Row],[Gender]]="Female",employee[[#This Row],[Ethnicity]]="Black"), "Female_Black", "Others")</f>
        <v>Others</v>
      </c>
    </row>
    <row r="413" spans="1:17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7">
        <v>39734</v>
      </c>
      <c r="J413" s="1">
        <v>181801</v>
      </c>
      <c r="K413" s="2">
        <v>0.4</v>
      </c>
      <c r="L413" t="s">
        <v>33</v>
      </c>
      <c r="M413" t="s">
        <v>80</v>
      </c>
      <c r="N413" s="7">
        <v>43810</v>
      </c>
      <c r="O413" s="1">
        <f>employee[[#This Row],[Annual Salary]]+employee[[#This Row],[Bonus %]]*employee[[#This Row],[Annual Salary]]</f>
        <v>254521.40000000002</v>
      </c>
      <c r="P413" t="str">
        <f>IF(AND(employee[[#This Row],[Department]]="IT",employee[[#This Row],[Gender]]="Female"),"Yes","No")</f>
        <v>No</v>
      </c>
      <c r="Q413" t="str">
        <f>IF(AND(employee[[#This Row],[Gender]]="Female",employee[[#This Row],[Ethnicity]]="Black"), "Female_Black", "Others")</f>
        <v>Others</v>
      </c>
    </row>
    <row r="414" spans="1:17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7">
        <v>44521</v>
      </c>
      <c r="J414" s="1">
        <v>63137</v>
      </c>
      <c r="K414" s="2">
        <v>0</v>
      </c>
      <c r="L414" t="s">
        <v>19</v>
      </c>
      <c r="M414" t="s">
        <v>20</v>
      </c>
      <c r="N414" s="7" t="s">
        <v>21</v>
      </c>
      <c r="O414" s="1">
        <f>employee[[#This Row],[Annual Salary]]+employee[[#This Row],[Bonus %]]*employee[[#This Row],[Annual Salary]]</f>
        <v>63137</v>
      </c>
      <c r="P414" t="str">
        <f>IF(AND(employee[[#This Row],[Department]]="IT",employee[[#This Row],[Gender]]="Female"),"Yes","No")</f>
        <v>No</v>
      </c>
      <c r="Q414" t="str">
        <f>IF(AND(employee[[#This Row],[Gender]]="Female",employee[[#This Row],[Ethnicity]]="Black"), "Female_Black", "Others")</f>
        <v>Others</v>
      </c>
    </row>
    <row r="415" spans="1:17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7">
        <v>43345</v>
      </c>
      <c r="J415" s="1">
        <v>221465</v>
      </c>
      <c r="K415" s="2">
        <v>0.34</v>
      </c>
      <c r="L415" t="s">
        <v>33</v>
      </c>
      <c r="M415" t="s">
        <v>34</v>
      </c>
      <c r="N415" s="7" t="s">
        <v>21</v>
      </c>
      <c r="O415" s="1">
        <f>employee[[#This Row],[Annual Salary]]+employee[[#This Row],[Bonus %]]*employee[[#This Row],[Annual Salary]]</f>
        <v>296763.09999999998</v>
      </c>
      <c r="P415" t="str">
        <f>IF(AND(employee[[#This Row],[Department]]="IT",employee[[#This Row],[Gender]]="Female"),"Yes","No")</f>
        <v>No</v>
      </c>
      <c r="Q415" t="str">
        <f>IF(AND(employee[[#This Row],[Gender]]="Female",employee[[#This Row],[Ethnicity]]="Black"), "Female_Black", "Others")</f>
        <v>Others</v>
      </c>
    </row>
    <row r="416" spans="1:17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7">
        <v>41404</v>
      </c>
      <c r="J416" s="1">
        <v>79388</v>
      </c>
      <c r="K416" s="2">
        <v>0</v>
      </c>
      <c r="L416" t="s">
        <v>19</v>
      </c>
      <c r="M416" t="s">
        <v>25</v>
      </c>
      <c r="N416" s="7">
        <v>43681</v>
      </c>
      <c r="O416" s="1">
        <f>employee[[#This Row],[Annual Salary]]+employee[[#This Row],[Bonus %]]*employee[[#This Row],[Annual Salary]]</f>
        <v>79388</v>
      </c>
      <c r="P416" t="str">
        <f>IF(AND(employee[[#This Row],[Department]]="IT",employee[[#This Row],[Gender]]="Female"),"Yes","No")</f>
        <v>No</v>
      </c>
      <c r="Q416" t="str">
        <f>IF(AND(employee[[#This Row],[Gender]]="Female",employee[[#This Row],[Ethnicity]]="Black"), "Female_Black", "Others")</f>
        <v>Others</v>
      </c>
    </row>
    <row r="417" spans="1:17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7">
        <v>43122</v>
      </c>
      <c r="J417" s="1">
        <v>68176</v>
      </c>
      <c r="K417" s="2">
        <v>0</v>
      </c>
      <c r="L417" t="s">
        <v>19</v>
      </c>
      <c r="M417" t="s">
        <v>63</v>
      </c>
      <c r="N417" s="7" t="s">
        <v>21</v>
      </c>
      <c r="O417" s="1">
        <f>employee[[#This Row],[Annual Salary]]+employee[[#This Row],[Bonus %]]*employee[[#This Row],[Annual Salary]]</f>
        <v>68176</v>
      </c>
      <c r="P417" t="str">
        <f>IF(AND(employee[[#This Row],[Department]]="IT",employee[[#This Row],[Gender]]="Female"),"Yes","No")</f>
        <v>Yes</v>
      </c>
      <c r="Q417" t="str">
        <f>IF(AND(employee[[#This Row],[Gender]]="Female",employee[[#This Row],[Ethnicity]]="Black"), "Female_Black", "Others")</f>
        <v>Others</v>
      </c>
    </row>
    <row r="418" spans="1:17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7">
        <v>43756</v>
      </c>
      <c r="J418" s="1">
        <v>122829</v>
      </c>
      <c r="K418" s="2">
        <v>0.11</v>
      </c>
      <c r="L418" t="s">
        <v>19</v>
      </c>
      <c r="M418" t="s">
        <v>20</v>
      </c>
      <c r="N418" s="7" t="s">
        <v>21</v>
      </c>
      <c r="O418" s="1">
        <f>employee[[#This Row],[Annual Salary]]+employee[[#This Row],[Bonus %]]*employee[[#This Row],[Annual Salary]]</f>
        <v>136340.19</v>
      </c>
      <c r="P418" t="str">
        <f>IF(AND(employee[[#This Row],[Department]]="IT",employee[[#This Row],[Gender]]="Female"),"Yes","No")</f>
        <v>No</v>
      </c>
      <c r="Q418" t="str">
        <f>IF(AND(employee[[#This Row],[Gender]]="Female",employee[[#This Row],[Ethnicity]]="Black"), "Female_Black", "Others")</f>
        <v>Others</v>
      </c>
    </row>
    <row r="419" spans="1:17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7">
        <v>43695</v>
      </c>
      <c r="J419" s="1">
        <v>126353</v>
      </c>
      <c r="K419" s="2">
        <v>0.12</v>
      </c>
      <c r="L419" t="s">
        <v>33</v>
      </c>
      <c r="M419" t="s">
        <v>74</v>
      </c>
      <c r="N419" s="7" t="s">
        <v>21</v>
      </c>
      <c r="O419" s="1">
        <f>employee[[#This Row],[Annual Salary]]+employee[[#This Row],[Bonus %]]*employee[[#This Row],[Annual Salary]]</f>
        <v>141515.35999999999</v>
      </c>
      <c r="P419" t="str">
        <f>IF(AND(employee[[#This Row],[Department]]="IT",employee[[#This Row],[Gender]]="Female"),"Yes","No")</f>
        <v>No</v>
      </c>
      <c r="Q419" t="str">
        <f>IF(AND(employee[[#This Row],[Gender]]="Female",employee[[#This Row],[Ethnicity]]="Black"), "Female_Black", "Others")</f>
        <v>Others</v>
      </c>
    </row>
    <row r="420" spans="1:17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7">
        <v>40468</v>
      </c>
      <c r="J420" s="1">
        <v>188727</v>
      </c>
      <c r="K420" s="2">
        <v>0.23</v>
      </c>
      <c r="L420" t="s">
        <v>33</v>
      </c>
      <c r="M420" t="s">
        <v>34</v>
      </c>
      <c r="N420" s="7" t="s">
        <v>21</v>
      </c>
      <c r="O420" s="1">
        <f>employee[[#This Row],[Annual Salary]]+employee[[#This Row],[Bonus %]]*employee[[#This Row],[Annual Salary]]</f>
        <v>232134.21</v>
      </c>
      <c r="P420" t="str">
        <f>IF(AND(employee[[#This Row],[Department]]="IT",employee[[#This Row],[Gender]]="Female"),"Yes","No")</f>
        <v>No</v>
      </c>
      <c r="Q420" t="str">
        <f>IF(AND(employee[[#This Row],[Gender]]="Female",employee[[#This Row],[Ethnicity]]="Black"), "Female_Black", "Others")</f>
        <v>Others</v>
      </c>
    </row>
    <row r="421" spans="1:17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7">
        <v>34383</v>
      </c>
      <c r="J421" s="1">
        <v>99624</v>
      </c>
      <c r="K421" s="2">
        <v>0</v>
      </c>
      <c r="L421" t="s">
        <v>19</v>
      </c>
      <c r="M421" t="s">
        <v>63</v>
      </c>
      <c r="N421" s="7" t="s">
        <v>21</v>
      </c>
      <c r="O421" s="1">
        <f>employee[[#This Row],[Annual Salary]]+employee[[#This Row],[Bonus %]]*employee[[#This Row],[Annual Salary]]</f>
        <v>99624</v>
      </c>
      <c r="P421" t="str">
        <f>IF(AND(employee[[#This Row],[Department]]="IT",employee[[#This Row],[Gender]]="Female"),"Yes","No")</f>
        <v>No</v>
      </c>
      <c r="Q421" t="str">
        <f>IF(AND(employee[[#This Row],[Gender]]="Female",employee[[#This Row],[Ethnicity]]="Black"), "Female_Black", "Others")</f>
        <v>Others</v>
      </c>
    </row>
    <row r="422" spans="1:17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7">
        <v>41202</v>
      </c>
      <c r="J422" s="1">
        <v>108686</v>
      </c>
      <c r="K422" s="2">
        <v>0.06</v>
      </c>
      <c r="L422" t="s">
        <v>19</v>
      </c>
      <c r="M422" t="s">
        <v>29</v>
      </c>
      <c r="N422" s="7" t="s">
        <v>21</v>
      </c>
      <c r="O422" s="1">
        <f>employee[[#This Row],[Annual Salary]]+employee[[#This Row],[Bonus %]]*employee[[#This Row],[Annual Salary]]</f>
        <v>115207.16</v>
      </c>
      <c r="P422" t="str">
        <f>IF(AND(employee[[#This Row],[Department]]="IT",employee[[#This Row],[Gender]]="Female"),"Yes","No")</f>
        <v>No</v>
      </c>
      <c r="Q422" t="str">
        <f>IF(AND(employee[[#This Row],[Gender]]="Female",employee[[#This Row],[Ethnicity]]="Black"), "Female_Black", "Others")</f>
        <v>Others</v>
      </c>
    </row>
    <row r="423" spans="1:17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7">
        <v>34802</v>
      </c>
      <c r="J423" s="1">
        <v>50857</v>
      </c>
      <c r="K423" s="2">
        <v>0</v>
      </c>
      <c r="L423" t="s">
        <v>52</v>
      </c>
      <c r="M423" t="s">
        <v>81</v>
      </c>
      <c r="N423" s="7" t="s">
        <v>21</v>
      </c>
      <c r="O423" s="1">
        <f>employee[[#This Row],[Annual Salary]]+employee[[#This Row],[Bonus %]]*employee[[#This Row],[Annual Salary]]</f>
        <v>50857</v>
      </c>
      <c r="P423" t="str">
        <f>IF(AND(employee[[#This Row],[Department]]="IT",employee[[#This Row],[Gender]]="Female"),"Yes","No")</f>
        <v>No</v>
      </c>
      <c r="Q423" t="str">
        <f>IF(AND(employee[[#This Row],[Gender]]="Female",employee[[#This Row],[Ethnicity]]="Black"), "Female_Black", "Others")</f>
        <v>Others</v>
      </c>
    </row>
    <row r="424" spans="1:17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7">
        <v>36893</v>
      </c>
      <c r="J424" s="1">
        <v>120628</v>
      </c>
      <c r="K424" s="2">
        <v>0</v>
      </c>
      <c r="L424" t="s">
        <v>19</v>
      </c>
      <c r="M424" t="s">
        <v>20</v>
      </c>
      <c r="N424" s="7" t="s">
        <v>21</v>
      </c>
      <c r="O424" s="1">
        <f>employee[[#This Row],[Annual Salary]]+employee[[#This Row],[Bonus %]]*employee[[#This Row],[Annual Salary]]</f>
        <v>120628</v>
      </c>
      <c r="P424" t="str">
        <f>IF(AND(employee[[#This Row],[Department]]="IT",employee[[#This Row],[Gender]]="Female"),"Yes","No")</f>
        <v>No</v>
      </c>
      <c r="Q424" t="str">
        <f>IF(AND(employee[[#This Row],[Gender]]="Female",employee[[#This Row],[Ethnicity]]="Black"), "Female_Black", "Others")</f>
        <v>Others</v>
      </c>
    </row>
    <row r="425" spans="1:17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7">
        <v>43996</v>
      </c>
      <c r="J425" s="1">
        <v>181216</v>
      </c>
      <c r="K425" s="2">
        <v>0.27</v>
      </c>
      <c r="L425" t="s">
        <v>19</v>
      </c>
      <c r="M425" t="s">
        <v>29</v>
      </c>
      <c r="N425" s="7" t="s">
        <v>21</v>
      </c>
      <c r="O425" s="1">
        <f>employee[[#This Row],[Annual Salary]]+employee[[#This Row],[Bonus %]]*employee[[#This Row],[Annual Salary]]</f>
        <v>230144.32</v>
      </c>
      <c r="P425" t="str">
        <f>IF(AND(employee[[#This Row],[Department]]="IT",employee[[#This Row],[Gender]]="Female"),"Yes","No")</f>
        <v>No</v>
      </c>
      <c r="Q425" t="str">
        <f>IF(AND(employee[[#This Row],[Gender]]="Female",employee[[#This Row],[Ethnicity]]="Black"), "Female_Black", "Others")</f>
        <v>Others</v>
      </c>
    </row>
    <row r="426" spans="1:17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7">
        <v>40984</v>
      </c>
      <c r="J426" s="1">
        <v>46081</v>
      </c>
      <c r="K426" s="2">
        <v>0</v>
      </c>
      <c r="L426" t="s">
        <v>19</v>
      </c>
      <c r="M426" t="s">
        <v>20</v>
      </c>
      <c r="N426" s="7" t="s">
        <v>21</v>
      </c>
      <c r="O426" s="1">
        <f>employee[[#This Row],[Annual Salary]]+employee[[#This Row],[Bonus %]]*employee[[#This Row],[Annual Salary]]</f>
        <v>46081</v>
      </c>
      <c r="P426" t="str">
        <f>IF(AND(employee[[#This Row],[Department]]="IT",employee[[#This Row],[Gender]]="Female"),"Yes","No")</f>
        <v>No</v>
      </c>
      <c r="Q426" t="str">
        <f>IF(AND(employee[[#This Row],[Gender]]="Female",employee[[#This Row],[Ethnicity]]="Black"), "Female_Black", "Others")</f>
        <v>Others</v>
      </c>
    </row>
    <row r="427" spans="1:17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7">
        <v>38135</v>
      </c>
      <c r="J427" s="1">
        <v>159885</v>
      </c>
      <c r="K427" s="2">
        <v>0.12</v>
      </c>
      <c r="L427" t="s">
        <v>19</v>
      </c>
      <c r="M427" t="s">
        <v>29</v>
      </c>
      <c r="N427" s="7" t="s">
        <v>21</v>
      </c>
      <c r="O427" s="1">
        <f>employee[[#This Row],[Annual Salary]]+employee[[#This Row],[Bonus %]]*employee[[#This Row],[Annual Salary]]</f>
        <v>179071.2</v>
      </c>
      <c r="P427" t="str">
        <f>IF(AND(employee[[#This Row],[Department]]="IT",employee[[#This Row],[Gender]]="Female"),"Yes","No")</f>
        <v>No</v>
      </c>
      <c r="Q427" t="str">
        <f>IF(AND(employee[[#This Row],[Gender]]="Female",employee[[#This Row],[Ethnicity]]="Black"), "Female_Black", "Others")</f>
        <v>Others</v>
      </c>
    </row>
    <row r="428" spans="1:17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7">
        <v>35001</v>
      </c>
      <c r="J428" s="1">
        <v>153271</v>
      </c>
      <c r="K428" s="2">
        <v>0.15</v>
      </c>
      <c r="L428" t="s">
        <v>19</v>
      </c>
      <c r="M428" t="s">
        <v>25</v>
      </c>
      <c r="N428" s="7" t="s">
        <v>21</v>
      </c>
      <c r="O428" s="1">
        <f>employee[[#This Row],[Annual Salary]]+employee[[#This Row],[Bonus %]]*employee[[#This Row],[Annual Salary]]</f>
        <v>176261.65</v>
      </c>
      <c r="P428" t="str">
        <f>IF(AND(employee[[#This Row],[Department]]="IT",employee[[#This Row],[Gender]]="Female"),"Yes","No")</f>
        <v>No</v>
      </c>
      <c r="Q428" t="str">
        <f>IF(AND(employee[[#This Row],[Gender]]="Female",employee[[#This Row],[Ethnicity]]="Black"), "Female_Black", "Others")</f>
        <v>Others</v>
      </c>
    </row>
    <row r="429" spans="1:17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7">
        <v>40159</v>
      </c>
      <c r="J429" s="1">
        <v>114242</v>
      </c>
      <c r="K429" s="2">
        <v>0.08</v>
      </c>
      <c r="L429" t="s">
        <v>19</v>
      </c>
      <c r="M429" t="s">
        <v>39</v>
      </c>
      <c r="N429" s="7" t="s">
        <v>21</v>
      </c>
      <c r="O429" s="1">
        <f>employee[[#This Row],[Annual Salary]]+employee[[#This Row],[Bonus %]]*employee[[#This Row],[Annual Salary]]</f>
        <v>123381.36</v>
      </c>
      <c r="P429" t="str">
        <f>IF(AND(employee[[#This Row],[Department]]="IT",employee[[#This Row],[Gender]]="Female"),"Yes","No")</f>
        <v>No</v>
      </c>
      <c r="Q429" t="str">
        <f>IF(AND(employee[[#This Row],[Gender]]="Female",employee[[#This Row],[Ethnicity]]="Black"), "Female_Black", "Others")</f>
        <v>Others</v>
      </c>
    </row>
    <row r="430" spans="1:17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7">
        <v>44153</v>
      </c>
      <c r="J430" s="1">
        <v>48415</v>
      </c>
      <c r="K430" s="2">
        <v>0</v>
      </c>
      <c r="L430" t="s">
        <v>33</v>
      </c>
      <c r="M430" t="s">
        <v>74</v>
      </c>
      <c r="N430" s="7" t="s">
        <v>21</v>
      </c>
      <c r="O430" s="1">
        <f>employee[[#This Row],[Annual Salary]]+employee[[#This Row],[Bonus %]]*employee[[#This Row],[Annual Salary]]</f>
        <v>48415</v>
      </c>
      <c r="P430" t="str">
        <f>IF(AND(employee[[#This Row],[Department]]="IT",employee[[#This Row],[Gender]]="Female"),"Yes","No")</f>
        <v>Yes</v>
      </c>
      <c r="Q430" t="str">
        <f>IF(AND(employee[[#This Row],[Gender]]="Female",employee[[#This Row],[Ethnicity]]="Black"), "Female_Black", "Others")</f>
        <v>Others</v>
      </c>
    </row>
    <row r="431" spans="1:17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7">
        <v>42878</v>
      </c>
      <c r="J431" s="1">
        <v>65566</v>
      </c>
      <c r="K431" s="2">
        <v>0</v>
      </c>
      <c r="L431" t="s">
        <v>19</v>
      </c>
      <c r="M431" t="s">
        <v>63</v>
      </c>
      <c r="N431" s="7" t="s">
        <v>21</v>
      </c>
      <c r="O431" s="1">
        <f>employee[[#This Row],[Annual Salary]]+employee[[#This Row],[Bonus %]]*employee[[#This Row],[Annual Salary]]</f>
        <v>65566</v>
      </c>
      <c r="P431" t="str">
        <f>IF(AND(employee[[#This Row],[Department]]="IT",employee[[#This Row],[Gender]]="Female"),"Yes","No")</f>
        <v>No</v>
      </c>
      <c r="Q431" t="str">
        <f>IF(AND(employee[[#This Row],[Gender]]="Female",employee[[#This Row],[Ethnicity]]="Black"), "Female_Black", "Others")</f>
        <v>Others</v>
      </c>
    </row>
    <row r="432" spans="1:17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7">
        <v>37014</v>
      </c>
      <c r="J432" s="1">
        <v>147752</v>
      </c>
      <c r="K432" s="2">
        <v>0.12</v>
      </c>
      <c r="L432" t="s">
        <v>33</v>
      </c>
      <c r="M432" t="s">
        <v>74</v>
      </c>
      <c r="N432" s="7">
        <v>40903</v>
      </c>
      <c r="O432" s="1">
        <f>employee[[#This Row],[Annual Salary]]+employee[[#This Row],[Bonus %]]*employee[[#This Row],[Annual Salary]]</f>
        <v>165482.23999999999</v>
      </c>
      <c r="P432" t="str">
        <f>IF(AND(employee[[#This Row],[Department]]="IT",employee[[#This Row],[Gender]]="Female"),"Yes","No")</f>
        <v>No</v>
      </c>
      <c r="Q432" t="str">
        <f>IF(AND(employee[[#This Row],[Gender]]="Female",employee[[#This Row],[Ethnicity]]="Black"), "Female_Black", "Others")</f>
        <v>Others</v>
      </c>
    </row>
    <row r="433" spans="1:17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7">
        <v>44453</v>
      </c>
      <c r="J433" s="1">
        <v>136810</v>
      </c>
      <c r="K433" s="2">
        <v>0.14000000000000001</v>
      </c>
      <c r="L433" t="s">
        <v>33</v>
      </c>
      <c r="M433" t="s">
        <v>80</v>
      </c>
      <c r="N433" s="7" t="s">
        <v>21</v>
      </c>
      <c r="O433" s="1">
        <f>employee[[#This Row],[Annual Salary]]+employee[[#This Row],[Bonus %]]*employee[[#This Row],[Annual Salary]]</f>
        <v>155963.4</v>
      </c>
      <c r="P433" t="str">
        <f>IF(AND(employee[[#This Row],[Department]]="IT",employee[[#This Row],[Gender]]="Female"),"Yes","No")</f>
        <v>No</v>
      </c>
      <c r="Q433" t="str">
        <f>IF(AND(employee[[#This Row],[Gender]]="Female",employee[[#This Row],[Ethnicity]]="Black"), "Female_Black", "Others")</f>
        <v>Others</v>
      </c>
    </row>
    <row r="434" spans="1:17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7">
        <v>41333</v>
      </c>
      <c r="J434" s="1">
        <v>54635</v>
      </c>
      <c r="K434" s="2">
        <v>0</v>
      </c>
      <c r="L434" t="s">
        <v>19</v>
      </c>
      <c r="M434" t="s">
        <v>20</v>
      </c>
      <c r="N434" s="7" t="s">
        <v>21</v>
      </c>
      <c r="O434" s="1">
        <f>employee[[#This Row],[Annual Salary]]+employee[[#This Row],[Bonus %]]*employee[[#This Row],[Annual Salary]]</f>
        <v>54635</v>
      </c>
      <c r="P434" t="str">
        <f>IF(AND(employee[[#This Row],[Department]]="IT",employee[[#This Row],[Gender]]="Female"),"Yes","No")</f>
        <v>No</v>
      </c>
      <c r="Q434" t="str">
        <f>IF(AND(employee[[#This Row],[Gender]]="Female",employee[[#This Row],[Ethnicity]]="Black"), "Female_Black", "Others")</f>
        <v>Others</v>
      </c>
    </row>
    <row r="435" spans="1:17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7">
        <v>43866</v>
      </c>
      <c r="J435" s="1">
        <v>96636</v>
      </c>
      <c r="K435" s="2">
        <v>0</v>
      </c>
      <c r="L435" t="s">
        <v>19</v>
      </c>
      <c r="M435" t="s">
        <v>29</v>
      </c>
      <c r="N435" s="7" t="s">
        <v>21</v>
      </c>
      <c r="O435" s="1">
        <f>employee[[#This Row],[Annual Salary]]+employee[[#This Row],[Bonus %]]*employee[[#This Row],[Annual Salary]]</f>
        <v>96636</v>
      </c>
      <c r="P435" t="str">
        <f>IF(AND(employee[[#This Row],[Department]]="IT",employee[[#This Row],[Gender]]="Female"),"Yes","No")</f>
        <v>Yes</v>
      </c>
      <c r="Q435" t="str">
        <f>IF(AND(employee[[#This Row],[Gender]]="Female",employee[[#This Row],[Ethnicity]]="Black"), "Female_Black", "Others")</f>
        <v>Others</v>
      </c>
    </row>
    <row r="436" spans="1:17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7">
        <v>41941</v>
      </c>
      <c r="J436" s="1">
        <v>91592</v>
      </c>
      <c r="K436" s="2">
        <v>0</v>
      </c>
      <c r="L436" t="s">
        <v>19</v>
      </c>
      <c r="M436" t="s">
        <v>20</v>
      </c>
      <c r="N436" s="7" t="s">
        <v>21</v>
      </c>
      <c r="O436" s="1">
        <f>employee[[#This Row],[Annual Salary]]+employee[[#This Row],[Bonus %]]*employee[[#This Row],[Annual Salary]]</f>
        <v>91592</v>
      </c>
      <c r="P436" t="str">
        <f>IF(AND(employee[[#This Row],[Department]]="IT",employee[[#This Row],[Gender]]="Female"),"Yes","No")</f>
        <v>Yes</v>
      </c>
      <c r="Q436" t="str">
        <f>IF(AND(employee[[#This Row],[Gender]]="Female",employee[[#This Row],[Ethnicity]]="Black"), "Female_Black", "Others")</f>
        <v>Female_Black</v>
      </c>
    </row>
    <row r="437" spans="1:17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7">
        <v>36755</v>
      </c>
      <c r="J437" s="1">
        <v>55563</v>
      </c>
      <c r="K437" s="2">
        <v>0</v>
      </c>
      <c r="L437" t="s">
        <v>33</v>
      </c>
      <c r="M437" t="s">
        <v>34</v>
      </c>
      <c r="N437" s="7" t="s">
        <v>21</v>
      </c>
      <c r="O437" s="1">
        <f>employee[[#This Row],[Annual Salary]]+employee[[#This Row],[Bonus %]]*employee[[#This Row],[Annual Salary]]</f>
        <v>55563</v>
      </c>
      <c r="P437" t="str">
        <f>IF(AND(employee[[#This Row],[Department]]="IT",employee[[#This Row],[Gender]]="Female"),"Yes","No")</f>
        <v>No</v>
      </c>
      <c r="Q437" t="str">
        <f>IF(AND(employee[[#This Row],[Gender]]="Female",employee[[#This Row],[Ethnicity]]="Black"), "Female_Black", "Others")</f>
        <v>Others</v>
      </c>
    </row>
    <row r="438" spans="1:17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7">
        <v>35109</v>
      </c>
      <c r="J438" s="1">
        <v>159724</v>
      </c>
      <c r="K438" s="2">
        <v>0.23</v>
      </c>
      <c r="L438" t="s">
        <v>33</v>
      </c>
      <c r="M438" t="s">
        <v>60</v>
      </c>
      <c r="N438" s="7" t="s">
        <v>21</v>
      </c>
      <c r="O438" s="1">
        <f>employee[[#This Row],[Annual Salary]]+employee[[#This Row],[Bonus %]]*employee[[#This Row],[Annual Salary]]</f>
        <v>196460.52000000002</v>
      </c>
      <c r="P438" t="str">
        <f>IF(AND(employee[[#This Row],[Department]]="IT",employee[[#This Row],[Gender]]="Female"),"Yes","No")</f>
        <v>Yes</v>
      </c>
      <c r="Q438" t="str">
        <f>IF(AND(employee[[#This Row],[Gender]]="Female",employee[[#This Row],[Ethnicity]]="Black"), "Female_Black", "Others")</f>
        <v>Others</v>
      </c>
    </row>
    <row r="439" spans="1:17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7">
        <v>42951</v>
      </c>
      <c r="J439" s="1">
        <v>183190</v>
      </c>
      <c r="K439" s="2">
        <v>0.36</v>
      </c>
      <c r="L439" t="s">
        <v>19</v>
      </c>
      <c r="M439" t="s">
        <v>20</v>
      </c>
      <c r="N439" s="7" t="s">
        <v>21</v>
      </c>
      <c r="O439" s="1">
        <f>employee[[#This Row],[Annual Salary]]+employee[[#This Row],[Bonus %]]*employee[[#This Row],[Annual Salary]]</f>
        <v>249138.4</v>
      </c>
      <c r="P439" t="str">
        <f>IF(AND(employee[[#This Row],[Department]]="IT",employee[[#This Row],[Gender]]="Female"),"Yes","No")</f>
        <v>No</v>
      </c>
      <c r="Q439" t="str">
        <f>IF(AND(employee[[#This Row],[Gender]]="Female",employee[[#This Row],[Ethnicity]]="Black"), "Female_Black", "Others")</f>
        <v>Others</v>
      </c>
    </row>
    <row r="440" spans="1:17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7">
        <v>43824</v>
      </c>
      <c r="J440" s="1">
        <v>54829</v>
      </c>
      <c r="K440" s="2">
        <v>0</v>
      </c>
      <c r="L440" t="s">
        <v>19</v>
      </c>
      <c r="M440" t="s">
        <v>39</v>
      </c>
      <c r="N440" s="7" t="s">
        <v>21</v>
      </c>
      <c r="O440" s="1">
        <f>employee[[#This Row],[Annual Salary]]+employee[[#This Row],[Bonus %]]*employee[[#This Row],[Annual Salary]]</f>
        <v>54829</v>
      </c>
      <c r="P440" t="str">
        <f>IF(AND(employee[[#This Row],[Department]]="IT",employee[[#This Row],[Gender]]="Female"),"Yes","No")</f>
        <v>No</v>
      </c>
      <c r="Q440" t="str">
        <f>IF(AND(employee[[#This Row],[Gender]]="Female",employee[[#This Row],[Ethnicity]]="Black"), "Female_Black", "Others")</f>
        <v>Others</v>
      </c>
    </row>
    <row r="441" spans="1:17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7">
        <v>38464</v>
      </c>
      <c r="J441" s="1">
        <v>96639</v>
      </c>
      <c r="K441" s="2">
        <v>0</v>
      </c>
      <c r="L441" t="s">
        <v>52</v>
      </c>
      <c r="M441" t="s">
        <v>66</v>
      </c>
      <c r="N441" s="7" t="s">
        <v>21</v>
      </c>
      <c r="O441" s="1">
        <f>employee[[#This Row],[Annual Salary]]+employee[[#This Row],[Bonus %]]*employee[[#This Row],[Annual Salary]]</f>
        <v>96639</v>
      </c>
      <c r="P441" t="str">
        <f>IF(AND(employee[[#This Row],[Department]]="IT",employee[[#This Row],[Gender]]="Female"),"Yes","No")</f>
        <v>No</v>
      </c>
      <c r="Q441" t="str">
        <f>IF(AND(employee[[#This Row],[Gender]]="Female",employee[[#This Row],[Ethnicity]]="Black"), "Female_Black", "Others")</f>
        <v>Others</v>
      </c>
    </row>
    <row r="442" spans="1:17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7">
        <v>38879</v>
      </c>
      <c r="J442" s="1">
        <v>117278</v>
      </c>
      <c r="K442" s="2">
        <v>0.09</v>
      </c>
      <c r="L442" t="s">
        <v>19</v>
      </c>
      <c r="M442" t="s">
        <v>45</v>
      </c>
      <c r="N442" s="7" t="s">
        <v>21</v>
      </c>
      <c r="O442" s="1">
        <f>employee[[#This Row],[Annual Salary]]+employee[[#This Row],[Bonus %]]*employee[[#This Row],[Annual Salary]]</f>
        <v>127833.02</v>
      </c>
      <c r="P442" t="str">
        <f>IF(AND(employee[[#This Row],[Department]]="IT",employee[[#This Row],[Gender]]="Female"),"Yes","No")</f>
        <v>No</v>
      </c>
      <c r="Q442" t="str">
        <f>IF(AND(employee[[#This Row],[Gender]]="Female",employee[[#This Row],[Ethnicity]]="Black"), "Female_Black", "Others")</f>
        <v>Others</v>
      </c>
    </row>
    <row r="443" spans="1:17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7">
        <v>39487</v>
      </c>
      <c r="J443" s="1">
        <v>84193</v>
      </c>
      <c r="K443" s="2">
        <v>0.09</v>
      </c>
      <c r="L443" t="s">
        <v>33</v>
      </c>
      <c r="M443" t="s">
        <v>74</v>
      </c>
      <c r="N443" s="7" t="s">
        <v>21</v>
      </c>
      <c r="O443" s="1">
        <f>employee[[#This Row],[Annual Salary]]+employee[[#This Row],[Bonus %]]*employee[[#This Row],[Annual Salary]]</f>
        <v>91770.37</v>
      </c>
      <c r="P443" t="str">
        <f>IF(AND(employee[[#This Row],[Department]]="IT",employee[[#This Row],[Gender]]="Female"),"Yes","No")</f>
        <v>No</v>
      </c>
      <c r="Q443" t="str">
        <f>IF(AND(employee[[#This Row],[Gender]]="Female",employee[[#This Row],[Ethnicity]]="Black"), "Female_Black", "Others")</f>
        <v>Others</v>
      </c>
    </row>
    <row r="444" spans="1:17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7">
        <v>43309</v>
      </c>
      <c r="J444" s="1">
        <v>87806</v>
      </c>
      <c r="K444" s="2">
        <v>0</v>
      </c>
      <c r="L444" t="s">
        <v>19</v>
      </c>
      <c r="M444" t="s">
        <v>63</v>
      </c>
      <c r="N444" s="7" t="s">
        <v>21</v>
      </c>
      <c r="O444" s="1">
        <f>employee[[#This Row],[Annual Salary]]+employee[[#This Row],[Bonus %]]*employee[[#This Row],[Annual Salary]]</f>
        <v>87806</v>
      </c>
      <c r="P444" t="str">
        <f>IF(AND(employee[[#This Row],[Department]]="IT",employee[[#This Row],[Gender]]="Female"),"Yes","No")</f>
        <v>Yes</v>
      </c>
      <c r="Q444" t="str">
        <f>IF(AND(employee[[#This Row],[Gender]]="Female",employee[[#This Row],[Ethnicity]]="Black"), "Female_Black", "Others")</f>
        <v>Others</v>
      </c>
    </row>
    <row r="445" spans="1:17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7">
        <v>40820</v>
      </c>
      <c r="J445" s="1">
        <v>63959</v>
      </c>
      <c r="K445" s="2">
        <v>0</v>
      </c>
      <c r="L445" t="s">
        <v>19</v>
      </c>
      <c r="M445" t="s">
        <v>63</v>
      </c>
      <c r="N445" s="7" t="s">
        <v>21</v>
      </c>
      <c r="O445" s="1">
        <f>employee[[#This Row],[Annual Salary]]+employee[[#This Row],[Bonus %]]*employee[[#This Row],[Annual Salary]]</f>
        <v>63959</v>
      </c>
      <c r="P445" t="str">
        <f>IF(AND(employee[[#This Row],[Department]]="IT",employee[[#This Row],[Gender]]="Female"),"Yes","No")</f>
        <v>No</v>
      </c>
      <c r="Q445" t="str">
        <f>IF(AND(employee[[#This Row],[Gender]]="Female",employee[[#This Row],[Ethnicity]]="Black"), "Female_Black", "Others")</f>
        <v>Others</v>
      </c>
    </row>
    <row r="446" spans="1:17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7">
        <v>42166</v>
      </c>
      <c r="J446" s="1">
        <v>234723</v>
      </c>
      <c r="K446" s="2">
        <v>0.36</v>
      </c>
      <c r="L446" t="s">
        <v>33</v>
      </c>
      <c r="M446" t="s">
        <v>74</v>
      </c>
      <c r="N446" s="7" t="s">
        <v>21</v>
      </c>
      <c r="O446" s="1">
        <f>employee[[#This Row],[Annual Salary]]+employee[[#This Row],[Bonus %]]*employee[[#This Row],[Annual Salary]]</f>
        <v>319223.28000000003</v>
      </c>
      <c r="P446" t="str">
        <f>IF(AND(employee[[#This Row],[Department]]="IT",employee[[#This Row],[Gender]]="Female"),"Yes","No")</f>
        <v>No</v>
      </c>
      <c r="Q446" t="str">
        <f>IF(AND(employee[[#This Row],[Gender]]="Female",employee[[#This Row],[Ethnicity]]="Black"), "Female_Black", "Others")</f>
        <v>Others</v>
      </c>
    </row>
    <row r="447" spans="1:17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7">
        <v>43701</v>
      </c>
      <c r="J447" s="1">
        <v>50809</v>
      </c>
      <c r="K447" s="2">
        <v>0</v>
      </c>
      <c r="L447" t="s">
        <v>33</v>
      </c>
      <c r="M447" t="s">
        <v>80</v>
      </c>
      <c r="N447" s="7" t="s">
        <v>21</v>
      </c>
      <c r="O447" s="1">
        <f>employee[[#This Row],[Annual Salary]]+employee[[#This Row],[Bonus %]]*employee[[#This Row],[Annual Salary]]</f>
        <v>50809</v>
      </c>
      <c r="P447" t="str">
        <f>IF(AND(employee[[#This Row],[Department]]="IT",employee[[#This Row],[Gender]]="Female"),"Yes","No")</f>
        <v>No</v>
      </c>
      <c r="Q447" t="str">
        <f>IF(AND(employee[[#This Row],[Gender]]="Female",employee[[#This Row],[Ethnicity]]="Black"), "Female_Black", "Others")</f>
        <v>Others</v>
      </c>
    </row>
    <row r="448" spans="1:17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7">
        <v>37456</v>
      </c>
      <c r="J448" s="1">
        <v>77396</v>
      </c>
      <c r="K448" s="2">
        <v>0</v>
      </c>
      <c r="L448" t="s">
        <v>19</v>
      </c>
      <c r="M448" t="s">
        <v>45</v>
      </c>
      <c r="N448" s="7" t="s">
        <v>21</v>
      </c>
      <c r="O448" s="1">
        <f>employee[[#This Row],[Annual Salary]]+employee[[#This Row],[Bonus %]]*employee[[#This Row],[Annual Salary]]</f>
        <v>77396</v>
      </c>
      <c r="P448" t="str">
        <f>IF(AND(employee[[#This Row],[Department]]="IT",employee[[#This Row],[Gender]]="Female"),"Yes","No")</f>
        <v>No</v>
      </c>
      <c r="Q448" t="str">
        <f>IF(AND(employee[[#This Row],[Gender]]="Female",employee[[#This Row],[Ethnicity]]="Black"), "Female_Black", "Others")</f>
        <v>Others</v>
      </c>
    </row>
    <row r="449" spans="1:17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7">
        <v>36525</v>
      </c>
      <c r="J449" s="1">
        <v>89523</v>
      </c>
      <c r="K449" s="2">
        <v>0</v>
      </c>
      <c r="L449" t="s">
        <v>19</v>
      </c>
      <c r="M449" t="s">
        <v>39</v>
      </c>
      <c r="N449" s="7" t="s">
        <v>21</v>
      </c>
      <c r="O449" s="1">
        <f>employee[[#This Row],[Annual Salary]]+employee[[#This Row],[Bonus %]]*employee[[#This Row],[Annual Salary]]</f>
        <v>89523</v>
      </c>
      <c r="P449" t="str">
        <f>IF(AND(employee[[#This Row],[Department]]="IT",employee[[#This Row],[Gender]]="Female"),"Yes","No")</f>
        <v>No</v>
      </c>
      <c r="Q449" t="str">
        <f>IF(AND(employee[[#This Row],[Gender]]="Female",employee[[#This Row],[Ethnicity]]="Black"), "Female_Black", "Others")</f>
        <v>Others</v>
      </c>
    </row>
    <row r="450" spans="1:17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7">
        <v>40744</v>
      </c>
      <c r="J450" s="1">
        <v>86173</v>
      </c>
      <c r="K450" s="2">
        <v>0</v>
      </c>
      <c r="L450" t="s">
        <v>33</v>
      </c>
      <c r="M450" t="s">
        <v>80</v>
      </c>
      <c r="N450" s="7" t="s">
        <v>21</v>
      </c>
      <c r="O450" s="1">
        <f>employee[[#This Row],[Annual Salary]]+employee[[#This Row],[Bonus %]]*employee[[#This Row],[Annual Salary]]</f>
        <v>86173</v>
      </c>
      <c r="P450" t="str">
        <f>IF(AND(employee[[#This Row],[Department]]="IT",employee[[#This Row],[Gender]]="Female"),"Yes","No")</f>
        <v>Yes</v>
      </c>
      <c r="Q450" t="str">
        <f>IF(AND(employee[[#This Row],[Gender]]="Female",employee[[#This Row],[Ethnicity]]="Black"), "Female_Black", "Others")</f>
        <v>Others</v>
      </c>
    </row>
    <row r="451" spans="1:17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7">
        <v>36757</v>
      </c>
      <c r="J451" s="1">
        <v>222224</v>
      </c>
      <c r="K451" s="2">
        <v>0.38</v>
      </c>
      <c r="L451" t="s">
        <v>19</v>
      </c>
      <c r="M451" t="s">
        <v>29</v>
      </c>
      <c r="N451" s="7" t="s">
        <v>21</v>
      </c>
      <c r="O451" s="1">
        <f>employee[[#This Row],[Annual Salary]]+employee[[#This Row],[Bonus %]]*employee[[#This Row],[Annual Salary]]</f>
        <v>306669.12</v>
      </c>
      <c r="P451" t="str">
        <f>IF(AND(employee[[#This Row],[Department]]="IT",employee[[#This Row],[Gender]]="Female"),"Yes","No")</f>
        <v>No</v>
      </c>
      <c r="Q451" t="str">
        <f>IF(AND(employee[[#This Row],[Gender]]="Female",employee[[#This Row],[Ethnicity]]="Black"), "Female_Black", "Others")</f>
        <v>Female_Black</v>
      </c>
    </row>
    <row r="452" spans="1:17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7">
        <v>44303</v>
      </c>
      <c r="J452" s="1">
        <v>146140</v>
      </c>
      <c r="K452" s="2">
        <v>0.15</v>
      </c>
      <c r="L452" t="s">
        <v>19</v>
      </c>
      <c r="M452" t="s">
        <v>63</v>
      </c>
      <c r="N452" s="7" t="s">
        <v>21</v>
      </c>
      <c r="O452" s="1">
        <f>employee[[#This Row],[Annual Salary]]+employee[[#This Row],[Bonus %]]*employee[[#This Row],[Annual Salary]]</f>
        <v>168061</v>
      </c>
      <c r="P452" t="str">
        <f>IF(AND(employee[[#This Row],[Department]]="IT",employee[[#This Row],[Gender]]="Female"),"Yes","No")</f>
        <v>No</v>
      </c>
      <c r="Q452" t="str">
        <f>IF(AND(employee[[#This Row],[Gender]]="Female",employee[[#This Row],[Ethnicity]]="Black"), "Female_Black", "Others")</f>
        <v>Others</v>
      </c>
    </row>
    <row r="453" spans="1:17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7">
        <v>34505</v>
      </c>
      <c r="J453" s="1">
        <v>109456</v>
      </c>
      <c r="K453" s="2">
        <v>0.1</v>
      </c>
      <c r="L453" t="s">
        <v>19</v>
      </c>
      <c r="M453" t="s">
        <v>20</v>
      </c>
      <c r="N453" s="7" t="s">
        <v>21</v>
      </c>
      <c r="O453" s="1">
        <f>employee[[#This Row],[Annual Salary]]+employee[[#This Row],[Bonus %]]*employee[[#This Row],[Annual Salary]]</f>
        <v>120401.60000000001</v>
      </c>
      <c r="P453" t="str">
        <f>IF(AND(employee[[#This Row],[Department]]="IT",employee[[#This Row],[Gender]]="Female"),"Yes","No")</f>
        <v>No</v>
      </c>
      <c r="Q453" t="str">
        <f>IF(AND(employee[[#This Row],[Gender]]="Female",employee[[#This Row],[Ethnicity]]="Black"), "Female_Black", "Others")</f>
        <v>Others</v>
      </c>
    </row>
    <row r="454" spans="1:17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7">
        <v>39728</v>
      </c>
      <c r="J454" s="1">
        <v>170221</v>
      </c>
      <c r="K454" s="2">
        <v>0.15</v>
      </c>
      <c r="L454" t="s">
        <v>52</v>
      </c>
      <c r="M454" t="s">
        <v>81</v>
      </c>
      <c r="N454" s="7" t="s">
        <v>21</v>
      </c>
      <c r="O454" s="1">
        <f>employee[[#This Row],[Annual Salary]]+employee[[#This Row],[Bonus %]]*employee[[#This Row],[Annual Salary]]</f>
        <v>195754.15</v>
      </c>
      <c r="P454" t="str">
        <f>IF(AND(employee[[#This Row],[Department]]="IT",employee[[#This Row],[Gender]]="Female"),"Yes","No")</f>
        <v>No</v>
      </c>
      <c r="Q454" t="str">
        <f>IF(AND(employee[[#This Row],[Gender]]="Female",employee[[#This Row],[Ethnicity]]="Black"), "Female_Black", "Others")</f>
        <v>Others</v>
      </c>
    </row>
    <row r="455" spans="1:17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7">
        <v>38777</v>
      </c>
      <c r="J455" s="1">
        <v>97433</v>
      </c>
      <c r="K455" s="2">
        <v>0.05</v>
      </c>
      <c r="L455" t="s">
        <v>19</v>
      </c>
      <c r="M455" t="s">
        <v>63</v>
      </c>
      <c r="N455" s="7">
        <v>42224</v>
      </c>
      <c r="O455" s="1">
        <f>employee[[#This Row],[Annual Salary]]+employee[[#This Row],[Bonus %]]*employee[[#This Row],[Annual Salary]]</f>
        <v>102304.65</v>
      </c>
      <c r="P455" t="str">
        <f>IF(AND(employee[[#This Row],[Department]]="IT",employee[[#This Row],[Gender]]="Female"),"Yes","No")</f>
        <v>Yes</v>
      </c>
      <c r="Q455" t="str">
        <f>IF(AND(employee[[#This Row],[Gender]]="Female",employee[[#This Row],[Ethnicity]]="Black"), "Female_Black", "Others")</f>
        <v>Others</v>
      </c>
    </row>
    <row r="456" spans="1:17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7">
        <v>41516</v>
      </c>
      <c r="J456" s="1">
        <v>59646</v>
      </c>
      <c r="K456" s="2">
        <v>0</v>
      </c>
      <c r="L456" t="s">
        <v>33</v>
      </c>
      <c r="M456" t="s">
        <v>74</v>
      </c>
      <c r="N456" s="7" t="s">
        <v>21</v>
      </c>
      <c r="O456" s="1">
        <f>employee[[#This Row],[Annual Salary]]+employee[[#This Row],[Bonus %]]*employee[[#This Row],[Annual Salary]]</f>
        <v>59646</v>
      </c>
      <c r="P456" t="str">
        <f>IF(AND(employee[[#This Row],[Department]]="IT",employee[[#This Row],[Gender]]="Female"),"Yes","No")</f>
        <v>No</v>
      </c>
      <c r="Q456" t="str">
        <f>IF(AND(employee[[#This Row],[Gender]]="Female",employee[[#This Row],[Ethnicity]]="Black"), "Female_Black", "Others")</f>
        <v>Others</v>
      </c>
    </row>
    <row r="457" spans="1:17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7">
        <v>34940</v>
      </c>
      <c r="J457" s="1">
        <v>158787</v>
      </c>
      <c r="K457" s="2">
        <v>0.18</v>
      </c>
      <c r="L457" t="s">
        <v>33</v>
      </c>
      <c r="M457" t="s">
        <v>34</v>
      </c>
      <c r="N457" s="7" t="s">
        <v>21</v>
      </c>
      <c r="O457" s="1">
        <f>employee[[#This Row],[Annual Salary]]+employee[[#This Row],[Bonus %]]*employee[[#This Row],[Annual Salary]]</f>
        <v>187368.66</v>
      </c>
      <c r="P457" t="str">
        <f>IF(AND(employee[[#This Row],[Department]]="IT",employee[[#This Row],[Gender]]="Female"),"Yes","No")</f>
        <v>No</v>
      </c>
      <c r="Q457" t="str">
        <f>IF(AND(employee[[#This Row],[Gender]]="Female",employee[[#This Row],[Ethnicity]]="Black"), "Female_Black", "Others")</f>
        <v>Others</v>
      </c>
    </row>
    <row r="458" spans="1:17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7">
        <v>43219</v>
      </c>
      <c r="J458" s="1">
        <v>83378</v>
      </c>
      <c r="K458" s="2">
        <v>0</v>
      </c>
      <c r="L458" t="s">
        <v>33</v>
      </c>
      <c r="M458" t="s">
        <v>60</v>
      </c>
      <c r="N458" s="7" t="s">
        <v>21</v>
      </c>
      <c r="O458" s="1">
        <f>employee[[#This Row],[Annual Salary]]+employee[[#This Row],[Bonus %]]*employee[[#This Row],[Annual Salary]]</f>
        <v>83378</v>
      </c>
      <c r="P458" t="str">
        <f>IF(AND(employee[[#This Row],[Department]]="IT",employee[[#This Row],[Gender]]="Female"),"Yes","No")</f>
        <v>No</v>
      </c>
      <c r="Q458" t="str">
        <f>IF(AND(employee[[#This Row],[Gender]]="Female",employee[[#This Row],[Ethnicity]]="Black"), "Female_Black", "Others")</f>
        <v>Others</v>
      </c>
    </row>
    <row r="459" spans="1:17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7">
        <v>41590</v>
      </c>
      <c r="J459" s="1">
        <v>88895</v>
      </c>
      <c r="K459" s="2">
        <v>0</v>
      </c>
      <c r="L459" t="s">
        <v>19</v>
      </c>
      <c r="M459" t="s">
        <v>20</v>
      </c>
      <c r="N459" s="7" t="s">
        <v>21</v>
      </c>
      <c r="O459" s="1">
        <f>employee[[#This Row],[Annual Salary]]+employee[[#This Row],[Bonus %]]*employee[[#This Row],[Annual Salary]]</f>
        <v>88895</v>
      </c>
      <c r="P459" t="str">
        <f>IF(AND(employee[[#This Row],[Department]]="IT",employee[[#This Row],[Gender]]="Female"),"Yes","No")</f>
        <v>No</v>
      </c>
      <c r="Q459" t="str">
        <f>IF(AND(employee[[#This Row],[Gender]]="Female",employee[[#This Row],[Ethnicity]]="Black"), "Female_Black", "Others")</f>
        <v>Others</v>
      </c>
    </row>
    <row r="460" spans="1:17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7">
        <v>38332</v>
      </c>
      <c r="J460" s="1">
        <v>168846</v>
      </c>
      <c r="K460" s="2">
        <v>0.24</v>
      </c>
      <c r="L460" t="s">
        <v>33</v>
      </c>
      <c r="M460" t="s">
        <v>80</v>
      </c>
      <c r="N460" s="7" t="s">
        <v>21</v>
      </c>
      <c r="O460" s="1">
        <f>employee[[#This Row],[Annual Salary]]+employee[[#This Row],[Bonus %]]*employee[[#This Row],[Annual Salary]]</f>
        <v>209369.04</v>
      </c>
      <c r="P460" t="str">
        <f>IF(AND(employee[[#This Row],[Department]]="IT",employee[[#This Row],[Gender]]="Female"),"Yes","No")</f>
        <v>No</v>
      </c>
      <c r="Q460" t="str">
        <f>IF(AND(employee[[#This Row],[Gender]]="Female",employee[[#This Row],[Ethnicity]]="Black"), "Female_Black", "Others")</f>
        <v>Others</v>
      </c>
    </row>
    <row r="461" spans="1:17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7">
        <v>40596</v>
      </c>
      <c r="J461" s="1">
        <v>43336</v>
      </c>
      <c r="K461" s="2">
        <v>0</v>
      </c>
      <c r="L461" t="s">
        <v>19</v>
      </c>
      <c r="M461" t="s">
        <v>25</v>
      </c>
      <c r="N461" s="7">
        <v>44024</v>
      </c>
      <c r="O461" s="1">
        <f>employee[[#This Row],[Annual Salary]]+employee[[#This Row],[Bonus %]]*employee[[#This Row],[Annual Salary]]</f>
        <v>43336</v>
      </c>
      <c r="P461" t="str">
        <f>IF(AND(employee[[#This Row],[Department]]="IT",employee[[#This Row],[Gender]]="Female"),"Yes","No")</f>
        <v>No</v>
      </c>
      <c r="Q461" t="str">
        <f>IF(AND(employee[[#This Row],[Gender]]="Female",employee[[#This Row],[Ethnicity]]="Black"), "Female_Black", "Others")</f>
        <v>Others</v>
      </c>
    </row>
    <row r="462" spans="1:17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7">
        <v>40083</v>
      </c>
      <c r="J462" s="1">
        <v>127801</v>
      </c>
      <c r="K462" s="2">
        <v>0.15</v>
      </c>
      <c r="L462" t="s">
        <v>19</v>
      </c>
      <c r="M462" t="s">
        <v>39</v>
      </c>
      <c r="N462" s="7" t="s">
        <v>21</v>
      </c>
      <c r="O462" s="1">
        <f>employee[[#This Row],[Annual Salary]]+employee[[#This Row],[Bonus %]]*employee[[#This Row],[Annual Salary]]</f>
        <v>146971.15</v>
      </c>
      <c r="P462" t="str">
        <f>IF(AND(employee[[#This Row],[Department]]="IT",employee[[#This Row],[Gender]]="Female"),"Yes","No")</f>
        <v>No</v>
      </c>
      <c r="Q462" t="str">
        <f>IF(AND(employee[[#This Row],[Gender]]="Female",employee[[#This Row],[Ethnicity]]="Black"), "Female_Black", "Others")</f>
        <v>Others</v>
      </c>
    </row>
    <row r="463" spans="1:17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7">
        <v>36617</v>
      </c>
      <c r="J463" s="1">
        <v>76352</v>
      </c>
      <c r="K463" s="2">
        <v>0</v>
      </c>
      <c r="L463" t="s">
        <v>19</v>
      </c>
      <c r="M463" t="s">
        <v>25</v>
      </c>
      <c r="N463" s="7" t="s">
        <v>21</v>
      </c>
      <c r="O463" s="1">
        <f>employee[[#This Row],[Annual Salary]]+employee[[#This Row],[Bonus %]]*employee[[#This Row],[Annual Salary]]</f>
        <v>76352</v>
      </c>
      <c r="P463" t="str">
        <f>IF(AND(employee[[#This Row],[Department]]="IT",employee[[#This Row],[Gender]]="Female"),"Yes","No")</f>
        <v>No</v>
      </c>
      <c r="Q463" t="str">
        <f>IF(AND(employee[[#This Row],[Gender]]="Female",employee[[#This Row],[Ethnicity]]="Black"), "Female_Black", "Others")</f>
        <v>Others</v>
      </c>
    </row>
    <row r="464" spans="1:17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7">
        <v>43638</v>
      </c>
      <c r="J464" s="1">
        <v>250767</v>
      </c>
      <c r="K464" s="2">
        <v>0.38</v>
      </c>
      <c r="L464" t="s">
        <v>19</v>
      </c>
      <c r="M464" t="s">
        <v>63</v>
      </c>
      <c r="N464" s="7" t="s">
        <v>21</v>
      </c>
      <c r="O464" s="1">
        <f>employee[[#This Row],[Annual Salary]]+employee[[#This Row],[Bonus %]]*employee[[#This Row],[Annual Salary]]</f>
        <v>346058.46</v>
      </c>
      <c r="P464" t="str">
        <f>IF(AND(employee[[#This Row],[Department]]="IT",employee[[#This Row],[Gender]]="Female"),"Yes","No")</f>
        <v>No</v>
      </c>
      <c r="Q464" t="str">
        <f>IF(AND(employee[[#This Row],[Gender]]="Female",employee[[#This Row],[Ethnicity]]="Black"), "Female_Black", "Others")</f>
        <v>Others</v>
      </c>
    </row>
    <row r="465" spans="1:17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7">
        <v>44101</v>
      </c>
      <c r="J465" s="1">
        <v>223055</v>
      </c>
      <c r="K465" s="2">
        <v>0.3</v>
      </c>
      <c r="L465" t="s">
        <v>19</v>
      </c>
      <c r="M465" t="s">
        <v>29</v>
      </c>
      <c r="N465" s="7" t="s">
        <v>21</v>
      </c>
      <c r="O465" s="1">
        <f>employee[[#This Row],[Annual Salary]]+employee[[#This Row],[Bonus %]]*employee[[#This Row],[Annual Salary]]</f>
        <v>289971.5</v>
      </c>
      <c r="P465" t="str">
        <f>IF(AND(employee[[#This Row],[Department]]="IT",employee[[#This Row],[Gender]]="Female"),"Yes","No")</f>
        <v>No</v>
      </c>
      <c r="Q465" t="str">
        <f>IF(AND(employee[[#This Row],[Gender]]="Female",employee[[#This Row],[Ethnicity]]="Black"), "Female_Black", "Others")</f>
        <v>Others</v>
      </c>
    </row>
    <row r="466" spans="1:17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7">
        <v>39185</v>
      </c>
      <c r="J466" s="1">
        <v>189680</v>
      </c>
      <c r="K466" s="2">
        <v>0.23</v>
      </c>
      <c r="L466" t="s">
        <v>52</v>
      </c>
      <c r="M466" t="s">
        <v>53</v>
      </c>
      <c r="N466" s="7" t="s">
        <v>21</v>
      </c>
      <c r="O466" s="1">
        <f>employee[[#This Row],[Annual Salary]]+employee[[#This Row],[Bonus %]]*employee[[#This Row],[Annual Salary]]</f>
        <v>233306.4</v>
      </c>
      <c r="P466" t="str">
        <f>IF(AND(employee[[#This Row],[Department]]="IT",employee[[#This Row],[Gender]]="Female"),"Yes","No")</f>
        <v>No</v>
      </c>
      <c r="Q466" t="str">
        <f>IF(AND(employee[[#This Row],[Gender]]="Female",employee[[#This Row],[Ethnicity]]="Black"), "Female_Black", "Others")</f>
        <v>Others</v>
      </c>
    </row>
    <row r="467" spans="1:17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7">
        <v>43299</v>
      </c>
      <c r="J467" s="1">
        <v>71167</v>
      </c>
      <c r="K467" s="2">
        <v>0</v>
      </c>
      <c r="L467" t="s">
        <v>19</v>
      </c>
      <c r="M467" t="s">
        <v>29</v>
      </c>
      <c r="N467" s="7" t="s">
        <v>21</v>
      </c>
      <c r="O467" s="1">
        <f>employee[[#This Row],[Annual Salary]]+employee[[#This Row],[Bonus %]]*employee[[#This Row],[Annual Salary]]</f>
        <v>71167</v>
      </c>
      <c r="P467" t="str">
        <f>IF(AND(employee[[#This Row],[Department]]="IT",employee[[#This Row],[Gender]]="Female"),"Yes","No")</f>
        <v>No</v>
      </c>
      <c r="Q467" t="str">
        <f>IF(AND(employee[[#This Row],[Gender]]="Female",employee[[#This Row],[Ethnicity]]="Black"), "Female_Black", "Others")</f>
        <v>Others</v>
      </c>
    </row>
    <row r="468" spans="1:17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7">
        <v>40272</v>
      </c>
      <c r="J468" s="1">
        <v>76027</v>
      </c>
      <c r="K468" s="2">
        <v>0</v>
      </c>
      <c r="L468" t="s">
        <v>19</v>
      </c>
      <c r="M468" t="s">
        <v>63</v>
      </c>
      <c r="N468" s="7" t="s">
        <v>21</v>
      </c>
      <c r="O468" s="1">
        <f>employee[[#This Row],[Annual Salary]]+employee[[#This Row],[Bonus %]]*employee[[#This Row],[Annual Salary]]</f>
        <v>76027</v>
      </c>
      <c r="P468" t="str">
        <f>IF(AND(employee[[#This Row],[Department]]="IT",employee[[#This Row],[Gender]]="Female"),"Yes","No")</f>
        <v>Yes</v>
      </c>
      <c r="Q468" t="str">
        <f>IF(AND(employee[[#This Row],[Gender]]="Female",employee[[#This Row],[Ethnicity]]="Black"), "Female_Black", "Others")</f>
        <v>Others</v>
      </c>
    </row>
    <row r="469" spans="1:17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7">
        <v>43809</v>
      </c>
      <c r="J469" s="1">
        <v>183113</v>
      </c>
      <c r="K469" s="2">
        <v>0.24</v>
      </c>
      <c r="L469" t="s">
        <v>52</v>
      </c>
      <c r="M469" t="s">
        <v>66</v>
      </c>
      <c r="N469" s="7" t="s">
        <v>21</v>
      </c>
      <c r="O469" s="1">
        <f>employee[[#This Row],[Annual Salary]]+employee[[#This Row],[Bonus %]]*employee[[#This Row],[Annual Salary]]</f>
        <v>227060.12</v>
      </c>
      <c r="P469" t="str">
        <f>IF(AND(employee[[#This Row],[Department]]="IT",employee[[#This Row],[Gender]]="Female"),"Yes","No")</f>
        <v>No</v>
      </c>
      <c r="Q469" t="str">
        <f>IF(AND(employee[[#This Row],[Gender]]="Female",employee[[#This Row],[Ethnicity]]="Black"), "Female_Black", "Others")</f>
        <v>Others</v>
      </c>
    </row>
    <row r="470" spans="1:17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7">
        <v>44124</v>
      </c>
      <c r="J470" s="1">
        <v>67753</v>
      </c>
      <c r="K470" s="2">
        <v>0</v>
      </c>
      <c r="L470" t="s">
        <v>19</v>
      </c>
      <c r="M470" t="s">
        <v>39</v>
      </c>
      <c r="N470" s="7" t="s">
        <v>21</v>
      </c>
      <c r="O470" s="1">
        <f>employee[[#This Row],[Annual Salary]]+employee[[#This Row],[Bonus %]]*employee[[#This Row],[Annual Salary]]</f>
        <v>67753</v>
      </c>
      <c r="P470" t="str">
        <f>IF(AND(employee[[#This Row],[Department]]="IT",employee[[#This Row],[Gender]]="Female"),"Yes","No")</f>
        <v>No</v>
      </c>
      <c r="Q470" t="str">
        <f>IF(AND(employee[[#This Row],[Gender]]="Female",employee[[#This Row],[Ethnicity]]="Black"), "Female_Black", "Others")</f>
        <v>Others</v>
      </c>
    </row>
    <row r="471" spans="1:17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7">
        <v>42656</v>
      </c>
      <c r="J471" s="1">
        <v>63744</v>
      </c>
      <c r="K471" s="2">
        <v>0.08</v>
      </c>
      <c r="L471" t="s">
        <v>19</v>
      </c>
      <c r="M471" t="s">
        <v>25</v>
      </c>
      <c r="N471" s="7" t="s">
        <v>21</v>
      </c>
      <c r="O471" s="1">
        <f>employee[[#This Row],[Annual Salary]]+employee[[#This Row],[Bonus %]]*employee[[#This Row],[Annual Salary]]</f>
        <v>68843.520000000004</v>
      </c>
      <c r="P471" t="str">
        <f>IF(AND(employee[[#This Row],[Department]]="IT",employee[[#This Row],[Gender]]="Female"),"Yes","No")</f>
        <v>No</v>
      </c>
      <c r="Q471" t="str">
        <f>IF(AND(employee[[#This Row],[Gender]]="Female",employee[[#This Row],[Ethnicity]]="Black"), "Female_Black", "Others")</f>
        <v>Others</v>
      </c>
    </row>
    <row r="472" spans="1:17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7">
        <v>37446</v>
      </c>
      <c r="J472" s="1">
        <v>92209</v>
      </c>
      <c r="K472" s="2">
        <v>0</v>
      </c>
      <c r="L472" t="s">
        <v>33</v>
      </c>
      <c r="M472" t="s">
        <v>74</v>
      </c>
      <c r="N472" s="7" t="s">
        <v>21</v>
      </c>
      <c r="O472" s="1">
        <f>employee[[#This Row],[Annual Salary]]+employee[[#This Row],[Bonus %]]*employee[[#This Row],[Annual Salary]]</f>
        <v>92209</v>
      </c>
      <c r="P472" t="str">
        <f>IF(AND(employee[[#This Row],[Department]]="IT",employee[[#This Row],[Gender]]="Female"),"Yes","No")</f>
        <v>No</v>
      </c>
      <c r="Q472" t="str">
        <f>IF(AND(employee[[#This Row],[Gender]]="Female",employee[[#This Row],[Ethnicity]]="Black"), "Female_Black", "Others")</f>
        <v>Others</v>
      </c>
    </row>
    <row r="473" spans="1:17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7">
        <v>36770</v>
      </c>
      <c r="J473" s="1">
        <v>157487</v>
      </c>
      <c r="K473" s="2">
        <v>0.12</v>
      </c>
      <c r="L473" t="s">
        <v>19</v>
      </c>
      <c r="M473" t="s">
        <v>39</v>
      </c>
      <c r="N473" s="7" t="s">
        <v>21</v>
      </c>
      <c r="O473" s="1">
        <f>employee[[#This Row],[Annual Salary]]+employee[[#This Row],[Bonus %]]*employee[[#This Row],[Annual Salary]]</f>
        <v>176385.44</v>
      </c>
      <c r="P473" t="str">
        <f>IF(AND(employee[[#This Row],[Department]]="IT",employee[[#This Row],[Gender]]="Female"),"Yes","No")</f>
        <v>No</v>
      </c>
      <c r="Q473" t="str">
        <f>IF(AND(employee[[#This Row],[Gender]]="Female",employee[[#This Row],[Ethnicity]]="Black"), "Female_Black", "Others")</f>
        <v>Others</v>
      </c>
    </row>
    <row r="474" spans="1:17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7">
        <v>42101</v>
      </c>
      <c r="J474" s="1">
        <v>99697</v>
      </c>
      <c r="K474" s="2">
        <v>0</v>
      </c>
      <c r="L474" t="s">
        <v>52</v>
      </c>
      <c r="M474" t="s">
        <v>66</v>
      </c>
      <c r="N474" s="7" t="s">
        <v>21</v>
      </c>
      <c r="O474" s="1">
        <f>employee[[#This Row],[Annual Salary]]+employee[[#This Row],[Bonus %]]*employee[[#This Row],[Annual Salary]]</f>
        <v>99697</v>
      </c>
      <c r="P474" t="str">
        <f>IF(AND(employee[[#This Row],[Department]]="IT",employee[[#This Row],[Gender]]="Female"),"Yes","No")</f>
        <v>No</v>
      </c>
      <c r="Q474" t="str">
        <f>IF(AND(employee[[#This Row],[Gender]]="Female",employee[[#This Row],[Ethnicity]]="Black"), "Female_Black", "Others")</f>
        <v>Others</v>
      </c>
    </row>
    <row r="475" spans="1:17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7">
        <v>40235</v>
      </c>
      <c r="J475" s="1">
        <v>90770</v>
      </c>
      <c r="K475" s="2">
        <v>0</v>
      </c>
      <c r="L475" t="s">
        <v>19</v>
      </c>
      <c r="M475" t="s">
        <v>29</v>
      </c>
      <c r="N475" s="7" t="s">
        <v>21</v>
      </c>
      <c r="O475" s="1">
        <f>employee[[#This Row],[Annual Salary]]+employee[[#This Row],[Bonus %]]*employee[[#This Row],[Annual Salary]]</f>
        <v>90770</v>
      </c>
      <c r="P475" t="str">
        <f>IF(AND(employee[[#This Row],[Department]]="IT",employee[[#This Row],[Gender]]="Female"),"Yes","No")</f>
        <v>No</v>
      </c>
      <c r="Q475" t="str">
        <f>IF(AND(employee[[#This Row],[Gender]]="Female",employee[[#This Row],[Ethnicity]]="Black"), "Female_Black", "Others")</f>
        <v>Others</v>
      </c>
    </row>
    <row r="476" spans="1:17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7">
        <v>38380</v>
      </c>
      <c r="J476" s="1">
        <v>55369</v>
      </c>
      <c r="K476" s="2">
        <v>0</v>
      </c>
      <c r="L476" t="s">
        <v>19</v>
      </c>
      <c r="M476" t="s">
        <v>39</v>
      </c>
      <c r="N476" s="7" t="s">
        <v>21</v>
      </c>
      <c r="O476" s="1">
        <f>employee[[#This Row],[Annual Salary]]+employee[[#This Row],[Bonus %]]*employee[[#This Row],[Annual Salary]]</f>
        <v>55369</v>
      </c>
      <c r="P476" t="str">
        <f>IF(AND(employee[[#This Row],[Department]]="IT",employee[[#This Row],[Gender]]="Female"),"Yes","No")</f>
        <v>No</v>
      </c>
      <c r="Q476" t="str">
        <f>IF(AND(employee[[#This Row],[Gender]]="Female",employee[[#This Row],[Ethnicity]]="Black"), "Female_Black", "Others")</f>
        <v>Others</v>
      </c>
    </row>
    <row r="477" spans="1:17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7">
        <v>41898</v>
      </c>
      <c r="J477" s="1">
        <v>69578</v>
      </c>
      <c r="K477" s="2">
        <v>0</v>
      </c>
      <c r="L477" t="s">
        <v>52</v>
      </c>
      <c r="M477" t="s">
        <v>66</v>
      </c>
      <c r="N477" s="7" t="s">
        <v>21</v>
      </c>
      <c r="O477" s="1">
        <f>employee[[#This Row],[Annual Salary]]+employee[[#This Row],[Bonus %]]*employee[[#This Row],[Annual Salary]]</f>
        <v>69578</v>
      </c>
      <c r="P477" t="str">
        <f>IF(AND(employee[[#This Row],[Department]]="IT",employee[[#This Row],[Gender]]="Female"),"Yes","No")</f>
        <v>No</v>
      </c>
      <c r="Q477" t="str">
        <f>IF(AND(employee[[#This Row],[Gender]]="Female",employee[[#This Row],[Ethnicity]]="Black"), "Female_Black", "Others")</f>
        <v>Others</v>
      </c>
    </row>
    <row r="478" spans="1:17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7">
        <v>41429</v>
      </c>
      <c r="J478" s="1">
        <v>167526</v>
      </c>
      <c r="K478" s="2">
        <v>0.26</v>
      </c>
      <c r="L478" t="s">
        <v>19</v>
      </c>
      <c r="M478" t="s">
        <v>45</v>
      </c>
      <c r="N478" s="7" t="s">
        <v>21</v>
      </c>
      <c r="O478" s="1">
        <f>employee[[#This Row],[Annual Salary]]+employee[[#This Row],[Bonus %]]*employee[[#This Row],[Annual Salary]]</f>
        <v>211082.76</v>
      </c>
      <c r="P478" t="str">
        <f>IF(AND(employee[[#This Row],[Department]]="IT",employee[[#This Row],[Gender]]="Female"),"Yes","No")</f>
        <v>No</v>
      </c>
      <c r="Q478" t="str">
        <f>IF(AND(employee[[#This Row],[Gender]]="Female",employee[[#This Row],[Ethnicity]]="Black"), "Female_Black", "Others")</f>
        <v>Others</v>
      </c>
    </row>
    <row r="479" spans="1:17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7">
        <v>44232</v>
      </c>
      <c r="J479" s="1">
        <v>65507</v>
      </c>
      <c r="K479" s="2">
        <v>0</v>
      </c>
      <c r="L479" t="s">
        <v>52</v>
      </c>
      <c r="M479" t="s">
        <v>81</v>
      </c>
      <c r="N479" s="7" t="s">
        <v>21</v>
      </c>
      <c r="O479" s="1">
        <f>employee[[#This Row],[Annual Salary]]+employee[[#This Row],[Bonus %]]*employee[[#This Row],[Annual Salary]]</f>
        <v>65507</v>
      </c>
      <c r="P479" t="str">
        <f>IF(AND(employee[[#This Row],[Department]]="IT",employee[[#This Row],[Gender]]="Female"),"Yes","No")</f>
        <v>No</v>
      </c>
      <c r="Q479" t="str">
        <f>IF(AND(employee[[#This Row],[Gender]]="Female",employee[[#This Row],[Ethnicity]]="Black"), "Female_Black", "Others")</f>
        <v>Others</v>
      </c>
    </row>
    <row r="480" spans="1:17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7">
        <v>35913</v>
      </c>
      <c r="J480" s="1">
        <v>108268</v>
      </c>
      <c r="K480" s="2">
        <v>0.09</v>
      </c>
      <c r="L480" t="s">
        <v>52</v>
      </c>
      <c r="M480" t="s">
        <v>53</v>
      </c>
      <c r="N480" s="7">
        <v>38122</v>
      </c>
      <c r="O480" s="1">
        <f>employee[[#This Row],[Annual Salary]]+employee[[#This Row],[Bonus %]]*employee[[#This Row],[Annual Salary]]</f>
        <v>118012.12</v>
      </c>
      <c r="P480" t="str">
        <f>IF(AND(employee[[#This Row],[Department]]="IT",employee[[#This Row],[Gender]]="Female"),"Yes","No")</f>
        <v>No</v>
      </c>
      <c r="Q480" t="str">
        <f>IF(AND(employee[[#This Row],[Gender]]="Female",employee[[#This Row],[Ethnicity]]="Black"), "Female_Black", "Others")</f>
        <v>Others</v>
      </c>
    </row>
    <row r="481" spans="1:17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7">
        <v>42405</v>
      </c>
      <c r="J481" s="1">
        <v>80055</v>
      </c>
      <c r="K481" s="2">
        <v>0</v>
      </c>
      <c r="L481" t="s">
        <v>33</v>
      </c>
      <c r="M481" t="s">
        <v>60</v>
      </c>
      <c r="N481" s="7" t="s">
        <v>21</v>
      </c>
      <c r="O481" s="1">
        <f>employee[[#This Row],[Annual Salary]]+employee[[#This Row],[Bonus %]]*employee[[#This Row],[Annual Salary]]</f>
        <v>80055</v>
      </c>
      <c r="P481" t="str">
        <f>IF(AND(employee[[#This Row],[Department]]="IT",employee[[#This Row],[Gender]]="Female"),"Yes","No")</f>
        <v>No</v>
      </c>
      <c r="Q481" t="str">
        <f>IF(AND(employee[[#This Row],[Gender]]="Female",employee[[#This Row],[Ethnicity]]="Black"), "Female_Black", "Others")</f>
        <v>Others</v>
      </c>
    </row>
    <row r="482" spans="1:17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7">
        <v>39930</v>
      </c>
      <c r="J482" s="1">
        <v>76802</v>
      </c>
      <c r="K482" s="2">
        <v>0</v>
      </c>
      <c r="L482" t="s">
        <v>52</v>
      </c>
      <c r="M482" t="s">
        <v>81</v>
      </c>
      <c r="N482" s="7" t="s">
        <v>21</v>
      </c>
      <c r="O482" s="1">
        <f>employee[[#This Row],[Annual Salary]]+employee[[#This Row],[Bonus %]]*employee[[#This Row],[Annual Salary]]</f>
        <v>76802</v>
      </c>
      <c r="P482" t="str">
        <f>IF(AND(employee[[#This Row],[Department]]="IT",employee[[#This Row],[Gender]]="Female"),"Yes","No")</f>
        <v>No</v>
      </c>
      <c r="Q482" t="str">
        <f>IF(AND(employee[[#This Row],[Gender]]="Female",employee[[#This Row],[Ethnicity]]="Black"), "Female_Black", "Others")</f>
        <v>Others</v>
      </c>
    </row>
    <row r="483" spans="1:17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7">
        <v>42696</v>
      </c>
      <c r="J483" s="1">
        <v>253249</v>
      </c>
      <c r="K483" s="2">
        <v>0.31</v>
      </c>
      <c r="L483" t="s">
        <v>19</v>
      </c>
      <c r="M483" t="s">
        <v>25</v>
      </c>
      <c r="N483" s="7" t="s">
        <v>21</v>
      </c>
      <c r="O483" s="1">
        <f>employee[[#This Row],[Annual Salary]]+employee[[#This Row],[Bonus %]]*employee[[#This Row],[Annual Salary]]</f>
        <v>331756.19</v>
      </c>
      <c r="P483" t="str">
        <f>IF(AND(employee[[#This Row],[Department]]="IT",employee[[#This Row],[Gender]]="Female"),"Yes","No")</f>
        <v>No</v>
      </c>
      <c r="Q483" t="str">
        <f>IF(AND(employee[[#This Row],[Gender]]="Female",employee[[#This Row],[Ethnicity]]="Black"), "Female_Black", "Others")</f>
        <v>Others</v>
      </c>
    </row>
    <row r="484" spans="1:17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7">
        <v>38667</v>
      </c>
      <c r="J484" s="1">
        <v>78388</v>
      </c>
      <c r="K484" s="2">
        <v>0</v>
      </c>
      <c r="L484" t="s">
        <v>33</v>
      </c>
      <c r="M484" t="s">
        <v>80</v>
      </c>
      <c r="N484" s="7" t="s">
        <v>21</v>
      </c>
      <c r="O484" s="1">
        <f>employee[[#This Row],[Annual Salary]]+employee[[#This Row],[Bonus %]]*employee[[#This Row],[Annual Salary]]</f>
        <v>78388</v>
      </c>
      <c r="P484" t="str">
        <f>IF(AND(employee[[#This Row],[Department]]="IT",employee[[#This Row],[Gender]]="Female"),"Yes","No")</f>
        <v>No</v>
      </c>
      <c r="Q484" t="str">
        <f>IF(AND(employee[[#This Row],[Gender]]="Female",employee[[#This Row],[Ethnicity]]="Black"), "Female_Black", "Others")</f>
        <v>Others</v>
      </c>
    </row>
    <row r="485" spans="1:17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7">
        <v>42543</v>
      </c>
      <c r="J485" s="1">
        <v>249870</v>
      </c>
      <c r="K485" s="2">
        <v>0.34</v>
      </c>
      <c r="L485" t="s">
        <v>19</v>
      </c>
      <c r="M485" t="s">
        <v>20</v>
      </c>
      <c r="N485" s="7" t="s">
        <v>21</v>
      </c>
      <c r="O485" s="1">
        <f>employee[[#This Row],[Annual Salary]]+employee[[#This Row],[Bonus %]]*employee[[#This Row],[Annual Salary]]</f>
        <v>334825.8</v>
      </c>
      <c r="P485" t="str">
        <f>IF(AND(employee[[#This Row],[Department]]="IT",employee[[#This Row],[Gender]]="Female"),"Yes","No")</f>
        <v>No</v>
      </c>
      <c r="Q485" t="str">
        <f>IF(AND(employee[[#This Row],[Gender]]="Female",employee[[#This Row],[Ethnicity]]="Black"), "Female_Black", "Others")</f>
        <v>Others</v>
      </c>
    </row>
    <row r="486" spans="1:17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7">
        <v>42064</v>
      </c>
      <c r="J486" s="1">
        <v>148321</v>
      </c>
      <c r="K486" s="2">
        <v>0.15</v>
      </c>
      <c r="L486" t="s">
        <v>33</v>
      </c>
      <c r="M486" t="s">
        <v>60</v>
      </c>
      <c r="N486" s="7" t="s">
        <v>21</v>
      </c>
      <c r="O486" s="1">
        <f>employee[[#This Row],[Annual Salary]]+employee[[#This Row],[Bonus %]]*employee[[#This Row],[Annual Salary]]</f>
        <v>170569.15</v>
      </c>
      <c r="P486" t="str">
        <f>IF(AND(employee[[#This Row],[Department]]="IT",employee[[#This Row],[Gender]]="Female"),"Yes","No")</f>
        <v>No</v>
      </c>
      <c r="Q486" t="str">
        <f>IF(AND(employee[[#This Row],[Gender]]="Female",employee[[#This Row],[Ethnicity]]="Black"), "Female_Black", "Others")</f>
        <v>Others</v>
      </c>
    </row>
    <row r="487" spans="1:17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7">
        <v>38027</v>
      </c>
      <c r="J487" s="1">
        <v>90258</v>
      </c>
      <c r="K487" s="2">
        <v>0</v>
      </c>
      <c r="L487" t="s">
        <v>33</v>
      </c>
      <c r="M487" t="s">
        <v>80</v>
      </c>
      <c r="N487" s="7" t="s">
        <v>21</v>
      </c>
      <c r="O487" s="1">
        <f>employee[[#This Row],[Annual Salary]]+employee[[#This Row],[Bonus %]]*employee[[#This Row],[Annual Salary]]</f>
        <v>90258</v>
      </c>
      <c r="P487" t="str">
        <f>IF(AND(employee[[#This Row],[Department]]="IT",employee[[#This Row],[Gender]]="Female"),"Yes","No")</f>
        <v>Yes</v>
      </c>
      <c r="Q487" t="str">
        <f>IF(AND(employee[[#This Row],[Gender]]="Female",employee[[#This Row],[Ethnicity]]="Black"), "Female_Black", "Others")</f>
        <v>Others</v>
      </c>
    </row>
    <row r="488" spans="1:17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7">
        <v>40593</v>
      </c>
      <c r="J488" s="1">
        <v>72486</v>
      </c>
      <c r="K488" s="2">
        <v>0</v>
      </c>
      <c r="L488" t="s">
        <v>19</v>
      </c>
      <c r="M488" t="s">
        <v>63</v>
      </c>
      <c r="N488" s="7" t="s">
        <v>21</v>
      </c>
      <c r="O488" s="1">
        <f>employee[[#This Row],[Annual Salary]]+employee[[#This Row],[Bonus %]]*employee[[#This Row],[Annual Salary]]</f>
        <v>72486</v>
      </c>
      <c r="P488" t="str">
        <f>IF(AND(employee[[#This Row],[Department]]="IT",employee[[#This Row],[Gender]]="Female"),"Yes","No")</f>
        <v>Yes</v>
      </c>
      <c r="Q488" t="str">
        <f>IF(AND(employee[[#This Row],[Gender]]="Female",employee[[#This Row],[Ethnicity]]="Black"), "Female_Black", "Others")</f>
        <v>Female_Black</v>
      </c>
    </row>
    <row r="489" spans="1:17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7">
        <v>41886</v>
      </c>
      <c r="J489" s="1">
        <v>95499</v>
      </c>
      <c r="K489" s="2">
        <v>0</v>
      </c>
      <c r="L489" t="s">
        <v>52</v>
      </c>
      <c r="M489" t="s">
        <v>53</v>
      </c>
      <c r="N489" s="7">
        <v>42958</v>
      </c>
      <c r="O489" s="1">
        <f>employee[[#This Row],[Annual Salary]]+employee[[#This Row],[Bonus %]]*employee[[#This Row],[Annual Salary]]</f>
        <v>95499</v>
      </c>
      <c r="P489" t="str">
        <f>IF(AND(employee[[#This Row],[Department]]="IT",employee[[#This Row],[Gender]]="Female"),"Yes","No")</f>
        <v>No</v>
      </c>
      <c r="Q489" t="str">
        <f>IF(AND(employee[[#This Row],[Gender]]="Female",employee[[#This Row],[Ethnicity]]="Black"), "Female_Black", "Others")</f>
        <v>Others</v>
      </c>
    </row>
    <row r="490" spans="1:17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7">
        <v>38344</v>
      </c>
      <c r="J490" s="1">
        <v>90212</v>
      </c>
      <c r="K490" s="2">
        <v>0</v>
      </c>
      <c r="L490" t="s">
        <v>52</v>
      </c>
      <c r="M490" t="s">
        <v>53</v>
      </c>
      <c r="N490" s="7" t="s">
        <v>21</v>
      </c>
      <c r="O490" s="1">
        <f>employee[[#This Row],[Annual Salary]]+employee[[#This Row],[Bonus %]]*employee[[#This Row],[Annual Salary]]</f>
        <v>90212</v>
      </c>
      <c r="P490" t="str">
        <f>IF(AND(employee[[#This Row],[Department]]="IT",employee[[#This Row],[Gender]]="Female"),"Yes","No")</f>
        <v>No</v>
      </c>
      <c r="Q490" t="str">
        <f>IF(AND(employee[[#This Row],[Gender]]="Female",employee[[#This Row],[Ethnicity]]="Black"), "Female_Black", "Others")</f>
        <v>Others</v>
      </c>
    </row>
    <row r="491" spans="1:17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7">
        <v>43804</v>
      </c>
      <c r="J491" s="1">
        <v>254057</v>
      </c>
      <c r="K491" s="2">
        <v>0.39</v>
      </c>
      <c r="L491" t="s">
        <v>33</v>
      </c>
      <c r="M491" t="s">
        <v>74</v>
      </c>
      <c r="N491" s="7" t="s">
        <v>21</v>
      </c>
      <c r="O491" s="1">
        <f>employee[[#This Row],[Annual Salary]]+employee[[#This Row],[Bonus %]]*employee[[#This Row],[Annual Salary]]</f>
        <v>353139.23</v>
      </c>
      <c r="P491" t="str">
        <f>IF(AND(employee[[#This Row],[Department]]="IT",employee[[#This Row],[Gender]]="Female"),"Yes","No")</f>
        <v>No</v>
      </c>
      <c r="Q491" t="str">
        <f>IF(AND(employee[[#This Row],[Gender]]="Female",employee[[#This Row],[Ethnicity]]="Black"), "Female_Black", "Others")</f>
        <v>Others</v>
      </c>
    </row>
    <row r="492" spans="1:17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7">
        <v>40463</v>
      </c>
      <c r="J492" s="1">
        <v>43001</v>
      </c>
      <c r="K492" s="2">
        <v>0</v>
      </c>
      <c r="L492" t="s">
        <v>19</v>
      </c>
      <c r="M492" t="s">
        <v>25</v>
      </c>
      <c r="N492" s="7" t="s">
        <v>21</v>
      </c>
      <c r="O492" s="1">
        <f>employee[[#This Row],[Annual Salary]]+employee[[#This Row],[Bonus %]]*employee[[#This Row],[Annual Salary]]</f>
        <v>43001</v>
      </c>
      <c r="P492" t="str">
        <f>IF(AND(employee[[#This Row],[Department]]="IT",employee[[#This Row],[Gender]]="Female"),"Yes","No")</f>
        <v>No</v>
      </c>
      <c r="Q492" t="str">
        <f>IF(AND(employee[[#This Row],[Gender]]="Female",employee[[#This Row],[Ethnicity]]="Black"), "Female_Black", "Others")</f>
        <v>Others</v>
      </c>
    </row>
    <row r="493" spans="1:17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7">
        <v>36010</v>
      </c>
      <c r="J493" s="1">
        <v>85120</v>
      </c>
      <c r="K493" s="2">
        <v>0.09</v>
      </c>
      <c r="L493" t="s">
        <v>19</v>
      </c>
      <c r="M493" t="s">
        <v>63</v>
      </c>
      <c r="N493" s="7" t="s">
        <v>21</v>
      </c>
      <c r="O493" s="1">
        <f>employee[[#This Row],[Annual Salary]]+employee[[#This Row],[Bonus %]]*employee[[#This Row],[Annual Salary]]</f>
        <v>92780.800000000003</v>
      </c>
      <c r="P493" t="str">
        <f>IF(AND(employee[[#This Row],[Department]]="IT",employee[[#This Row],[Gender]]="Female"),"Yes","No")</f>
        <v>No</v>
      </c>
      <c r="Q493" t="str">
        <f>IF(AND(employee[[#This Row],[Gender]]="Female",employee[[#This Row],[Ethnicity]]="Black"), "Female_Black", "Others")</f>
        <v>Others</v>
      </c>
    </row>
    <row r="494" spans="1:17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7">
        <v>42219</v>
      </c>
      <c r="J494" s="1">
        <v>52200</v>
      </c>
      <c r="K494" s="2">
        <v>0</v>
      </c>
      <c r="L494" t="s">
        <v>19</v>
      </c>
      <c r="M494" t="s">
        <v>29</v>
      </c>
      <c r="N494" s="7" t="s">
        <v>21</v>
      </c>
      <c r="O494" s="1">
        <f>employee[[#This Row],[Annual Salary]]+employee[[#This Row],[Bonus %]]*employee[[#This Row],[Annual Salary]]</f>
        <v>52200</v>
      </c>
      <c r="P494" t="str">
        <f>IF(AND(employee[[#This Row],[Department]]="IT",employee[[#This Row],[Gender]]="Female"),"Yes","No")</f>
        <v>No</v>
      </c>
      <c r="Q494" t="str">
        <f>IF(AND(employee[[#This Row],[Gender]]="Female",employee[[#This Row],[Ethnicity]]="Black"), "Female_Black", "Others")</f>
        <v>Others</v>
      </c>
    </row>
    <row r="495" spans="1:17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7">
        <v>39739</v>
      </c>
      <c r="J495" s="1">
        <v>150855</v>
      </c>
      <c r="K495" s="2">
        <v>0.11</v>
      </c>
      <c r="L495" t="s">
        <v>19</v>
      </c>
      <c r="M495" t="s">
        <v>39</v>
      </c>
      <c r="N495" s="7" t="s">
        <v>21</v>
      </c>
      <c r="O495" s="1">
        <f>employee[[#This Row],[Annual Salary]]+employee[[#This Row],[Bonus %]]*employee[[#This Row],[Annual Salary]]</f>
        <v>167449.04999999999</v>
      </c>
      <c r="P495" t="str">
        <f>IF(AND(employee[[#This Row],[Department]]="IT",employee[[#This Row],[Gender]]="Female"),"Yes","No")</f>
        <v>No</v>
      </c>
      <c r="Q495" t="str">
        <f>IF(AND(employee[[#This Row],[Gender]]="Female",employee[[#This Row],[Ethnicity]]="Black"), "Female_Black", "Others")</f>
        <v>Others</v>
      </c>
    </row>
    <row r="496" spans="1:17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7">
        <v>38188</v>
      </c>
      <c r="J496" s="1">
        <v>65702</v>
      </c>
      <c r="K496" s="2">
        <v>0</v>
      </c>
      <c r="L496" t="s">
        <v>19</v>
      </c>
      <c r="M496" t="s">
        <v>29</v>
      </c>
      <c r="N496" s="7" t="s">
        <v>21</v>
      </c>
      <c r="O496" s="1">
        <f>employee[[#This Row],[Annual Salary]]+employee[[#This Row],[Bonus %]]*employee[[#This Row],[Annual Salary]]</f>
        <v>65702</v>
      </c>
      <c r="P496" t="str">
        <f>IF(AND(employee[[#This Row],[Department]]="IT",employee[[#This Row],[Gender]]="Female"),"Yes","No")</f>
        <v>Yes</v>
      </c>
      <c r="Q496" t="str">
        <f>IF(AND(employee[[#This Row],[Gender]]="Female",employee[[#This Row],[Ethnicity]]="Black"), "Female_Black", "Others")</f>
        <v>Others</v>
      </c>
    </row>
    <row r="497" spans="1:17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7">
        <v>39367</v>
      </c>
      <c r="J497" s="1">
        <v>162038</v>
      </c>
      <c r="K497" s="2">
        <v>0.24</v>
      </c>
      <c r="L497" t="s">
        <v>33</v>
      </c>
      <c r="M497" t="s">
        <v>80</v>
      </c>
      <c r="N497" s="7" t="s">
        <v>21</v>
      </c>
      <c r="O497" s="1">
        <f>employee[[#This Row],[Annual Salary]]+employee[[#This Row],[Bonus %]]*employee[[#This Row],[Annual Salary]]</f>
        <v>200927.12</v>
      </c>
      <c r="P497" t="str">
        <f>IF(AND(employee[[#This Row],[Department]]="IT",employee[[#This Row],[Gender]]="Female"),"Yes","No")</f>
        <v>No</v>
      </c>
      <c r="Q497" t="str">
        <f>IF(AND(employee[[#This Row],[Gender]]="Female",employee[[#This Row],[Ethnicity]]="Black"), "Female_Black", "Others")</f>
        <v>Others</v>
      </c>
    </row>
    <row r="498" spans="1:17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7">
        <v>43930</v>
      </c>
      <c r="J498" s="1">
        <v>157057</v>
      </c>
      <c r="K498" s="2">
        <v>0.1</v>
      </c>
      <c r="L498" t="s">
        <v>19</v>
      </c>
      <c r="M498" t="s">
        <v>29</v>
      </c>
      <c r="N498" s="7" t="s">
        <v>21</v>
      </c>
      <c r="O498" s="1">
        <f>employee[[#This Row],[Annual Salary]]+employee[[#This Row],[Bonus %]]*employee[[#This Row],[Annual Salary]]</f>
        <v>172762.7</v>
      </c>
      <c r="P498" t="str">
        <f>IF(AND(employee[[#This Row],[Department]]="IT",employee[[#This Row],[Gender]]="Female"),"Yes","No")</f>
        <v>No</v>
      </c>
      <c r="Q498" t="str">
        <f>IF(AND(employee[[#This Row],[Gender]]="Female",employee[[#This Row],[Ethnicity]]="Black"), "Female_Black", "Others")</f>
        <v>Others</v>
      </c>
    </row>
    <row r="499" spans="1:17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7">
        <v>44419</v>
      </c>
      <c r="J499" s="1">
        <v>127559</v>
      </c>
      <c r="K499" s="2">
        <v>0.1</v>
      </c>
      <c r="L499" t="s">
        <v>19</v>
      </c>
      <c r="M499" t="s">
        <v>25</v>
      </c>
      <c r="N499" s="7" t="s">
        <v>21</v>
      </c>
      <c r="O499" s="1">
        <f>employee[[#This Row],[Annual Salary]]+employee[[#This Row],[Bonus %]]*employee[[#This Row],[Annual Salary]]</f>
        <v>140314.9</v>
      </c>
      <c r="P499" t="str">
        <f>IF(AND(employee[[#This Row],[Department]]="IT",employee[[#This Row],[Gender]]="Female"),"Yes","No")</f>
        <v>No</v>
      </c>
      <c r="Q499" t="str">
        <f>IF(AND(employee[[#This Row],[Gender]]="Female",employee[[#This Row],[Ethnicity]]="Black"), "Female_Black", "Others")</f>
        <v>Others</v>
      </c>
    </row>
    <row r="500" spans="1:17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7">
        <v>43536</v>
      </c>
      <c r="J500" s="1">
        <v>62644</v>
      </c>
      <c r="K500" s="2">
        <v>0</v>
      </c>
      <c r="L500" t="s">
        <v>19</v>
      </c>
      <c r="M500" t="s">
        <v>63</v>
      </c>
      <c r="N500" s="7" t="s">
        <v>21</v>
      </c>
      <c r="O500" s="1">
        <f>employee[[#This Row],[Annual Salary]]+employee[[#This Row],[Bonus %]]*employee[[#This Row],[Annual Salary]]</f>
        <v>62644</v>
      </c>
      <c r="P500" t="str">
        <f>IF(AND(employee[[#This Row],[Department]]="IT",employee[[#This Row],[Gender]]="Female"),"Yes","No")</f>
        <v>No</v>
      </c>
      <c r="Q500" t="str">
        <f>IF(AND(employee[[#This Row],[Gender]]="Female",employee[[#This Row],[Ethnicity]]="Black"), "Female_Black", "Others")</f>
        <v>Others</v>
      </c>
    </row>
    <row r="501" spans="1:17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7">
        <v>36956</v>
      </c>
      <c r="J501" s="1">
        <v>73907</v>
      </c>
      <c r="K501" s="2">
        <v>0</v>
      </c>
      <c r="L501" t="s">
        <v>33</v>
      </c>
      <c r="M501" t="s">
        <v>74</v>
      </c>
      <c r="N501" s="7" t="s">
        <v>21</v>
      </c>
      <c r="O501" s="1">
        <f>employee[[#This Row],[Annual Salary]]+employee[[#This Row],[Bonus %]]*employee[[#This Row],[Annual Salary]]</f>
        <v>73907</v>
      </c>
      <c r="P501" t="str">
        <f>IF(AND(employee[[#This Row],[Department]]="IT",employee[[#This Row],[Gender]]="Female"),"Yes","No")</f>
        <v>No</v>
      </c>
      <c r="Q501" t="str">
        <f>IF(AND(employee[[#This Row],[Gender]]="Female",employee[[#This Row],[Ethnicity]]="Black"), "Female_Black", "Others")</f>
        <v>Others</v>
      </c>
    </row>
    <row r="502" spans="1:17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7">
        <v>43169</v>
      </c>
      <c r="J502" s="1">
        <v>90040</v>
      </c>
      <c r="K502" s="2">
        <v>0</v>
      </c>
      <c r="L502" t="s">
        <v>19</v>
      </c>
      <c r="M502" t="s">
        <v>20</v>
      </c>
      <c r="N502" s="7" t="s">
        <v>21</v>
      </c>
      <c r="O502" s="1">
        <f>employee[[#This Row],[Annual Salary]]+employee[[#This Row],[Bonus %]]*employee[[#This Row],[Annual Salary]]</f>
        <v>90040</v>
      </c>
      <c r="P502" t="str">
        <f>IF(AND(employee[[#This Row],[Department]]="IT",employee[[#This Row],[Gender]]="Female"),"Yes","No")</f>
        <v>No</v>
      </c>
      <c r="Q502" t="str">
        <f>IF(AND(employee[[#This Row],[Gender]]="Female",employee[[#This Row],[Ethnicity]]="Black"), "Female_Black", "Others")</f>
        <v>Others</v>
      </c>
    </row>
    <row r="503" spans="1:17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7">
        <v>42516</v>
      </c>
      <c r="J503" s="1">
        <v>91134</v>
      </c>
      <c r="K503" s="2">
        <v>0</v>
      </c>
      <c r="L503" t="s">
        <v>52</v>
      </c>
      <c r="M503" t="s">
        <v>53</v>
      </c>
      <c r="N503" s="7" t="s">
        <v>21</v>
      </c>
      <c r="O503" s="1">
        <f>employee[[#This Row],[Annual Salary]]+employee[[#This Row],[Bonus %]]*employee[[#This Row],[Annual Salary]]</f>
        <v>91134</v>
      </c>
      <c r="P503" t="str">
        <f>IF(AND(employee[[#This Row],[Department]]="IT",employee[[#This Row],[Gender]]="Female"),"Yes","No")</f>
        <v>No</v>
      </c>
      <c r="Q503" t="str">
        <f>IF(AND(employee[[#This Row],[Gender]]="Female",employee[[#This Row],[Ethnicity]]="Black"), "Female_Black", "Others")</f>
        <v>Others</v>
      </c>
    </row>
    <row r="504" spans="1:17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7">
        <v>44461</v>
      </c>
      <c r="J504" s="1">
        <v>201396</v>
      </c>
      <c r="K504" s="2">
        <v>0.32</v>
      </c>
      <c r="L504" t="s">
        <v>19</v>
      </c>
      <c r="M504" t="s">
        <v>45</v>
      </c>
      <c r="N504" s="7" t="s">
        <v>21</v>
      </c>
      <c r="O504" s="1">
        <f>employee[[#This Row],[Annual Salary]]+employee[[#This Row],[Bonus %]]*employee[[#This Row],[Annual Salary]]</f>
        <v>265842.71999999997</v>
      </c>
      <c r="P504" t="str">
        <f>IF(AND(employee[[#This Row],[Department]]="IT",employee[[#This Row],[Gender]]="Female"),"Yes","No")</f>
        <v>No</v>
      </c>
      <c r="Q504" t="str">
        <f>IF(AND(employee[[#This Row],[Gender]]="Female",employee[[#This Row],[Ethnicity]]="Black"), "Female_Black", "Others")</f>
        <v>Others</v>
      </c>
    </row>
    <row r="505" spans="1:17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7">
        <v>40899</v>
      </c>
      <c r="J505" s="1">
        <v>54733</v>
      </c>
      <c r="K505" s="2">
        <v>0</v>
      </c>
      <c r="L505" t="s">
        <v>33</v>
      </c>
      <c r="M505" t="s">
        <v>80</v>
      </c>
      <c r="N505" s="7" t="s">
        <v>21</v>
      </c>
      <c r="O505" s="1">
        <f>employee[[#This Row],[Annual Salary]]+employee[[#This Row],[Bonus %]]*employee[[#This Row],[Annual Salary]]</f>
        <v>54733</v>
      </c>
      <c r="P505" t="str">
        <f>IF(AND(employee[[#This Row],[Department]]="IT",employee[[#This Row],[Gender]]="Female"),"Yes","No")</f>
        <v>No</v>
      </c>
      <c r="Q505" t="str">
        <f>IF(AND(employee[[#This Row],[Gender]]="Female",employee[[#This Row],[Ethnicity]]="Black"), "Female_Black", "Others")</f>
        <v>Others</v>
      </c>
    </row>
    <row r="506" spans="1:17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7">
        <v>43633</v>
      </c>
      <c r="J506" s="1">
        <v>65341</v>
      </c>
      <c r="K506" s="2">
        <v>0</v>
      </c>
      <c r="L506" t="s">
        <v>19</v>
      </c>
      <c r="M506" t="s">
        <v>45</v>
      </c>
      <c r="N506" s="7">
        <v>44662</v>
      </c>
      <c r="O506" s="1">
        <f>employee[[#This Row],[Annual Salary]]+employee[[#This Row],[Bonus %]]*employee[[#This Row],[Annual Salary]]</f>
        <v>65341</v>
      </c>
      <c r="P506" t="str">
        <f>IF(AND(employee[[#This Row],[Department]]="IT",employee[[#This Row],[Gender]]="Female"),"Yes","No")</f>
        <v>No</v>
      </c>
      <c r="Q506" t="str">
        <f>IF(AND(employee[[#This Row],[Gender]]="Female",employee[[#This Row],[Ethnicity]]="Black"), "Female_Black", "Others")</f>
        <v>Others</v>
      </c>
    </row>
    <row r="507" spans="1:17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7">
        <v>43400</v>
      </c>
      <c r="J507" s="1">
        <v>139208</v>
      </c>
      <c r="K507" s="2">
        <v>0.11</v>
      </c>
      <c r="L507" t="s">
        <v>19</v>
      </c>
      <c r="M507" t="s">
        <v>25</v>
      </c>
      <c r="N507" s="7" t="s">
        <v>21</v>
      </c>
      <c r="O507" s="1">
        <f>employee[[#This Row],[Annual Salary]]+employee[[#This Row],[Bonus %]]*employee[[#This Row],[Annual Salary]]</f>
        <v>154520.88</v>
      </c>
      <c r="P507" t="str">
        <f>IF(AND(employee[[#This Row],[Department]]="IT",employee[[#This Row],[Gender]]="Female"),"Yes","No")</f>
        <v>No</v>
      </c>
      <c r="Q507" t="str">
        <f>IF(AND(employee[[#This Row],[Gender]]="Female",employee[[#This Row],[Ethnicity]]="Black"), "Female_Black", "Others")</f>
        <v>Female_Black</v>
      </c>
    </row>
    <row r="508" spans="1:17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7">
        <v>43171</v>
      </c>
      <c r="J508" s="1">
        <v>73200</v>
      </c>
      <c r="K508" s="2">
        <v>0</v>
      </c>
      <c r="L508" t="s">
        <v>33</v>
      </c>
      <c r="M508" t="s">
        <v>74</v>
      </c>
      <c r="N508" s="7" t="s">
        <v>21</v>
      </c>
      <c r="O508" s="1">
        <f>employee[[#This Row],[Annual Salary]]+employee[[#This Row],[Bonus %]]*employee[[#This Row],[Annual Salary]]</f>
        <v>73200</v>
      </c>
      <c r="P508" t="str">
        <f>IF(AND(employee[[#This Row],[Department]]="IT",employee[[#This Row],[Gender]]="Female"),"Yes","No")</f>
        <v>No</v>
      </c>
      <c r="Q508" t="str">
        <f>IF(AND(employee[[#This Row],[Gender]]="Female",employee[[#This Row],[Ethnicity]]="Black"), "Female_Black", "Others")</f>
        <v>Others</v>
      </c>
    </row>
    <row r="509" spans="1:17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7">
        <v>40292</v>
      </c>
      <c r="J509" s="1">
        <v>102636</v>
      </c>
      <c r="K509" s="2">
        <v>0.06</v>
      </c>
      <c r="L509" t="s">
        <v>19</v>
      </c>
      <c r="M509" t="s">
        <v>63</v>
      </c>
      <c r="N509" s="7" t="s">
        <v>21</v>
      </c>
      <c r="O509" s="1">
        <f>employee[[#This Row],[Annual Salary]]+employee[[#This Row],[Bonus %]]*employee[[#This Row],[Annual Salary]]</f>
        <v>108794.16</v>
      </c>
      <c r="P509" t="str">
        <f>IF(AND(employee[[#This Row],[Department]]="IT",employee[[#This Row],[Gender]]="Female"),"Yes","No")</f>
        <v>No</v>
      </c>
      <c r="Q509" t="str">
        <f>IF(AND(employee[[#This Row],[Gender]]="Female",employee[[#This Row],[Ethnicity]]="Black"), "Female_Black", "Others")</f>
        <v>Others</v>
      </c>
    </row>
    <row r="510" spans="1:17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7">
        <v>44236</v>
      </c>
      <c r="J510" s="1">
        <v>87427</v>
      </c>
      <c r="K510" s="2">
        <v>0</v>
      </c>
      <c r="L510" t="s">
        <v>52</v>
      </c>
      <c r="M510" t="s">
        <v>53</v>
      </c>
      <c r="N510" s="7" t="s">
        <v>21</v>
      </c>
      <c r="O510" s="1">
        <f>employee[[#This Row],[Annual Salary]]+employee[[#This Row],[Bonus %]]*employee[[#This Row],[Annual Salary]]</f>
        <v>87427</v>
      </c>
      <c r="P510" t="str">
        <f>IF(AND(employee[[#This Row],[Department]]="IT",employee[[#This Row],[Gender]]="Female"),"Yes","No")</f>
        <v>No</v>
      </c>
      <c r="Q510" t="str">
        <f>IF(AND(employee[[#This Row],[Gender]]="Female",employee[[#This Row],[Ethnicity]]="Black"), "Female_Black", "Others")</f>
        <v>Others</v>
      </c>
    </row>
    <row r="511" spans="1:17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7">
        <v>43248</v>
      </c>
      <c r="J511" s="1">
        <v>49219</v>
      </c>
      <c r="K511" s="2">
        <v>0</v>
      </c>
      <c r="L511" t="s">
        <v>19</v>
      </c>
      <c r="M511" t="s">
        <v>29</v>
      </c>
      <c r="N511" s="7" t="s">
        <v>21</v>
      </c>
      <c r="O511" s="1">
        <f>employee[[#This Row],[Annual Salary]]+employee[[#This Row],[Bonus %]]*employee[[#This Row],[Annual Salary]]</f>
        <v>49219</v>
      </c>
      <c r="P511" t="str">
        <f>IF(AND(employee[[#This Row],[Department]]="IT",employee[[#This Row],[Gender]]="Female"),"Yes","No")</f>
        <v>No</v>
      </c>
      <c r="Q511" t="str">
        <f>IF(AND(employee[[#This Row],[Gender]]="Female",employee[[#This Row],[Ethnicity]]="Black"), "Female_Black", "Others")</f>
        <v>Others</v>
      </c>
    </row>
    <row r="512" spans="1:17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7">
        <v>43239</v>
      </c>
      <c r="J512" s="1">
        <v>106437</v>
      </c>
      <c r="K512" s="2">
        <v>7.0000000000000007E-2</v>
      </c>
      <c r="L512" t="s">
        <v>33</v>
      </c>
      <c r="M512" t="s">
        <v>80</v>
      </c>
      <c r="N512" s="7" t="s">
        <v>21</v>
      </c>
      <c r="O512" s="1">
        <f>employee[[#This Row],[Annual Salary]]+employee[[#This Row],[Bonus %]]*employee[[#This Row],[Annual Salary]]</f>
        <v>113887.59</v>
      </c>
      <c r="P512" t="str">
        <f>IF(AND(employee[[#This Row],[Department]]="IT",employee[[#This Row],[Gender]]="Female"),"Yes","No")</f>
        <v>No</v>
      </c>
      <c r="Q512" t="str">
        <f>IF(AND(employee[[#This Row],[Gender]]="Female",employee[[#This Row],[Ethnicity]]="Black"), "Female_Black", "Others")</f>
        <v>Others</v>
      </c>
    </row>
    <row r="513" spans="1:17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7">
        <v>42129</v>
      </c>
      <c r="J513" s="1">
        <v>64364</v>
      </c>
      <c r="K513" s="2">
        <v>0</v>
      </c>
      <c r="L513" t="s">
        <v>52</v>
      </c>
      <c r="M513" t="s">
        <v>53</v>
      </c>
      <c r="N513" s="7" t="s">
        <v>21</v>
      </c>
      <c r="O513" s="1">
        <f>employee[[#This Row],[Annual Salary]]+employee[[#This Row],[Bonus %]]*employee[[#This Row],[Annual Salary]]</f>
        <v>64364</v>
      </c>
      <c r="P513" t="str">
        <f>IF(AND(employee[[#This Row],[Department]]="IT",employee[[#This Row],[Gender]]="Female"),"Yes","No")</f>
        <v>No</v>
      </c>
      <c r="Q513" t="str">
        <f>IF(AND(employee[[#This Row],[Gender]]="Female",employee[[#This Row],[Ethnicity]]="Black"), "Female_Black", "Others")</f>
        <v>Others</v>
      </c>
    </row>
    <row r="514" spans="1:17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7">
        <v>44486</v>
      </c>
      <c r="J514" s="1">
        <v>172180</v>
      </c>
      <c r="K514" s="2">
        <v>0.3</v>
      </c>
      <c r="L514" t="s">
        <v>19</v>
      </c>
      <c r="M514" t="s">
        <v>29</v>
      </c>
      <c r="N514" s="7" t="s">
        <v>21</v>
      </c>
      <c r="O514" s="1">
        <f>employee[[#This Row],[Annual Salary]]+employee[[#This Row],[Bonus %]]*employee[[#This Row],[Annual Salary]]</f>
        <v>223834</v>
      </c>
      <c r="P514" t="str">
        <f>IF(AND(employee[[#This Row],[Department]]="IT",employee[[#This Row],[Gender]]="Female"),"Yes","No")</f>
        <v>No</v>
      </c>
      <c r="Q514" t="str">
        <f>IF(AND(employee[[#This Row],[Gender]]="Female",employee[[#This Row],[Ethnicity]]="Black"), "Female_Black", "Others")</f>
        <v>Others</v>
      </c>
    </row>
    <row r="515" spans="1:17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7">
        <v>41043</v>
      </c>
      <c r="J515" s="1">
        <v>88343</v>
      </c>
      <c r="K515" s="2">
        <v>0</v>
      </c>
      <c r="L515" t="s">
        <v>52</v>
      </c>
      <c r="M515" t="s">
        <v>66</v>
      </c>
      <c r="N515" s="7" t="s">
        <v>21</v>
      </c>
      <c r="O515" s="1">
        <f>employee[[#This Row],[Annual Salary]]+employee[[#This Row],[Bonus %]]*employee[[#This Row],[Annual Salary]]</f>
        <v>88343</v>
      </c>
      <c r="P515" t="str">
        <f>IF(AND(employee[[#This Row],[Department]]="IT",employee[[#This Row],[Gender]]="Female"),"Yes","No")</f>
        <v>No</v>
      </c>
      <c r="Q515" t="str">
        <f>IF(AND(employee[[#This Row],[Gender]]="Female",employee[[#This Row],[Ethnicity]]="Black"), "Female_Black", "Others")</f>
        <v>Others</v>
      </c>
    </row>
    <row r="516" spans="1:17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7">
        <v>41830</v>
      </c>
      <c r="J516" s="1">
        <v>66649</v>
      </c>
      <c r="K516" s="2">
        <v>0</v>
      </c>
      <c r="L516" t="s">
        <v>52</v>
      </c>
      <c r="M516" t="s">
        <v>66</v>
      </c>
      <c r="N516" s="7" t="s">
        <v>21</v>
      </c>
      <c r="O516" s="1">
        <f>employee[[#This Row],[Annual Salary]]+employee[[#This Row],[Bonus %]]*employee[[#This Row],[Annual Salary]]</f>
        <v>66649</v>
      </c>
      <c r="P516" t="str">
        <f>IF(AND(employee[[#This Row],[Department]]="IT",employee[[#This Row],[Gender]]="Female"),"Yes","No")</f>
        <v>No</v>
      </c>
      <c r="Q516" t="str">
        <f>IF(AND(employee[[#This Row],[Gender]]="Female",employee[[#This Row],[Ethnicity]]="Black"), "Female_Black", "Others")</f>
        <v>Others</v>
      </c>
    </row>
    <row r="517" spans="1:17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7">
        <v>36272</v>
      </c>
      <c r="J517" s="1">
        <v>102847</v>
      </c>
      <c r="K517" s="2">
        <v>0.05</v>
      </c>
      <c r="L517" t="s">
        <v>19</v>
      </c>
      <c r="M517" t="s">
        <v>20</v>
      </c>
      <c r="N517" s="7" t="s">
        <v>21</v>
      </c>
      <c r="O517" s="1">
        <f>employee[[#This Row],[Annual Salary]]+employee[[#This Row],[Bonus %]]*employee[[#This Row],[Annual Salary]]</f>
        <v>107989.35</v>
      </c>
      <c r="P517" t="str">
        <f>IF(AND(employee[[#This Row],[Department]]="IT",employee[[#This Row],[Gender]]="Female"),"Yes","No")</f>
        <v>No</v>
      </c>
      <c r="Q517" t="str">
        <f>IF(AND(employee[[#This Row],[Gender]]="Female",employee[[#This Row],[Ethnicity]]="Black"), "Female_Black", "Others")</f>
        <v>Others</v>
      </c>
    </row>
    <row r="518" spans="1:17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7">
        <v>40378</v>
      </c>
      <c r="J518" s="1">
        <v>134881</v>
      </c>
      <c r="K518" s="2">
        <v>0.15</v>
      </c>
      <c r="L518" t="s">
        <v>52</v>
      </c>
      <c r="M518" t="s">
        <v>81</v>
      </c>
      <c r="N518" s="7" t="s">
        <v>21</v>
      </c>
      <c r="O518" s="1">
        <f>employee[[#This Row],[Annual Salary]]+employee[[#This Row],[Bonus %]]*employee[[#This Row],[Annual Salary]]</f>
        <v>155113.15</v>
      </c>
      <c r="P518" t="str">
        <f>IF(AND(employee[[#This Row],[Department]]="IT",employee[[#This Row],[Gender]]="Female"),"Yes","No")</f>
        <v>No</v>
      </c>
      <c r="Q518" t="str">
        <f>IF(AND(employee[[#This Row],[Gender]]="Female",employee[[#This Row],[Ethnicity]]="Black"), "Female_Black", "Others")</f>
        <v>Others</v>
      </c>
    </row>
    <row r="519" spans="1:17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7">
        <v>36303</v>
      </c>
      <c r="J519" s="1">
        <v>68807</v>
      </c>
      <c r="K519" s="2">
        <v>0</v>
      </c>
      <c r="L519" t="s">
        <v>33</v>
      </c>
      <c r="M519" t="s">
        <v>34</v>
      </c>
      <c r="N519" s="7">
        <v>42338</v>
      </c>
      <c r="O519" s="1">
        <f>employee[[#This Row],[Annual Salary]]+employee[[#This Row],[Bonus %]]*employee[[#This Row],[Annual Salary]]</f>
        <v>68807</v>
      </c>
      <c r="P519" t="str">
        <f>IF(AND(employee[[#This Row],[Department]]="IT",employee[[#This Row],[Gender]]="Female"),"Yes","No")</f>
        <v>No</v>
      </c>
      <c r="Q519" t="str">
        <f>IF(AND(employee[[#This Row],[Gender]]="Female",employee[[#This Row],[Ethnicity]]="Black"), "Female_Black", "Others")</f>
        <v>Others</v>
      </c>
    </row>
    <row r="520" spans="1:17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7">
        <v>38866</v>
      </c>
      <c r="J520" s="1">
        <v>228822</v>
      </c>
      <c r="K520" s="2">
        <v>0.36</v>
      </c>
      <c r="L520" t="s">
        <v>19</v>
      </c>
      <c r="M520" t="s">
        <v>45</v>
      </c>
      <c r="N520" s="7" t="s">
        <v>21</v>
      </c>
      <c r="O520" s="1">
        <f>employee[[#This Row],[Annual Salary]]+employee[[#This Row],[Bonus %]]*employee[[#This Row],[Annual Salary]]</f>
        <v>311197.92</v>
      </c>
      <c r="P520" t="str">
        <f>IF(AND(employee[[#This Row],[Department]]="IT",employee[[#This Row],[Gender]]="Female"),"Yes","No")</f>
        <v>No</v>
      </c>
      <c r="Q520" t="str">
        <f>IF(AND(employee[[#This Row],[Gender]]="Female",employee[[#This Row],[Ethnicity]]="Black"), "Female_Black", "Others")</f>
        <v>Others</v>
      </c>
    </row>
    <row r="521" spans="1:17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7">
        <v>44395</v>
      </c>
      <c r="J521" s="1">
        <v>43391</v>
      </c>
      <c r="K521" s="2">
        <v>0</v>
      </c>
      <c r="L521" t="s">
        <v>19</v>
      </c>
      <c r="M521" t="s">
        <v>29</v>
      </c>
      <c r="N521" s="7" t="s">
        <v>21</v>
      </c>
      <c r="O521" s="1">
        <f>employee[[#This Row],[Annual Salary]]+employee[[#This Row],[Bonus %]]*employee[[#This Row],[Annual Salary]]</f>
        <v>43391</v>
      </c>
      <c r="P521" t="str">
        <f>IF(AND(employee[[#This Row],[Department]]="IT",employee[[#This Row],[Gender]]="Female"),"Yes","No")</f>
        <v>No</v>
      </c>
      <c r="Q521" t="str">
        <f>IF(AND(employee[[#This Row],[Gender]]="Female",employee[[#This Row],[Ethnicity]]="Black"), "Female_Black", "Others")</f>
        <v>Others</v>
      </c>
    </row>
    <row r="522" spans="1:17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7">
        <v>44515</v>
      </c>
      <c r="J522" s="1">
        <v>91782</v>
      </c>
      <c r="K522" s="2">
        <v>0</v>
      </c>
      <c r="L522" t="s">
        <v>33</v>
      </c>
      <c r="M522" t="s">
        <v>80</v>
      </c>
      <c r="N522" s="7" t="s">
        <v>21</v>
      </c>
      <c r="O522" s="1">
        <f>employee[[#This Row],[Annual Salary]]+employee[[#This Row],[Bonus %]]*employee[[#This Row],[Annual Salary]]</f>
        <v>91782</v>
      </c>
      <c r="P522" t="str">
        <f>IF(AND(employee[[#This Row],[Department]]="IT",employee[[#This Row],[Gender]]="Female"),"Yes","No")</f>
        <v>No</v>
      </c>
      <c r="Q522" t="str">
        <f>IF(AND(employee[[#This Row],[Gender]]="Female",employee[[#This Row],[Ethnicity]]="Black"), "Female_Black", "Others")</f>
        <v>Others</v>
      </c>
    </row>
    <row r="523" spans="1:17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7">
        <v>42428</v>
      </c>
      <c r="J523" s="1">
        <v>211637</v>
      </c>
      <c r="K523" s="2">
        <v>0.31</v>
      </c>
      <c r="L523" t="s">
        <v>19</v>
      </c>
      <c r="M523" t="s">
        <v>20</v>
      </c>
      <c r="N523" s="7" t="s">
        <v>21</v>
      </c>
      <c r="O523" s="1">
        <f>employee[[#This Row],[Annual Salary]]+employee[[#This Row],[Bonus %]]*employee[[#This Row],[Annual Salary]]</f>
        <v>277244.46999999997</v>
      </c>
      <c r="P523" t="str">
        <f>IF(AND(employee[[#This Row],[Department]]="IT",employee[[#This Row],[Gender]]="Female"),"Yes","No")</f>
        <v>No</v>
      </c>
      <c r="Q523" t="str">
        <f>IF(AND(employee[[#This Row],[Gender]]="Female",employee[[#This Row],[Ethnicity]]="Black"), "Female_Black", "Others")</f>
        <v>Others</v>
      </c>
    </row>
    <row r="524" spans="1:17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7">
        <v>44051</v>
      </c>
      <c r="J524" s="1">
        <v>73255</v>
      </c>
      <c r="K524" s="2">
        <v>0.09</v>
      </c>
      <c r="L524" t="s">
        <v>19</v>
      </c>
      <c r="M524" t="s">
        <v>39</v>
      </c>
      <c r="N524" s="7" t="s">
        <v>21</v>
      </c>
      <c r="O524" s="1">
        <f>employee[[#This Row],[Annual Salary]]+employee[[#This Row],[Bonus %]]*employee[[#This Row],[Annual Salary]]</f>
        <v>79847.95</v>
      </c>
      <c r="P524" t="str">
        <f>IF(AND(employee[[#This Row],[Department]]="IT",employee[[#This Row],[Gender]]="Female"),"Yes","No")</f>
        <v>No</v>
      </c>
      <c r="Q524" t="str">
        <f>IF(AND(employee[[#This Row],[Gender]]="Female",employee[[#This Row],[Ethnicity]]="Black"), "Female_Black", "Others")</f>
        <v>Others</v>
      </c>
    </row>
    <row r="525" spans="1:17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7">
        <v>44204</v>
      </c>
      <c r="J525" s="1">
        <v>108826</v>
      </c>
      <c r="K525" s="2">
        <v>0.1</v>
      </c>
      <c r="L525" t="s">
        <v>19</v>
      </c>
      <c r="M525" t="s">
        <v>45</v>
      </c>
      <c r="N525" s="7" t="s">
        <v>21</v>
      </c>
      <c r="O525" s="1">
        <f>employee[[#This Row],[Annual Salary]]+employee[[#This Row],[Bonus %]]*employee[[#This Row],[Annual Salary]]</f>
        <v>119708.6</v>
      </c>
      <c r="P525" t="str">
        <f>IF(AND(employee[[#This Row],[Department]]="IT",employee[[#This Row],[Gender]]="Female"),"Yes","No")</f>
        <v>No</v>
      </c>
      <c r="Q525" t="str">
        <f>IF(AND(employee[[#This Row],[Gender]]="Female",employee[[#This Row],[Ethnicity]]="Black"), "Female_Black", "Others")</f>
        <v>Others</v>
      </c>
    </row>
    <row r="526" spans="1:17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7">
        <v>42514</v>
      </c>
      <c r="J526" s="1">
        <v>94352</v>
      </c>
      <c r="K526" s="2">
        <v>0</v>
      </c>
      <c r="L526" t="s">
        <v>19</v>
      </c>
      <c r="M526" t="s">
        <v>45</v>
      </c>
      <c r="N526" s="7" t="s">
        <v>21</v>
      </c>
      <c r="O526" s="1">
        <f>employee[[#This Row],[Annual Salary]]+employee[[#This Row],[Bonus %]]*employee[[#This Row],[Annual Salary]]</f>
        <v>94352</v>
      </c>
      <c r="P526" t="str">
        <f>IF(AND(employee[[#This Row],[Department]]="IT",employee[[#This Row],[Gender]]="Female"),"Yes","No")</f>
        <v>No</v>
      </c>
      <c r="Q526" t="str">
        <f>IF(AND(employee[[#This Row],[Gender]]="Female",employee[[#This Row],[Ethnicity]]="Black"), "Female_Black", "Others")</f>
        <v>Others</v>
      </c>
    </row>
    <row r="527" spans="1:17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7">
        <v>34576</v>
      </c>
      <c r="J527" s="1">
        <v>73955</v>
      </c>
      <c r="K527" s="2">
        <v>0</v>
      </c>
      <c r="L527" t="s">
        <v>19</v>
      </c>
      <c r="M527" t="s">
        <v>39</v>
      </c>
      <c r="N527" s="7" t="s">
        <v>21</v>
      </c>
      <c r="O527" s="1">
        <f>employee[[#This Row],[Annual Salary]]+employee[[#This Row],[Bonus %]]*employee[[#This Row],[Annual Salary]]</f>
        <v>73955</v>
      </c>
      <c r="P527" t="str">
        <f>IF(AND(employee[[#This Row],[Department]]="IT",employee[[#This Row],[Gender]]="Female"),"Yes","No")</f>
        <v>Yes</v>
      </c>
      <c r="Q527" t="str">
        <f>IF(AND(employee[[#This Row],[Gender]]="Female",employee[[#This Row],[Ethnicity]]="Black"), "Female_Black", "Others")</f>
        <v>Others</v>
      </c>
    </row>
    <row r="528" spans="1:17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7">
        <v>41499</v>
      </c>
      <c r="J528" s="1">
        <v>113909</v>
      </c>
      <c r="K528" s="2">
        <v>0.06</v>
      </c>
      <c r="L528" t="s">
        <v>52</v>
      </c>
      <c r="M528" t="s">
        <v>66</v>
      </c>
      <c r="N528" s="7" t="s">
        <v>21</v>
      </c>
      <c r="O528" s="1">
        <f>employee[[#This Row],[Annual Salary]]+employee[[#This Row],[Bonus %]]*employee[[#This Row],[Annual Salary]]</f>
        <v>120743.54</v>
      </c>
      <c r="P528" t="str">
        <f>IF(AND(employee[[#This Row],[Department]]="IT",employee[[#This Row],[Gender]]="Female"),"Yes","No")</f>
        <v>No</v>
      </c>
      <c r="Q528" t="str">
        <f>IF(AND(employee[[#This Row],[Gender]]="Female",employee[[#This Row],[Ethnicity]]="Black"), "Female_Black", "Others")</f>
        <v>Others</v>
      </c>
    </row>
    <row r="529" spans="1:17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7">
        <v>44189</v>
      </c>
      <c r="J529" s="1">
        <v>92321</v>
      </c>
      <c r="K529" s="2">
        <v>0</v>
      </c>
      <c r="L529" t="s">
        <v>19</v>
      </c>
      <c r="M529" t="s">
        <v>20</v>
      </c>
      <c r="N529" s="7" t="s">
        <v>21</v>
      </c>
      <c r="O529" s="1">
        <f>employee[[#This Row],[Annual Salary]]+employee[[#This Row],[Bonus %]]*employee[[#This Row],[Annual Salary]]</f>
        <v>92321</v>
      </c>
      <c r="P529" t="str">
        <f>IF(AND(employee[[#This Row],[Department]]="IT",employee[[#This Row],[Gender]]="Female"),"Yes","No")</f>
        <v>No</v>
      </c>
      <c r="Q529" t="str">
        <f>IF(AND(employee[[#This Row],[Gender]]="Female",employee[[#This Row],[Ethnicity]]="Black"), "Female_Black", "Others")</f>
        <v>Others</v>
      </c>
    </row>
    <row r="530" spans="1:17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7">
        <v>41417</v>
      </c>
      <c r="J530" s="1">
        <v>99557</v>
      </c>
      <c r="K530" s="2">
        <v>0.09</v>
      </c>
      <c r="L530" t="s">
        <v>19</v>
      </c>
      <c r="M530" t="s">
        <v>63</v>
      </c>
      <c r="N530" s="7" t="s">
        <v>21</v>
      </c>
      <c r="O530" s="1">
        <f>employee[[#This Row],[Annual Salary]]+employee[[#This Row],[Bonus %]]*employee[[#This Row],[Annual Salary]]</f>
        <v>108517.13</v>
      </c>
      <c r="P530" t="str">
        <f>IF(AND(employee[[#This Row],[Department]]="IT",employee[[#This Row],[Gender]]="Female"),"Yes","No")</f>
        <v>No</v>
      </c>
      <c r="Q530" t="str">
        <f>IF(AND(employee[[#This Row],[Gender]]="Female",employee[[#This Row],[Ethnicity]]="Black"), "Female_Black", "Others")</f>
        <v>Others</v>
      </c>
    </row>
    <row r="531" spans="1:17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7">
        <v>43418</v>
      </c>
      <c r="J531" s="1">
        <v>115854</v>
      </c>
      <c r="K531" s="2">
        <v>0</v>
      </c>
      <c r="L531" t="s">
        <v>19</v>
      </c>
      <c r="M531" t="s">
        <v>39</v>
      </c>
      <c r="N531" s="7" t="s">
        <v>21</v>
      </c>
      <c r="O531" s="1">
        <f>employee[[#This Row],[Annual Salary]]+employee[[#This Row],[Bonus %]]*employee[[#This Row],[Annual Salary]]</f>
        <v>115854</v>
      </c>
      <c r="P531" t="str">
        <f>IF(AND(employee[[#This Row],[Department]]="IT",employee[[#This Row],[Gender]]="Female"),"Yes","No")</f>
        <v>No</v>
      </c>
      <c r="Q531" t="str">
        <f>IF(AND(employee[[#This Row],[Gender]]="Female",employee[[#This Row],[Ethnicity]]="Black"), "Female_Black", "Others")</f>
        <v>Others</v>
      </c>
    </row>
    <row r="532" spans="1:17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7">
        <v>40603</v>
      </c>
      <c r="J532" s="1">
        <v>82462</v>
      </c>
      <c r="K532" s="2">
        <v>0</v>
      </c>
      <c r="L532" t="s">
        <v>19</v>
      </c>
      <c r="M532" t="s">
        <v>25</v>
      </c>
      <c r="N532" s="7" t="s">
        <v>21</v>
      </c>
      <c r="O532" s="1">
        <f>employee[[#This Row],[Annual Salary]]+employee[[#This Row],[Bonus %]]*employee[[#This Row],[Annual Salary]]</f>
        <v>82462</v>
      </c>
      <c r="P532" t="str">
        <f>IF(AND(employee[[#This Row],[Department]]="IT",employee[[#This Row],[Gender]]="Female"),"Yes","No")</f>
        <v>Yes</v>
      </c>
      <c r="Q532" t="str">
        <f>IF(AND(employee[[#This Row],[Gender]]="Female",employee[[#This Row],[Ethnicity]]="Black"), "Female_Black", "Others")</f>
        <v>Others</v>
      </c>
    </row>
    <row r="533" spans="1:17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7">
        <v>40856</v>
      </c>
      <c r="J533" s="1">
        <v>198473</v>
      </c>
      <c r="K533" s="2">
        <v>0.32</v>
      </c>
      <c r="L533" t="s">
        <v>19</v>
      </c>
      <c r="M533" t="s">
        <v>45</v>
      </c>
      <c r="N533" s="7" t="s">
        <v>21</v>
      </c>
      <c r="O533" s="1">
        <f>employee[[#This Row],[Annual Salary]]+employee[[#This Row],[Bonus %]]*employee[[#This Row],[Annual Salary]]</f>
        <v>261984.36</v>
      </c>
      <c r="P533" t="str">
        <f>IF(AND(employee[[#This Row],[Department]]="IT",employee[[#This Row],[Gender]]="Female"),"Yes","No")</f>
        <v>Yes</v>
      </c>
      <c r="Q533" t="str">
        <f>IF(AND(employee[[#This Row],[Gender]]="Female",employee[[#This Row],[Ethnicity]]="Black"), "Female_Black", "Others")</f>
        <v>Others</v>
      </c>
    </row>
    <row r="534" spans="1:17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7">
        <v>39005</v>
      </c>
      <c r="J534" s="1">
        <v>153492</v>
      </c>
      <c r="K534" s="2">
        <v>0.11</v>
      </c>
      <c r="L534" t="s">
        <v>19</v>
      </c>
      <c r="M534" t="s">
        <v>20</v>
      </c>
      <c r="N534" s="7" t="s">
        <v>21</v>
      </c>
      <c r="O534" s="1">
        <f>employee[[#This Row],[Annual Salary]]+employee[[#This Row],[Bonus %]]*employee[[#This Row],[Annual Salary]]</f>
        <v>170376.12</v>
      </c>
      <c r="P534" t="str">
        <f>IF(AND(employee[[#This Row],[Department]]="IT",employee[[#This Row],[Gender]]="Female"),"Yes","No")</f>
        <v>No</v>
      </c>
      <c r="Q534" t="str">
        <f>IF(AND(employee[[#This Row],[Gender]]="Female",employee[[#This Row],[Ethnicity]]="Black"), "Female_Black", "Others")</f>
        <v>Others</v>
      </c>
    </row>
    <row r="535" spans="1:17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7">
        <v>43121</v>
      </c>
      <c r="J535" s="1">
        <v>208210</v>
      </c>
      <c r="K535" s="2">
        <v>0.3</v>
      </c>
      <c r="L535" t="s">
        <v>19</v>
      </c>
      <c r="M535" t="s">
        <v>63</v>
      </c>
      <c r="N535" s="7" t="s">
        <v>21</v>
      </c>
      <c r="O535" s="1">
        <f>employee[[#This Row],[Annual Salary]]+employee[[#This Row],[Bonus %]]*employee[[#This Row],[Annual Salary]]</f>
        <v>270673</v>
      </c>
      <c r="P535" t="str">
        <f>IF(AND(employee[[#This Row],[Department]]="IT",employee[[#This Row],[Gender]]="Female"),"Yes","No")</f>
        <v>No</v>
      </c>
      <c r="Q535" t="str">
        <f>IF(AND(employee[[#This Row],[Gender]]="Female",employee[[#This Row],[Ethnicity]]="Black"), "Female_Black", "Others")</f>
        <v>Female_Black</v>
      </c>
    </row>
    <row r="536" spans="1:17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7">
        <v>42325</v>
      </c>
      <c r="J536" s="1">
        <v>91632</v>
      </c>
      <c r="K536" s="2">
        <v>0</v>
      </c>
      <c r="L536" t="s">
        <v>19</v>
      </c>
      <c r="M536" t="s">
        <v>39</v>
      </c>
      <c r="N536" s="7" t="s">
        <v>21</v>
      </c>
      <c r="O536" s="1">
        <f>employee[[#This Row],[Annual Salary]]+employee[[#This Row],[Bonus %]]*employee[[#This Row],[Annual Salary]]</f>
        <v>91632</v>
      </c>
      <c r="P536" t="str">
        <f>IF(AND(employee[[#This Row],[Department]]="IT",employee[[#This Row],[Gender]]="Female"),"Yes","No")</f>
        <v>No</v>
      </c>
      <c r="Q536" t="str">
        <f>IF(AND(employee[[#This Row],[Gender]]="Female",employee[[#This Row],[Ethnicity]]="Black"), "Female_Black", "Others")</f>
        <v>Others</v>
      </c>
    </row>
    <row r="537" spans="1:17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7">
        <v>43002</v>
      </c>
      <c r="J537" s="1">
        <v>71755</v>
      </c>
      <c r="K537" s="2">
        <v>0</v>
      </c>
      <c r="L537" t="s">
        <v>33</v>
      </c>
      <c r="M537" t="s">
        <v>80</v>
      </c>
      <c r="N537" s="7" t="s">
        <v>21</v>
      </c>
      <c r="O537" s="1">
        <f>employee[[#This Row],[Annual Salary]]+employee[[#This Row],[Bonus %]]*employee[[#This Row],[Annual Salary]]</f>
        <v>71755</v>
      </c>
      <c r="P537" t="str">
        <f>IF(AND(employee[[#This Row],[Department]]="IT",employee[[#This Row],[Gender]]="Female"),"Yes","No")</f>
        <v>No</v>
      </c>
      <c r="Q537" t="str">
        <f>IF(AND(employee[[#This Row],[Gender]]="Female",employee[[#This Row],[Ethnicity]]="Black"), "Female_Black", "Others")</f>
        <v>Others</v>
      </c>
    </row>
    <row r="538" spans="1:17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7">
        <v>44519</v>
      </c>
      <c r="J538" s="1">
        <v>111006</v>
      </c>
      <c r="K538" s="2">
        <v>0.08</v>
      </c>
      <c r="L538" t="s">
        <v>33</v>
      </c>
      <c r="M538" t="s">
        <v>80</v>
      </c>
      <c r="N538" s="7" t="s">
        <v>21</v>
      </c>
      <c r="O538" s="1">
        <f>employee[[#This Row],[Annual Salary]]+employee[[#This Row],[Bonus %]]*employee[[#This Row],[Annual Salary]]</f>
        <v>119886.48</v>
      </c>
      <c r="P538" t="str">
        <f>IF(AND(employee[[#This Row],[Department]]="IT",employee[[#This Row],[Gender]]="Female"),"Yes","No")</f>
        <v>No</v>
      </c>
      <c r="Q538" t="str">
        <f>IF(AND(employee[[#This Row],[Gender]]="Female",employee[[#This Row],[Ethnicity]]="Black"), "Female_Black", "Others")</f>
        <v>Others</v>
      </c>
    </row>
    <row r="539" spans="1:17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7">
        <v>34692</v>
      </c>
      <c r="J539" s="1">
        <v>99774</v>
      </c>
      <c r="K539" s="2">
        <v>0</v>
      </c>
      <c r="L539" t="s">
        <v>19</v>
      </c>
      <c r="M539" t="s">
        <v>25</v>
      </c>
      <c r="N539" s="7" t="s">
        <v>21</v>
      </c>
      <c r="O539" s="1">
        <f>employee[[#This Row],[Annual Salary]]+employee[[#This Row],[Bonus %]]*employee[[#This Row],[Annual Salary]]</f>
        <v>99774</v>
      </c>
      <c r="P539" t="str">
        <f>IF(AND(employee[[#This Row],[Department]]="IT",employee[[#This Row],[Gender]]="Female"),"Yes","No")</f>
        <v>No</v>
      </c>
      <c r="Q539" t="str">
        <f>IF(AND(employee[[#This Row],[Gender]]="Female",employee[[#This Row],[Ethnicity]]="Black"), "Female_Black", "Others")</f>
        <v>Others</v>
      </c>
    </row>
    <row r="540" spans="1:17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7">
        <v>39154</v>
      </c>
      <c r="J540" s="1">
        <v>184648</v>
      </c>
      <c r="K540" s="2">
        <v>0.24</v>
      </c>
      <c r="L540" t="s">
        <v>33</v>
      </c>
      <c r="M540" t="s">
        <v>74</v>
      </c>
      <c r="N540" s="7" t="s">
        <v>21</v>
      </c>
      <c r="O540" s="1">
        <f>employee[[#This Row],[Annual Salary]]+employee[[#This Row],[Bonus %]]*employee[[#This Row],[Annual Salary]]</f>
        <v>228963.52</v>
      </c>
      <c r="P540" t="str">
        <f>IF(AND(employee[[#This Row],[Department]]="IT",employee[[#This Row],[Gender]]="Female"),"Yes","No")</f>
        <v>No</v>
      </c>
      <c r="Q540" t="str">
        <f>IF(AND(employee[[#This Row],[Gender]]="Female",employee[[#This Row],[Ethnicity]]="Black"), "Female_Black", "Others")</f>
        <v>Others</v>
      </c>
    </row>
    <row r="541" spans="1:17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7">
        <v>37091</v>
      </c>
      <c r="J541" s="1">
        <v>247874</v>
      </c>
      <c r="K541" s="2">
        <v>0.33</v>
      </c>
      <c r="L541" t="s">
        <v>52</v>
      </c>
      <c r="M541" t="s">
        <v>81</v>
      </c>
      <c r="N541" s="7" t="s">
        <v>21</v>
      </c>
      <c r="O541" s="1">
        <f>employee[[#This Row],[Annual Salary]]+employee[[#This Row],[Bonus %]]*employee[[#This Row],[Annual Salary]]</f>
        <v>329672.42</v>
      </c>
      <c r="P541" t="str">
        <f>IF(AND(employee[[#This Row],[Department]]="IT",employee[[#This Row],[Gender]]="Female"),"Yes","No")</f>
        <v>No</v>
      </c>
      <c r="Q541" t="str">
        <f>IF(AND(employee[[#This Row],[Gender]]="Female",employee[[#This Row],[Ethnicity]]="Black"), "Female_Black", "Others")</f>
        <v>Others</v>
      </c>
    </row>
    <row r="542" spans="1:17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7">
        <v>39944</v>
      </c>
      <c r="J542" s="1">
        <v>62239</v>
      </c>
      <c r="K542" s="2">
        <v>0</v>
      </c>
      <c r="L542" t="s">
        <v>33</v>
      </c>
      <c r="M542" t="s">
        <v>60</v>
      </c>
      <c r="N542" s="7" t="s">
        <v>21</v>
      </c>
      <c r="O542" s="1">
        <f>employee[[#This Row],[Annual Salary]]+employee[[#This Row],[Bonus %]]*employee[[#This Row],[Annual Salary]]</f>
        <v>62239</v>
      </c>
      <c r="P542" t="str">
        <f>IF(AND(employee[[#This Row],[Department]]="IT",employee[[#This Row],[Gender]]="Female"),"Yes","No")</f>
        <v>No</v>
      </c>
      <c r="Q542" t="str">
        <f>IF(AND(employee[[#This Row],[Gender]]="Female",employee[[#This Row],[Ethnicity]]="Black"), "Female_Black", "Others")</f>
        <v>Others</v>
      </c>
    </row>
    <row r="543" spans="1:17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7">
        <v>41919</v>
      </c>
      <c r="J543" s="1">
        <v>114911</v>
      </c>
      <c r="K543" s="2">
        <v>7.0000000000000007E-2</v>
      </c>
      <c r="L543" t="s">
        <v>19</v>
      </c>
      <c r="M543" t="s">
        <v>20</v>
      </c>
      <c r="N543" s="7" t="s">
        <v>21</v>
      </c>
      <c r="O543" s="1">
        <f>employee[[#This Row],[Annual Salary]]+employee[[#This Row],[Bonus %]]*employee[[#This Row],[Annual Salary]]</f>
        <v>122954.77</v>
      </c>
      <c r="P543" t="str">
        <f>IF(AND(employee[[#This Row],[Department]]="IT",employee[[#This Row],[Gender]]="Female"),"Yes","No")</f>
        <v>No</v>
      </c>
      <c r="Q543" t="str">
        <f>IF(AND(employee[[#This Row],[Gender]]="Female",employee[[#This Row],[Ethnicity]]="Black"), "Female_Black", "Others")</f>
        <v>Others</v>
      </c>
    </row>
    <row r="544" spans="1:17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7">
        <v>43217</v>
      </c>
      <c r="J544" s="1">
        <v>115490</v>
      </c>
      <c r="K544" s="2">
        <v>0.12</v>
      </c>
      <c r="L544" t="s">
        <v>19</v>
      </c>
      <c r="M544" t="s">
        <v>20</v>
      </c>
      <c r="N544" s="7" t="s">
        <v>21</v>
      </c>
      <c r="O544" s="1">
        <f>employee[[#This Row],[Annual Salary]]+employee[[#This Row],[Bonus %]]*employee[[#This Row],[Annual Salary]]</f>
        <v>129348.8</v>
      </c>
      <c r="P544" t="str">
        <f>IF(AND(employee[[#This Row],[Department]]="IT",employee[[#This Row],[Gender]]="Female"),"Yes","No")</f>
        <v>No</v>
      </c>
      <c r="Q544" t="str">
        <f>IF(AND(employee[[#This Row],[Gender]]="Female",employee[[#This Row],[Ethnicity]]="Black"), "Female_Black", "Others")</f>
        <v>Others</v>
      </c>
    </row>
    <row r="545" spans="1:17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7">
        <v>40952</v>
      </c>
      <c r="J545" s="1">
        <v>118708</v>
      </c>
      <c r="K545" s="2">
        <v>7.0000000000000007E-2</v>
      </c>
      <c r="L545" t="s">
        <v>33</v>
      </c>
      <c r="M545" t="s">
        <v>74</v>
      </c>
      <c r="N545" s="7" t="s">
        <v>21</v>
      </c>
      <c r="O545" s="1">
        <f>employee[[#This Row],[Annual Salary]]+employee[[#This Row],[Bonus %]]*employee[[#This Row],[Annual Salary]]</f>
        <v>127017.56</v>
      </c>
      <c r="P545" t="str">
        <f>IF(AND(employee[[#This Row],[Department]]="IT",employee[[#This Row],[Gender]]="Female"),"Yes","No")</f>
        <v>No</v>
      </c>
      <c r="Q545" t="str">
        <f>IF(AND(employee[[#This Row],[Gender]]="Female",employee[[#This Row],[Ethnicity]]="Black"), "Female_Black", "Others")</f>
        <v>Others</v>
      </c>
    </row>
    <row r="546" spans="1:17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7">
        <v>42914</v>
      </c>
      <c r="J546" s="1">
        <v>197649</v>
      </c>
      <c r="K546" s="2">
        <v>0.2</v>
      </c>
      <c r="L546" t="s">
        <v>19</v>
      </c>
      <c r="M546" t="s">
        <v>29</v>
      </c>
      <c r="N546" s="7" t="s">
        <v>21</v>
      </c>
      <c r="O546" s="1">
        <f>employee[[#This Row],[Annual Salary]]+employee[[#This Row],[Bonus %]]*employee[[#This Row],[Annual Salary]]</f>
        <v>237178.8</v>
      </c>
      <c r="P546" t="str">
        <f>IF(AND(employee[[#This Row],[Department]]="IT",employee[[#This Row],[Gender]]="Female"),"Yes","No")</f>
        <v>No</v>
      </c>
      <c r="Q546" t="str">
        <f>IF(AND(employee[[#This Row],[Gender]]="Female",employee[[#This Row],[Ethnicity]]="Black"), "Female_Black", "Others")</f>
        <v>Others</v>
      </c>
    </row>
    <row r="547" spans="1:17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7">
        <v>43999</v>
      </c>
      <c r="J547" s="1">
        <v>89841</v>
      </c>
      <c r="K547" s="2">
        <v>0</v>
      </c>
      <c r="L547" t="s">
        <v>33</v>
      </c>
      <c r="M547" t="s">
        <v>60</v>
      </c>
      <c r="N547" s="7" t="s">
        <v>21</v>
      </c>
      <c r="O547" s="1">
        <f>employee[[#This Row],[Annual Salary]]+employee[[#This Row],[Bonus %]]*employee[[#This Row],[Annual Salary]]</f>
        <v>89841</v>
      </c>
      <c r="P547" t="str">
        <f>IF(AND(employee[[#This Row],[Department]]="IT",employee[[#This Row],[Gender]]="Female"),"Yes","No")</f>
        <v>No</v>
      </c>
      <c r="Q547" t="str">
        <f>IF(AND(employee[[#This Row],[Gender]]="Female",employee[[#This Row],[Ethnicity]]="Black"), "Female_Black", "Others")</f>
        <v>Others</v>
      </c>
    </row>
    <row r="548" spans="1:17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7">
        <v>43819</v>
      </c>
      <c r="J548" s="1">
        <v>61026</v>
      </c>
      <c r="K548" s="2">
        <v>0</v>
      </c>
      <c r="L548" t="s">
        <v>19</v>
      </c>
      <c r="M548" t="s">
        <v>39</v>
      </c>
      <c r="N548" s="7" t="s">
        <v>21</v>
      </c>
      <c r="O548" s="1">
        <f>employee[[#This Row],[Annual Salary]]+employee[[#This Row],[Bonus %]]*employee[[#This Row],[Annual Salary]]</f>
        <v>61026</v>
      </c>
      <c r="P548" t="str">
        <f>IF(AND(employee[[#This Row],[Department]]="IT",employee[[#This Row],[Gender]]="Female"),"Yes","No")</f>
        <v>No</v>
      </c>
      <c r="Q548" t="str">
        <f>IF(AND(employee[[#This Row],[Gender]]="Female",employee[[#This Row],[Ethnicity]]="Black"), "Female_Black", "Others")</f>
        <v>Others</v>
      </c>
    </row>
    <row r="549" spans="1:17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7">
        <v>41907</v>
      </c>
      <c r="J549" s="1">
        <v>96693</v>
      </c>
      <c r="K549" s="2">
        <v>0</v>
      </c>
      <c r="L549" t="s">
        <v>19</v>
      </c>
      <c r="M549" t="s">
        <v>20</v>
      </c>
      <c r="N549" s="7" t="s">
        <v>21</v>
      </c>
      <c r="O549" s="1">
        <f>employee[[#This Row],[Annual Salary]]+employee[[#This Row],[Bonus %]]*employee[[#This Row],[Annual Salary]]</f>
        <v>96693</v>
      </c>
      <c r="P549" t="str">
        <f>IF(AND(employee[[#This Row],[Department]]="IT",employee[[#This Row],[Gender]]="Female"),"Yes","No")</f>
        <v>No</v>
      </c>
      <c r="Q549" t="str">
        <f>IF(AND(employee[[#This Row],[Gender]]="Female",employee[[#This Row],[Ethnicity]]="Black"), "Female_Black", "Others")</f>
        <v>Others</v>
      </c>
    </row>
    <row r="550" spans="1:17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7">
        <v>39991</v>
      </c>
      <c r="J550" s="1">
        <v>82907</v>
      </c>
      <c r="K550" s="2">
        <v>0</v>
      </c>
      <c r="L550" t="s">
        <v>19</v>
      </c>
      <c r="M550" t="s">
        <v>63</v>
      </c>
      <c r="N550" s="7" t="s">
        <v>21</v>
      </c>
      <c r="O550" s="1">
        <f>employee[[#This Row],[Annual Salary]]+employee[[#This Row],[Bonus %]]*employee[[#This Row],[Annual Salary]]</f>
        <v>82907</v>
      </c>
      <c r="P550" t="str">
        <f>IF(AND(employee[[#This Row],[Department]]="IT",employee[[#This Row],[Gender]]="Female"),"Yes","No")</f>
        <v>No</v>
      </c>
      <c r="Q550" t="str">
        <f>IF(AND(employee[[#This Row],[Gender]]="Female",employee[[#This Row],[Ethnicity]]="Black"), "Female_Black", "Others")</f>
        <v>Others</v>
      </c>
    </row>
    <row r="551" spans="1:17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7">
        <v>41916</v>
      </c>
      <c r="J551" s="1">
        <v>257194</v>
      </c>
      <c r="K551" s="2">
        <v>0.35</v>
      </c>
      <c r="L551" t="s">
        <v>33</v>
      </c>
      <c r="M551" t="s">
        <v>80</v>
      </c>
      <c r="N551" s="7" t="s">
        <v>21</v>
      </c>
      <c r="O551" s="1">
        <f>employee[[#This Row],[Annual Salary]]+employee[[#This Row],[Bonus %]]*employee[[#This Row],[Annual Salary]]</f>
        <v>347211.9</v>
      </c>
      <c r="P551" t="str">
        <f>IF(AND(employee[[#This Row],[Department]]="IT",employee[[#This Row],[Gender]]="Female"),"Yes","No")</f>
        <v>No</v>
      </c>
      <c r="Q551" t="str">
        <f>IF(AND(employee[[#This Row],[Gender]]="Female",employee[[#This Row],[Ethnicity]]="Black"), "Female_Black", "Others")</f>
        <v>Others</v>
      </c>
    </row>
    <row r="552" spans="1:17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7">
        <v>40929</v>
      </c>
      <c r="J552" s="1">
        <v>94658</v>
      </c>
      <c r="K552" s="2">
        <v>0</v>
      </c>
      <c r="L552" t="s">
        <v>19</v>
      </c>
      <c r="M552" t="s">
        <v>45</v>
      </c>
      <c r="N552" s="7" t="s">
        <v>21</v>
      </c>
      <c r="O552" s="1">
        <f>employee[[#This Row],[Annual Salary]]+employee[[#This Row],[Bonus %]]*employee[[#This Row],[Annual Salary]]</f>
        <v>94658</v>
      </c>
      <c r="P552" t="str">
        <f>IF(AND(employee[[#This Row],[Department]]="IT",employee[[#This Row],[Gender]]="Female"),"Yes","No")</f>
        <v>No</v>
      </c>
      <c r="Q552" t="str">
        <f>IF(AND(employee[[#This Row],[Gender]]="Female",employee[[#This Row],[Ethnicity]]="Black"), "Female_Black", "Others")</f>
        <v>Others</v>
      </c>
    </row>
    <row r="553" spans="1:17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7">
        <v>40663</v>
      </c>
      <c r="J553" s="1">
        <v>89419</v>
      </c>
      <c r="K553" s="2">
        <v>0</v>
      </c>
      <c r="L553" t="s">
        <v>33</v>
      </c>
      <c r="M553" t="s">
        <v>74</v>
      </c>
      <c r="N553" s="7" t="s">
        <v>21</v>
      </c>
      <c r="O553" s="1">
        <f>employee[[#This Row],[Annual Salary]]+employee[[#This Row],[Bonus %]]*employee[[#This Row],[Annual Salary]]</f>
        <v>89419</v>
      </c>
      <c r="P553" t="str">
        <f>IF(AND(employee[[#This Row],[Department]]="IT",employee[[#This Row],[Gender]]="Female"),"Yes","No")</f>
        <v>No</v>
      </c>
      <c r="Q553" t="str">
        <f>IF(AND(employee[[#This Row],[Gender]]="Female",employee[[#This Row],[Ethnicity]]="Black"), "Female_Black", "Others")</f>
        <v>Others</v>
      </c>
    </row>
    <row r="554" spans="1:17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7">
        <v>42357</v>
      </c>
      <c r="J554" s="1">
        <v>51983</v>
      </c>
      <c r="K554" s="2">
        <v>0</v>
      </c>
      <c r="L554" t="s">
        <v>19</v>
      </c>
      <c r="M554" t="s">
        <v>29</v>
      </c>
      <c r="N554" s="7" t="s">
        <v>21</v>
      </c>
      <c r="O554" s="1">
        <f>employee[[#This Row],[Annual Salary]]+employee[[#This Row],[Bonus %]]*employee[[#This Row],[Annual Salary]]</f>
        <v>51983</v>
      </c>
      <c r="P554" t="str">
        <f>IF(AND(employee[[#This Row],[Department]]="IT",employee[[#This Row],[Gender]]="Female"),"Yes","No")</f>
        <v>No</v>
      </c>
      <c r="Q554" t="str">
        <f>IF(AND(employee[[#This Row],[Gender]]="Female",employee[[#This Row],[Ethnicity]]="Black"), "Female_Black", "Others")</f>
        <v>Others</v>
      </c>
    </row>
    <row r="555" spans="1:17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7">
        <v>37304</v>
      </c>
      <c r="J555" s="1">
        <v>179494</v>
      </c>
      <c r="K555" s="2">
        <v>0.2</v>
      </c>
      <c r="L555" t="s">
        <v>33</v>
      </c>
      <c r="M555" t="s">
        <v>80</v>
      </c>
      <c r="N555" s="7" t="s">
        <v>21</v>
      </c>
      <c r="O555" s="1">
        <f>employee[[#This Row],[Annual Salary]]+employee[[#This Row],[Bonus %]]*employee[[#This Row],[Annual Salary]]</f>
        <v>215392.8</v>
      </c>
      <c r="P555" t="str">
        <f>IF(AND(employee[[#This Row],[Department]]="IT",employee[[#This Row],[Gender]]="Female"),"Yes","No")</f>
        <v>No</v>
      </c>
      <c r="Q555" t="str">
        <f>IF(AND(employee[[#This Row],[Gender]]="Female",employee[[#This Row],[Ethnicity]]="Black"), "Female_Black", "Others")</f>
        <v>Others</v>
      </c>
    </row>
    <row r="556" spans="1:17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7">
        <v>42545</v>
      </c>
      <c r="J556" s="1">
        <v>68426</v>
      </c>
      <c r="K556" s="2">
        <v>0</v>
      </c>
      <c r="L556" t="s">
        <v>52</v>
      </c>
      <c r="M556" t="s">
        <v>66</v>
      </c>
      <c r="N556" s="7" t="s">
        <v>21</v>
      </c>
      <c r="O556" s="1">
        <f>employee[[#This Row],[Annual Salary]]+employee[[#This Row],[Bonus %]]*employee[[#This Row],[Annual Salary]]</f>
        <v>68426</v>
      </c>
      <c r="P556" t="str">
        <f>IF(AND(employee[[#This Row],[Department]]="IT",employee[[#This Row],[Gender]]="Female"),"Yes","No")</f>
        <v>No</v>
      </c>
      <c r="Q556" t="str">
        <f>IF(AND(employee[[#This Row],[Gender]]="Female",employee[[#This Row],[Ethnicity]]="Black"), "Female_Black", "Others")</f>
        <v>Others</v>
      </c>
    </row>
    <row r="557" spans="1:17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7">
        <v>42772</v>
      </c>
      <c r="J557" s="1">
        <v>144986</v>
      </c>
      <c r="K557" s="2">
        <v>0.12</v>
      </c>
      <c r="L557" t="s">
        <v>19</v>
      </c>
      <c r="M557" t="s">
        <v>39</v>
      </c>
      <c r="N557" s="7" t="s">
        <v>21</v>
      </c>
      <c r="O557" s="1">
        <f>employee[[#This Row],[Annual Salary]]+employee[[#This Row],[Bonus %]]*employee[[#This Row],[Annual Salary]]</f>
        <v>162384.32000000001</v>
      </c>
      <c r="P557" t="str">
        <f>IF(AND(employee[[#This Row],[Department]]="IT",employee[[#This Row],[Gender]]="Female"),"Yes","No")</f>
        <v>No</v>
      </c>
      <c r="Q557" t="str">
        <f>IF(AND(employee[[#This Row],[Gender]]="Female",employee[[#This Row],[Ethnicity]]="Black"), "Female_Black", "Others")</f>
        <v>Others</v>
      </c>
    </row>
    <row r="558" spans="1:17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7">
        <v>36754</v>
      </c>
      <c r="J558" s="1">
        <v>60113</v>
      </c>
      <c r="K558" s="2">
        <v>0</v>
      </c>
      <c r="L558" t="s">
        <v>19</v>
      </c>
      <c r="M558" t="s">
        <v>20</v>
      </c>
      <c r="N558" s="7" t="s">
        <v>21</v>
      </c>
      <c r="O558" s="1">
        <f>employee[[#This Row],[Annual Salary]]+employee[[#This Row],[Bonus %]]*employee[[#This Row],[Annual Salary]]</f>
        <v>60113</v>
      </c>
      <c r="P558" t="str">
        <f>IF(AND(employee[[#This Row],[Department]]="IT",employee[[#This Row],[Gender]]="Female"),"Yes","No")</f>
        <v>No</v>
      </c>
      <c r="Q558" t="str">
        <f>IF(AND(employee[[#This Row],[Gender]]="Female",employee[[#This Row],[Ethnicity]]="Black"), "Female_Black", "Others")</f>
        <v>Others</v>
      </c>
    </row>
    <row r="559" spans="1:17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7">
        <v>44304</v>
      </c>
      <c r="J559" s="1">
        <v>50548</v>
      </c>
      <c r="K559" s="2">
        <v>0</v>
      </c>
      <c r="L559" t="s">
        <v>52</v>
      </c>
      <c r="M559" t="s">
        <v>53</v>
      </c>
      <c r="N559" s="7" t="s">
        <v>21</v>
      </c>
      <c r="O559" s="1">
        <f>employee[[#This Row],[Annual Salary]]+employee[[#This Row],[Bonus %]]*employee[[#This Row],[Annual Salary]]</f>
        <v>50548</v>
      </c>
      <c r="P559" t="str">
        <f>IF(AND(employee[[#This Row],[Department]]="IT",employee[[#This Row],[Gender]]="Female"),"Yes","No")</f>
        <v>No</v>
      </c>
      <c r="Q559" t="str">
        <f>IF(AND(employee[[#This Row],[Gender]]="Female",employee[[#This Row],[Ethnicity]]="Black"), "Female_Black", "Others")</f>
        <v>Others</v>
      </c>
    </row>
    <row r="560" spans="1:17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7">
        <v>43904</v>
      </c>
      <c r="J560" s="1">
        <v>68846</v>
      </c>
      <c r="K560" s="2">
        <v>0</v>
      </c>
      <c r="L560" t="s">
        <v>19</v>
      </c>
      <c r="M560" t="s">
        <v>20</v>
      </c>
      <c r="N560" s="7" t="s">
        <v>21</v>
      </c>
      <c r="O560" s="1">
        <f>employee[[#This Row],[Annual Salary]]+employee[[#This Row],[Bonus %]]*employee[[#This Row],[Annual Salary]]</f>
        <v>68846</v>
      </c>
      <c r="P560" t="str">
        <f>IF(AND(employee[[#This Row],[Department]]="IT",employee[[#This Row],[Gender]]="Female"),"Yes","No")</f>
        <v>No</v>
      </c>
      <c r="Q560" t="str">
        <f>IF(AND(employee[[#This Row],[Gender]]="Female",employee[[#This Row],[Ethnicity]]="Black"), "Female_Black", "Others")</f>
        <v>Others</v>
      </c>
    </row>
    <row r="561" spans="1:17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7">
        <v>41717</v>
      </c>
      <c r="J561" s="1">
        <v>90901</v>
      </c>
      <c r="K561" s="2">
        <v>0</v>
      </c>
      <c r="L561" t="s">
        <v>19</v>
      </c>
      <c r="M561" t="s">
        <v>63</v>
      </c>
      <c r="N561" s="7" t="s">
        <v>21</v>
      </c>
      <c r="O561" s="1">
        <f>employee[[#This Row],[Annual Salary]]+employee[[#This Row],[Bonus %]]*employee[[#This Row],[Annual Salary]]</f>
        <v>90901</v>
      </c>
      <c r="P561" t="str">
        <f>IF(AND(employee[[#This Row],[Department]]="IT",employee[[#This Row],[Gender]]="Female"),"Yes","No")</f>
        <v>Yes</v>
      </c>
      <c r="Q561" t="str">
        <f>IF(AND(employee[[#This Row],[Gender]]="Female",employee[[#This Row],[Ethnicity]]="Black"), "Female_Black", "Others")</f>
        <v>Others</v>
      </c>
    </row>
    <row r="562" spans="1:17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7">
        <v>41155</v>
      </c>
      <c r="J562" s="1">
        <v>102033</v>
      </c>
      <c r="K562" s="2">
        <v>0.08</v>
      </c>
      <c r="L562" t="s">
        <v>19</v>
      </c>
      <c r="M562" t="s">
        <v>25</v>
      </c>
      <c r="N562" s="7" t="s">
        <v>21</v>
      </c>
      <c r="O562" s="1">
        <f>employee[[#This Row],[Annual Salary]]+employee[[#This Row],[Bonus %]]*employee[[#This Row],[Annual Salary]]</f>
        <v>110195.64</v>
      </c>
      <c r="P562" t="str">
        <f>IF(AND(employee[[#This Row],[Department]]="IT",employee[[#This Row],[Gender]]="Female"),"Yes","No")</f>
        <v>No</v>
      </c>
      <c r="Q562" t="str">
        <f>IF(AND(employee[[#This Row],[Gender]]="Female",employee[[#This Row],[Ethnicity]]="Black"), "Female_Black", "Others")</f>
        <v>Others</v>
      </c>
    </row>
    <row r="563" spans="1:17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7">
        <v>44219</v>
      </c>
      <c r="J563" s="1">
        <v>151783</v>
      </c>
      <c r="K563" s="2">
        <v>0.26</v>
      </c>
      <c r="L563" t="s">
        <v>19</v>
      </c>
      <c r="M563" t="s">
        <v>63</v>
      </c>
      <c r="N563" s="7" t="s">
        <v>21</v>
      </c>
      <c r="O563" s="1">
        <f>employee[[#This Row],[Annual Salary]]+employee[[#This Row],[Bonus %]]*employee[[#This Row],[Annual Salary]]</f>
        <v>191246.58000000002</v>
      </c>
      <c r="P563" t="str">
        <f>IF(AND(employee[[#This Row],[Department]]="IT",employee[[#This Row],[Gender]]="Female"),"Yes","No")</f>
        <v>No</v>
      </c>
      <c r="Q563" t="str">
        <f>IF(AND(employee[[#This Row],[Gender]]="Female",employee[[#This Row],[Ethnicity]]="Black"), "Female_Black", "Others")</f>
        <v>Others</v>
      </c>
    </row>
    <row r="564" spans="1:17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7">
        <v>43441</v>
      </c>
      <c r="J564" s="1">
        <v>170164</v>
      </c>
      <c r="K564" s="2">
        <v>0.17</v>
      </c>
      <c r="L564" t="s">
        <v>19</v>
      </c>
      <c r="M564" t="s">
        <v>25</v>
      </c>
      <c r="N564" s="7" t="s">
        <v>21</v>
      </c>
      <c r="O564" s="1">
        <f>employee[[#This Row],[Annual Salary]]+employee[[#This Row],[Bonus %]]*employee[[#This Row],[Annual Salary]]</f>
        <v>199091.88</v>
      </c>
      <c r="P564" t="str">
        <f>IF(AND(employee[[#This Row],[Department]]="IT",employee[[#This Row],[Gender]]="Female"),"Yes","No")</f>
        <v>No</v>
      </c>
      <c r="Q564" t="str">
        <f>IF(AND(employee[[#This Row],[Gender]]="Female",employee[[#This Row],[Ethnicity]]="Black"), "Female_Black", "Others")</f>
        <v>Others</v>
      </c>
    </row>
    <row r="565" spans="1:17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7">
        <v>41690</v>
      </c>
      <c r="J565" s="1">
        <v>155905</v>
      </c>
      <c r="K565" s="2">
        <v>0.14000000000000001</v>
      </c>
      <c r="L565" t="s">
        <v>19</v>
      </c>
      <c r="M565" t="s">
        <v>39</v>
      </c>
      <c r="N565" s="7" t="s">
        <v>21</v>
      </c>
      <c r="O565" s="1">
        <f>employee[[#This Row],[Annual Salary]]+employee[[#This Row],[Bonus %]]*employee[[#This Row],[Annual Salary]]</f>
        <v>177731.7</v>
      </c>
      <c r="P565" t="str">
        <f>IF(AND(employee[[#This Row],[Department]]="IT",employee[[#This Row],[Gender]]="Female"),"Yes","No")</f>
        <v>No</v>
      </c>
      <c r="Q565" t="str">
        <f>IF(AND(employee[[#This Row],[Gender]]="Female",employee[[#This Row],[Ethnicity]]="Black"), "Female_Black", "Others")</f>
        <v>Others</v>
      </c>
    </row>
    <row r="566" spans="1:17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7">
        <v>42721</v>
      </c>
      <c r="J566" s="1">
        <v>50733</v>
      </c>
      <c r="K566" s="2">
        <v>0</v>
      </c>
      <c r="L566" t="s">
        <v>19</v>
      </c>
      <c r="M566" t="s">
        <v>45</v>
      </c>
      <c r="N566" s="7" t="s">
        <v>21</v>
      </c>
      <c r="O566" s="1">
        <f>employee[[#This Row],[Annual Salary]]+employee[[#This Row],[Bonus %]]*employee[[#This Row],[Annual Salary]]</f>
        <v>50733</v>
      </c>
      <c r="P566" t="str">
        <f>IF(AND(employee[[#This Row],[Department]]="IT",employee[[#This Row],[Gender]]="Female"),"Yes","No")</f>
        <v>No</v>
      </c>
      <c r="Q566" t="str">
        <f>IF(AND(employee[[#This Row],[Gender]]="Female",employee[[#This Row],[Ethnicity]]="Black"), "Female_Black", "Others")</f>
        <v>Others</v>
      </c>
    </row>
    <row r="567" spans="1:17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7">
        <v>42761</v>
      </c>
      <c r="J567" s="1">
        <v>88663</v>
      </c>
      <c r="K567" s="2">
        <v>0</v>
      </c>
      <c r="L567" t="s">
        <v>19</v>
      </c>
      <c r="M567" t="s">
        <v>39</v>
      </c>
      <c r="N567" s="7" t="s">
        <v>21</v>
      </c>
      <c r="O567" s="1">
        <f>employee[[#This Row],[Annual Salary]]+employee[[#This Row],[Bonus %]]*employee[[#This Row],[Annual Salary]]</f>
        <v>88663</v>
      </c>
      <c r="P567" t="str">
        <f>IF(AND(employee[[#This Row],[Department]]="IT",employee[[#This Row],[Gender]]="Female"),"Yes","No")</f>
        <v>No</v>
      </c>
      <c r="Q567" t="str">
        <f>IF(AND(employee[[#This Row],[Gender]]="Female",employee[[#This Row],[Ethnicity]]="Black"), "Female_Black", "Others")</f>
        <v>Others</v>
      </c>
    </row>
    <row r="568" spans="1:17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7">
        <v>33890</v>
      </c>
      <c r="J568" s="1">
        <v>88213</v>
      </c>
      <c r="K568" s="2">
        <v>0</v>
      </c>
      <c r="L568" t="s">
        <v>33</v>
      </c>
      <c r="M568" t="s">
        <v>80</v>
      </c>
      <c r="N568" s="7" t="s">
        <v>21</v>
      </c>
      <c r="O568" s="1">
        <f>employee[[#This Row],[Annual Salary]]+employee[[#This Row],[Bonus %]]*employee[[#This Row],[Annual Salary]]</f>
        <v>88213</v>
      </c>
      <c r="P568" t="str">
        <f>IF(AND(employee[[#This Row],[Department]]="IT",employee[[#This Row],[Gender]]="Female"),"Yes","No")</f>
        <v>No</v>
      </c>
      <c r="Q568" t="str">
        <f>IF(AND(employee[[#This Row],[Gender]]="Female",employee[[#This Row],[Ethnicity]]="Black"), "Female_Black", "Others")</f>
        <v>Others</v>
      </c>
    </row>
    <row r="569" spans="1:17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7">
        <v>44410</v>
      </c>
      <c r="J569" s="1">
        <v>67130</v>
      </c>
      <c r="K569" s="2">
        <v>0</v>
      </c>
      <c r="L569" t="s">
        <v>19</v>
      </c>
      <c r="M569" t="s">
        <v>45</v>
      </c>
      <c r="N569" s="7" t="s">
        <v>21</v>
      </c>
      <c r="O569" s="1">
        <f>employee[[#This Row],[Annual Salary]]+employee[[#This Row],[Bonus %]]*employee[[#This Row],[Annual Salary]]</f>
        <v>67130</v>
      </c>
      <c r="P569" t="str">
        <f>IF(AND(employee[[#This Row],[Department]]="IT",employee[[#This Row],[Gender]]="Female"),"Yes","No")</f>
        <v>No</v>
      </c>
      <c r="Q569" t="str">
        <f>IF(AND(employee[[#This Row],[Gender]]="Female",employee[[#This Row],[Ethnicity]]="Black"), "Female_Black", "Others")</f>
        <v>Others</v>
      </c>
    </row>
    <row r="570" spans="1:17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7">
        <v>42285</v>
      </c>
      <c r="J570" s="1">
        <v>94876</v>
      </c>
      <c r="K570" s="2">
        <v>0</v>
      </c>
      <c r="L570" t="s">
        <v>19</v>
      </c>
      <c r="M570" t="s">
        <v>45</v>
      </c>
      <c r="N570" s="7" t="s">
        <v>21</v>
      </c>
      <c r="O570" s="1">
        <f>employee[[#This Row],[Annual Salary]]+employee[[#This Row],[Bonus %]]*employee[[#This Row],[Annual Salary]]</f>
        <v>94876</v>
      </c>
      <c r="P570" t="str">
        <f>IF(AND(employee[[#This Row],[Department]]="IT",employee[[#This Row],[Gender]]="Female"),"Yes","No")</f>
        <v>No</v>
      </c>
      <c r="Q570" t="str">
        <f>IF(AND(employee[[#This Row],[Gender]]="Female",employee[[#This Row],[Ethnicity]]="Black"), "Female_Black", "Others")</f>
        <v>Others</v>
      </c>
    </row>
    <row r="571" spans="1:17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7">
        <v>34616</v>
      </c>
      <c r="J571" s="1">
        <v>98230</v>
      </c>
      <c r="K571" s="2">
        <v>0</v>
      </c>
      <c r="L571" t="s">
        <v>19</v>
      </c>
      <c r="M571" t="s">
        <v>45</v>
      </c>
      <c r="N571" s="7" t="s">
        <v>21</v>
      </c>
      <c r="O571" s="1">
        <f>employee[[#This Row],[Annual Salary]]+employee[[#This Row],[Bonus %]]*employee[[#This Row],[Annual Salary]]</f>
        <v>98230</v>
      </c>
      <c r="P571" t="str">
        <f>IF(AND(employee[[#This Row],[Department]]="IT",employee[[#This Row],[Gender]]="Female"),"Yes","No")</f>
        <v>No</v>
      </c>
      <c r="Q571" t="str">
        <f>IF(AND(employee[[#This Row],[Gender]]="Female",employee[[#This Row],[Ethnicity]]="Black"), "Female_Black", "Others")</f>
        <v>Others</v>
      </c>
    </row>
    <row r="572" spans="1:17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7">
        <v>43448</v>
      </c>
      <c r="J572" s="1">
        <v>96757</v>
      </c>
      <c r="K572" s="2">
        <v>0</v>
      </c>
      <c r="L572" t="s">
        <v>19</v>
      </c>
      <c r="M572" t="s">
        <v>29</v>
      </c>
      <c r="N572" s="7" t="s">
        <v>21</v>
      </c>
      <c r="O572" s="1">
        <f>employee[[#This Row],[Annual Salary]]+employee[[#This Row],[Bonus %]]*employee[[#This Row],[Annual Salary]]</f>
        <v>96757</v>
      </c>
      <c r="P572" t="str">
        <f>IF(AND(employee[[#This Row],[Department]]="IT",employee[[#This Row],[Gender]]="Female"),"Yes","No")</f>
        <v>No</v>
      </c>
      <c r="Q572" t="str">
        <f>IF(AND(employee[[#This Row],[Gender]]="Female",employee[[#This Row],[Ethnicity]]="Black"), "Female_Black", "Others")</f>
        <v>Others</v>
      </c>
    </row>
    <row r="573" spans="1:17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7">
        <v>44015</v>
      </c>
      <c r="J573" s="1">
        <v>51513</v>
      </c>
      <c r="K573" s="2">
        <v>0</v>
      </c>
      <c r="L573" t="s">
        <v>19</v>
      </c>
      <c r="M573" t="s">
        <v>29</v>
      </c>
      <c r="N573" s="7" t="s">
        <v>21</v>
      </c>
      <c r="O573" s="1">
        <f>employee[[#This Row],[Annual Salary]]+employee[[#This Row],[Bonus %]]*employee[[#This Row],[Annual Salary]]</f>
        <v>51513</v>
      </c>
      <c r="P573" t="str">
        <f>IF(AND(employee[[#This Row],[Department]]="IT",employee[[#This Row],[Gender]]="Female"),"Yes","No")</f>
        <v>No</v>
      </c>
      <c r="Q573" t="str">
        <f>IF(AND(employee[[#This Row],[Gender]]="Female",employee[[#This Row],[Ethnicity]]="Black"), "Female_Black", "Others")</f>
        <v>Others</v>
      </c>
    </row>
    <row r="574" spans="1:17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7">
        <v>39109</v>
      </c>
      <c r="J574" s="1">
        <v>234311</v>
      </c>
      <c r="K574" s="2">
        <v>0.37</v>
      </c>
      <c r="L574" t="s">
        <v>19</v>
      </c>
      <c r="M574" t="s">
        <v>45</v>
      </c>
      <c r="N574" s="7" t="s">
        <v>21</v>
      </c>
      <c r="O574" s="1">
        <f>employee[[#This Row],[Annual Salary]]+employee[[#This Row],[Bonus %]]*employee[[#This Row],[Annual Salary]]</f>
        <v>321006.07</v>
      </c>
      <c r="P574" t="str">
        <f>IF(AND(employee[[#This Row],[Department]]="IT",employee[[#This Row],[Gender]]="Female"),"Yes","No")</f>
        <v>No</v>
      </c>
      <c r="Q574" t="str">
        <f>IF(AND(employee[[#This Row],[Gender]]="Female",employee[[#This Row],[Ethnicity]]="Black"), "Female_Black", "Others")</f>
        <v>Others</v>
      </c>
    </row>
    <row r="575" spans="1:17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7">
        <v>40685</v>
      </c>
      <c r="J575" s="1">
        <v>152353</v>
      </c>
      <c r="K575" s="2">
        <v>0.14000000000000001</v>
      </c>
      <c r="L575" t="s">
        <v>19</v>
      </c>
      <c r="M575" t="s">
        <v>63</v>
      </c>
      <c r="N575" s="7" t="s">
        <v>21</v>
      </c>
      <c r="O575" s="1">
        <f>employee[[#This Row],[Annual Salary]]+employee[[#This Row],[Bonus %]]*employee[[#This Row],[Annual Salary]]</f>
        <v>173682.42</v>
      </c>
      <c r="P575" t="str">
        <f>IF(AND(employee[[#This Row],[Department]]="IT",employee[[#This Row],[Gender]]="Female"),"Yes","No")</f>
        <v>No</v>
      </c>
      <c r="Q575" t="str">
        <f>IF(AND(employee[[#This Row],[Gender]]="Female",employee[[#This Row],[Ethnicity]]="Black"), "Female_Black", "Others")</f>
        <v>Others</v>
      </c>
    </row>
    <row r="576" spans="1:17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7">
        <v>40389</v>
      </c>
      <c r="J576" s="1">
        <v>124774</v>
      </c>
      <c r="K576" s="2">
        <v>0.12</v>
      </c>
      <c r="L576" t="s">
        <v>19</v>
      </c>
      <c r="M576" t="s">
        <v>39</v>
      </c>
      <c r="N576" s="7" t="s">
        <v>21</v>
      </c>
      <c r="O576" s="1">
        <f>employee[[#This Row],[Annual Salary]]+employee[[#This Row],[Bonus %]]*employee[[#This Row],[Annual Salary]]</f>
        <v>139746.88</v>
      </c>
      <c r="P576" t="str">
        <f>IF(AND(employee[[#This Row],[Department]]="IT",employee[[#This Row],[Gender]]="Female"),"Yes","No")</f>
        <v>No</v>
      </c>
      <c r="Q576" t="str">
        <f>IF(AND(employee[[#This Row],[Gender]]="Female",employee[[#This Row],[Ethnicity]]="Black"), "Female_Black", "Others")</f>
        <v>Others</v>
      </c>
    </row>
    <row r="577" spans="1:17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7">
        <v>40434</v>
      </c>
      <c r="J577" s="1">
        <v>157070</v>
      </c>
      <c r="K577" s="2">
        <v>0.28000000000000003</v>
      </c>
      <c r="L577" t="s">
        <v>33</v>
      </c>
      <c r="M577" t="s">
        <v>80</v>
      </c>
      <c r="N577" s="7" t="s">
        <v>21</v>
      </c>
      <c r="O577" s="1">
        <f>employee[[#This Row],[Annual Salary]]+employee[[#This Row],[Bonus %]]*employee[[#This Row],[Annual Salary]]</f>
        <v>201049.60000000001</v>
      </c>
      <c r="P577" t="str">
        <f>IF(AND(employee[[#This Row],[Department]]="IT",employee[[#This Row],[Gender]]="Female"),"Yes","No")</f>
        <v>No</v>
      </c>
      <c r="Q577" t="str">
        <f>IF(AND(employee[[#This Row],[Gender]]="Female",employee[[#This Row],[Ethnicity]]="Black"), "Female_Black", "Others")</f>
        <v>Others</v>
      </c>
    </row>
    <row r="578" spans="1:17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7">
        <v>43685</v>
      </c>
      <c r="J578" s="1">
        <v>130133</v>
      </c>
      <c r="K578" s="2">
        <v>0.15</v>
      </c>
      <c r="L578" t="s">
        <v>19</v>
      </c>
      <c r="M578" t="s">
        <v>25</v>
      </c>
      <c r="N578" s="7">
        <v>44699</v>
      </c>
      <c r="O578" s="1">
        <f>employee[[#This Row],[Annual Salary]]+employee[[#This Row],[Bonus %]]*employee[[#This Row],[Annual Salary]]</f>
        <v>149652.95000000001</v>
      </c>
      <c r="P578" t="str">
        <f>IF(AND(employee[[#This Row],[Department]]="IT",employee[[#This Row],[Gender]]="Female"),"Yes","No")</f>
        <v>No</v>
      </c>
      <c r="Q578" t="str">
        <f>IF(AND(employee[[#This Row],[Gender]]="Female",employee[[#This Row],[Ethnicity]]="Black"), "Female_Black", "Others")</f>
        <v>Others</v>
      </c>
    </row>
    <row r="579" spans="1:17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7">
        <v>43729</v>
      </c>
      <c r="J579" s="1">
        <v>108780</v>
      </c>
      <c r="K579" s="2">
        <v>0.06</v>
      </c>
      <c r="L579" t="s">
        <v>33</v>
      </c>
      <c r="M579" t="s">
        <v>74</v>
      </c>
      <c r="N579" s="7" t="s">
        <v>21</v>
      </c>
      <c r="O579" s="1">
        <f>employee[[#This Row],[Annual Salary]]+employee[[#This Row],[Bonus %]]*employee[[#This Row],[Annual Salary]]</f>
        <v>115306.8</v>
      </c>
      <c r="P579" t="str">
        <f>IF(AND(employee[[#This Row],[Department]]="IT",employee[[#This Row],[Gender]]="Female"),"Yes","No")</f>
        <v>No</v>
      </c>
      <c r="Q579" t="str">
        <f>IF(AND(employee[[#This Row],[Gender]]="Female",employee[[#This Row],[Ethnicity]]="Black"), "Female_Black", "Others")</f>
        <v>Others</v>
      </c>
    </row>
    <row r="580" spans="1:17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7">
        <v>44125</v>
      </c>
      <c r="J580" s="1">
        <v>151853</v>
      </c>
      <c r="K580" s="2">
        <v>0.16</v>
      </c>
      <c r="L580" t="s">
        <v>33</v>
      </c>
      <c r="M580" t="s">
        <v>34</v>
      </c>
      <c r="N580" s="7" t="s">
        <v>21</v>
      </c>
      <c r="O580" s="1">
        <f>employee[[#This Row],[Annual Salary]]+employee[[#This Row],[Bonus %]]*employee[[#This Row],[Annual Salary]]</f>
        <v>176149.48</v>
      </c>
      <c r="P580" t="str">
        <f>IF(AND(employee[[#This Row],[Department]]="IT",employee[[#This Row],[Gender]]="Female"),"Yes","No")</f>
        <v>No</v>
      </c>
      <c r="Q580" t="str">
        <f>IF(AND(employee[[#This Row],[Gender]]="Female",employee[[#This Row],[Ethnicity]]="Black"), "Female_Black", "Others")</f>
        <v>Others</v>
      </c>
    </row>
    <row r="581" spans="1:17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7">
        <v>38977</v>
      </c>
      <c r="J581" s="1">
        <v>64669</v>
      </c>
      <c r="K581" s="2">
        <v>0</v>
      </c>
      <c r="L581" t="s">
        <v>33</v>
      </c>
      <c r="M581" t="s">
        <v>80</v>
      </c>
      <c r="N581" s="7" t="s">
        <v>21</v>
      </c>
      <c r="O581" s="1">
        <f>employee[[#This Row],[Annual Salary]]+employee[[#This Row],[Bonus %]]*employee[[#This Row],[Annual Salary]]</f>
        <v>64669</v>
      </c>
      <c r="P581" t="str">
        <f>IF(AND(employee[[#This Row],[Department]]="IT",employee[[#This Row],[Gender]]="Female"),"Yes","No")</f>
        <v>No</v>
      </c>
      <c r="Q581" t="str">
        <f>IF(AND(employee[[#This Row],[Gender]]="Female",employee[[#This Row],[Ethnicity]]="Black"), "Female_Black", "Others")</f>
        <v>Others</v>
      </c>
    </row>
    <row r="582" spans="1:17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7">
        <v>39568</v>
      </c>
      <c r="J582" s="1">
        <v>69352</v>
      </c>
      <c r="K582" s="2">
        <v>0</v>
      </c>
      <c r="L582" t="s">
        <v>52</v>
      </c>
      <c r="M582" t="s">
        <v>66</v>
      </c>
      <c r="N582" s="7" t="s">
        <v>21</v>
      </c>
      <c r="O582" s="1">
        <f>employee[[#This Row],[Annual Salary]]+employee[[#This Row],[Bonus %]]*employee[[#This Row],[Annual Salary]]</f>
        <v>69352</v>
      </c>
      <c r="P582" t="str">
        <f>IF(AND(employee[[#This Row],[Department]]="IT",employee[[#This Row],[Gender]]="Female"),"Yes","No")</f>
        <v>No</v>
      </c>
      <c r="Q582" t="str">
        <f>IF(AND(employee[[#This Row],[Gender]]="Female",employee[[#This Row],[Ethnicity]]="Black"), "Female_Black", "Others")</f>
        <v>Others</v>
      </c>
    </row>
    <row r="583" spans="1:17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7">
        <v>37181</v>
      </c>
      <c r="J583" s="1">
        <v>74631</v>
      </c>
      <c r="K583" s="2">
        <v>0</v>
      </c>
      <c r="L583" t="s">
        <v>33</v>
      </c>
      <c r="M583" t="s">
        <v>80</v>
      </c>
      <c r="N583" s="7" t="s">
        <v>21</v>
      </c>
      <c r="O583" s="1">
        <f>employee[[#This Row],[Annual Salary]]+employee[[#This Row],[Bonus %]]*employee[[#This Row],[Annual Salary]]</f>
        <v>74631</v>
      </c>
      <c r="P583" t="str">
        <f>IF(AND(employee[[#This Row],[Department]]="IT",employee[[#This Row],[Gender]]="Female"),"Yes","No")</f>
        <v>No</v>
      </c>
      <c r="Q583" t="str">
        <f>IF(AND(employee[[#This Row],[Gender]]="Female",employee[[#This Row],[Ethnicity]]="Black"), "Female_Black", "Others")</f>
        <v>Others</v>
      </c>
    </row>
    <row r="584" spans="1:17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7">
        <v>41028</v>
      </c>
      <c r="J584" s="1">
        <v>96441</v>
      </c>
      <c r="K584" s="2">
        <v>0</v>
      </c>
      <c r="L584" t="s">
        <v>52</v>
      </c>
      <c r="M584" t="s">
        <v>53</v>
      </c>
      <c r="N584" s="7" t="s">
        <v>21</v>
      </c>
      <c r="O584" s="1">
        <f>employee[[#This Row],[Annual Salary]]+employee[[#This Row],[Bonus %]]*employee[[#This Row],[Annual Salary]]</f>
        <v>96441</v>
      </c>
      <c r="P584" t="str">
        <f>IF(AND(employee[[#This Row],[Department]]="IT",employee[[#This Row],[Gender]]="Female"),"Yes","No")</f>
        <v>No</v>
      </c>
      <c r="Q584" t="str">
        <f>IF(AND(employee[[#This Row],[Gender]]="Female",employee[[#This Row],[Ethnicity]]="Black"), "Female_Black", "Others")</f>
        <v>Others</v>
      </c>
    </row>
    <row r="585" spans="1:17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7">
        <v>40836</v>
      </c>
      <c r="J585" s="1">
        <v>114250</v>
      </c>
      <c r="K585" s="2">
        <v>0.14000000000000001</v>
      </c>
      <c r="L585" t="s">
        <v>33</v>
      </c>
      <c r="M585" t="s">
        <v>34</v>
      </c>
      <c r="N585" s="7" t="s">
        <v>21</v>
      </c>
      <c r="O585" s="1">
        <f>employee[[#This Row],[Annual Salary]]+employee[[#This Row],[Bonus %]]*employee[[#This Row],[Annual Salary]]</f>
        <v>130245</v>
      </c>
      <c r="P585" t="str">
        <f>IF(AND(employee[[#This Row],[Department]]="IT",employee[[#This Row],[Gender]]="Female"),"Yes","No")</f>
        <v>No</v>
      </c>
      <c r="Q585" t="str">
        <f>IF(AND(employee[[#This Row],[Gender]]="Female",employee[[#This Row],[Ethnicity]]="Black"), "Female_Black", "Others")</f>
        <v>Others</v>
      </c>
    </row>
    <row r="586" spans="1:17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7">
        <v>44192</v>
      </c>
      <c r="J586" s="1">
        <v>70165</v>
      </c>
      <c r="K586" s="2">
        <v>7.0000000000000007E-2</v>
      </c>
      <c r="L586" t="s">
        <v>52</v>
      </c>
      <c r="M586" t="s">
        <v>81</v>
      </c>
      <c r="N586" s="7" t="s">
        <v>21</v>
      </c>
      <c r="O586" s="1">
        <f>employee[[#This Row],[Annual Salary]]+employee[[#This Row],[Bonus %]]*employee[[#This Row],[Annual Salary]]</f>
        <v>75076.55</v>
      </c>
      <c r="P586" t="str">
        <f>IF(AND(employee[[#This Row],[Department]]="IT",employee[[#This Row],[Gender]]="Female"),"Yes","No")</f>
        <v>No</v>
      </c>
      <c r="Q586" t="str">
        <f>IF(AND(employee[[#This Row],[Gender]]="Female",employee[[#This Row],[Ethnicity]]="Black"), "Female_Black", "Others")</f>
        <v>Others</v>
      </c>
    </row>
    <row r="587" spans="1:17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7">
        <v>36554</v>
      </c>
      <c r="J587" s="1">
        <v>109059</v>
      </c>
      <c r="K587" s="2">
        <v>7.0000000000000007E-2</v>
      </c>
      <c r="L587" t="s">
        <v>33</v>
      </c>
      <c r="M587" t="s">
        <v>34</v>
      </c>
      <c r="N587" s="7" t="s">
        <v>21</v>
      </c>
      <c r="O587" s="1">
        <f>employee[[#This Row],[Annual Salary]]+employee[[#This Row],[Bonus %]]*employee[[#This Row],[Annual Salary]]</f>
        <v>116693.13</v>
      </c>
      <c r="P587" t="str">
        <f>IF(AND(employee[[#This Row],[Department]]="IT",employee[[#This Row],[Gender]]="Female"),"Yes","No")</f>
        <v>No</v>
      </c>
      <c r="Q587" t="str">
        <f>IF(AND(employee[[#This Row],[Gender]]="Female",employee[[#This Row],[Ethnicity]]="Black"), "Female_Black", "Others")</f>
        <v>Others</v>
      </c>
    </row>
    <row r="588" spans="1:17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7">
        <v>42322</v>
      </c>
      <c r="J588" s="1">
        <v>77442</v>
      </c>
      <c r="K588" s="2">
        <v>0</v>
      </c>
      <c r="L588" t="s">
        <v>19</v>
      </c>
      <c r="M588" t="s">
        <v>29</v>
      </c>
      <c r="N588" s="7" t="s">
        <v>21</v>
      </c>
      <c r="O588" s="1">
        <f>employee[[#This Row],[Annual Salary]]+employee[[#This Row],[Bonus %]]*employee[[#This Row],[Annual Salary]]</f>
        <v>77442</v>
      </c>
      <c r="P588" t="str">
        <f>IF(AND(employee[[#This Row],[Department]]="IT",employee[[#This Row],[Gender]]="Female"),"Yes","No")</f>
        <v>No</v>
      </c>
      <c r="Q588" t="str">
        <f>IF(AND(employee[[#This Row],[Gender]]="Female",employee[[#This Row],[Ethnicity]]="Black"), "Female_Black", "Others")</f>
        <v>Others</v>
      </c>
    </row>
    <row r="589" spans="1:17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7">
        <v>41066</v>
      </c>
      <c r="J589" s="1">
        <v>72126</v>
      </c>
      <c r="K589" s="2">
        <v>0</v>
      </c>
      <c r="L589" t="s">
        <v>52</v>
      </c>
      <c r="M589" t="s">
        <v>81</v>
      </c>
      <c r="N589" s="7" t="s">
        <v>21</v>
      </c>
      <c r="O589" s="1">
        <f>employee[[#This Row],[Annual Salary]]+employee[[#This Row],[Bonus %]]*employee[[#This Row],[Annual Salary]]</f>
        <v>72126</v>
      </c>
      <c r="P589" t="str">
        <f>IF(AND(employee[[#This Row],[Department]]="IT",employee[[#This Row],[Gender]]="Female"),"Yes","No")</f>
        <v>No</v>
      </c>
      <c r="Q589" t="str">
        <f>IF(AND(employee[[#This Row],[Gender]]="Female",employee[[#This Row],[Ethnicity]]="Black"), "Female_Black", "Others")</f>
        <v>Others</v>
      </c>
    </row>
    <row r="590" spans="1:17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7">
        <v>41565</v>
      </c>
      <c r="J590" s="1">
        <v>70334</v>
      </c>
      <c r="K590" s="2">
        <v>0</v>
      </c>
      <c r="L590" t="s">
        <v>19</v>
      </c>
      <c r="M590" t="s">
        <v>45</v>
      </c>
      <c r="N590" s="7" t="s">
        <v>21</v>
      </c>
      <c r="O590" s="1">
        <f>employee[[#This Row],[Annual Salary]]+employee[[#This Row],[Bonus %]]*employee[[#This Row],[Annual Salary]]</f>
        <v>70334</v>
      </c>
      <c r="P590" t="str">
        <f>IF(AND(employee[[#This Row],[Department]]="IT",employee[[#This Row],[Gender]]="Female"),"Yes","No")</f>
        <v>No</v>
      </c>
      <c r="Q590" t="str">
        <f>IF(AND(employee[[#This Row],[Gender]]="Female",employee[[#This Row],[Ethnicity]]="Black"), "Female_Black", "Others")</f>
        <v>Others</v>
      </c>
    </row>
    <row r="591" spans="1:17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7">
        <v>40170</v>
      </c>
      <c r="J591" s="1">
        <v>78006</v>
      </c>
      <c r="K591" s="2">
        <v>0</v>
      </c>
      <c r="L591" t="s">
        <v>19</v>
      </c>
      <c r="M591" t="s">
        <v>45</v>
      </c>
      <c r="N591" s="7" t="s">
        <v>21</v>
      </c>
      <c r="O591" s="1">
        <f>employee[[#This Row],[Annual Salary]]+employee[[#This Row],[Bonus %]]*employee[[#This Row],[Annual Salary]]</f>
        <v>78006</v>
      </c>
      <c r="P591" t="str">
        <f>IF(AND(employee[[#This Row],[Department]]="IT",employee[[#This Row],[Gender]]="Female"),"Yes","No")</f>
        <v>No</v>
      </c>
      <c r="Q591" t="str">
        <f>IF(AND(employee[[#This Row],[Gender]]="Female",employee[[#This Row],[Ethnicity]]="Black"), "Female_Black", "Others")</f>
        <v>Others</v>
      </c>
    </row>
    <row r="592" spans="1:17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7">
        <v>44221</v>
      </c>
      <c r="J592" s="1">
        <v>160385</v>
      </c>
      <c r="K592" s="2">
        <v>0.23</v>
      </c>
      <c r="L592" t="s">
        <v>19</v>
      </c>
      <c r="M592" t="s">
        <v>45</v>
      </c>
      <c r="N592" s="7">
        <v>44334</v>
      </c>
      <c r="O592" s="1">
        <f>employee[[#This Row],[Annual Salary]]+employee[[#This Row],[Bonus %]]*employee[[#This Row],[Annual Salary]]</f>
        <v>197273.55</v>
      </c>
      <c r="P592" t="str">
        <f>IF(AND(employee[[#This Row],[Department]]="IT",employee[[#This Row],[Gender]]="Female"),"Yes","No")</f>
        <v>Yes</v>
      </c>
      <c r="Q592" t="str">
        <f>IF(AND(employee[[#This Row],[Gender]]="Female",employee[[#This Row],[Ethnicity]]="Black"), "Female_Black", "Others")</f>
        <v>Others</v>
      </c>
    </row>
    <row r="593" spans="1:17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7">
        <v>41650</v>
      </c>
      <c r="J593" s="1">
        <v>202323</v>
      </c>
      <c r="K593" s="2">
        <v>0.39</v>
      </c>
      <c r="L593" t="s">
        <v>19</v>
      </c>
      <c r="M593" t="s">
        <v>20</v>
      </c>
      <c r="N593" s="7" t="s">
        <v>21</v>
      </c>
      <c r="O593" s="1">
        <f>employee[[#This Row],[Annual Salary]]+employee[[#This Row],[Bonus %]]*employee[[#This Row],[Annual Salary]]</f>
        <v>281228.96999999997</v>
      </c>
      <c r="P593" t="str">
        <f>IF(AND(employee[[#This Row],[Department]]="IT",employee[[#This Row],[Gender]]="Female"),"Yes","No")</f>
        <v>No</v>
      </c>
      <c r="Q593" t="str">
        <f>IF(AND(employee[[#This Row],[Gender]]="Female",employee[[#This Row],[Ethnicity]]="Black"), "Female_Black", "Others")</f>
        <v>Others</v>
      </c>
    </row>
    <row r="594" spans="1:17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7">
        <v>44025</v>
      </c>
      <c r="J594" s="1">
        <v>141555</v>
      </c>
      <c r="K594" s="2">
        <v>0.11</v>
      </c>
      <c r="L594" t="s">
        <v>52</v>
      </c>
      <c r="M594" t="s">
        <v>81</v>
      </c>
      <c r="N594" s="7" t="s">
        <v>21</v>
      </c>
      <c r="O594" s="1">
        <f>employee[[#This Row],[Annual Salary]]+employee[[#This Row],[Bonus %]]*employee[[#This Row],[Annual Salary]]</f>
        <v>157126.04999999999</v>
      </c>
      <c r="P594" t="str">
        <f>IF(AND(employee[[#This Row],[Department]]="IT",employee[[#This Row],[Gender]]="Female"),"Yes","No")</f>
        <v>No</v>
      </c>
      <c r="Q594" t="str">
        <f>IF(AND(employee[[#This Row],[Gender]]="Female",employee[[#This Row],[Ethnicity]]="Black"), "Female_Black", "Others")</f>
        <v>Others</v>
      </c>
    </row>
    <row r="595" spans="1:17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7">
        <v>44032</v>
      </c>
      <c r="J595" s="1">
        <v>184960</v>
      </c>
      <c r="K595" s="2">
        <v>0.18</v>
      </c>
      <c r="L595" t="s">
        <v>19</v>
      </c>
      <c r="M595" t="s">
        <v>63</v>
      </c>
      <c r="N595" s="7" t="s">
        <v>21</v>
      </c>
      <c r="O595" s="1">
        <f>employee[[#This Row],[Annual Salary]]+employee[[#This Row],[Bonus %]]*employee[[#This Row],[Annual Salary]]</f>
        <v>218252.79999999999</v>
      </c>
      <c r="P595" t="str">
        <f>IF(AND(employee[[#This Row],[Department]]="IT",employee[[#This Row],[Gender]]="Female"),"Yes","No")</f>
        <v>No</v>
      </c>
      <c r="Q595" t="str">
        <f>IF(AND(employee[[#This Row],[Gender]]="Female",employee[[#This Row],[Ethnicity]]="Black"), "Female_Black", "Others")</f>
        <v>Others</v>
      </c>
    </row>
    <row r="596" spans="1:17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7">
        <v>40719</v>
      </c>
      <c r="J596" s="1">
        <v>221592</v>
      </c>
      <c r="K596" s="2">
        <v>0.31</v>
      </c>
      <c r="L596" t="s">
        <v>19</v>
      </c>
      <c r="M596" t="s">
        <v>29</v>
      </c>
      <c r="N596" s="7" t="s">
        <v>21</v>
      </c>
      <c r="O596" s="1">
        <f>employee[[#This Row],[Annual Salary]]+employee[[#This Row],[Bonus %]]*employee[[#This Row],[Annual Salary]]</f>
        <v>290285.52</v>
      </c>
      <c r="P596" t="str">
        <f>IF(AND(employee[[#This Row],[Department]]="IT",employee[[#This Row],[Gender]]="Female"),"Yes","No")</f>
        <v>No</v>
      </c>
      <c r="Q596" t="str">
        <f>IF(AND(employee[[#This Row],[Gender]]="Female",employee[[#This Row],[Ethnicity]]="Black"), "Female_Black", "Others")</f>
        <v>Others</v>
      </c>
    </row>
    <row r="597" spans="1:17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7">
        <v>39841</v>
      </c>
      <c r="J597" s="1">
        <v>53301</v>
      </c>
      <c r="K597" s="2">
        <v>0</v>
      </c>
      <c r="L597" t="s">
        <v>19</v>
      </c>
      <c r="M597" t="s">
        <v>63</v>
      </c>
      <c r="N597" s="7" t="s">
        <v>21</v>
      </c>
      <c r="O597" s="1">
        <f>employee[[#This Row],[Annual Salary]]+employee[[#This Row],[Bonus %]]*employee[[#This Row],[Annual Salary]]</f>
        <v>53301</v>
      </c>
      <c r="P597" t="str">
        <f>IF(AND(employee[[#This Row],[Department]]="IT",employee[[#This Row],[Gender]]="Female"),"Yes","No")</f>
        <v>No</v>
      </c>
      <c r="Q597" t="str">
        <f>IF(AND(employee[[#This Row],[Gender]]="Female",employee[[#This Row],[Ethnicity]]="Black"), "Female_Black", "Others")</f>
        <v>Others</v>
      </c>
    </row>
    <row r="598" spans="1:17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7">
        <v>36587</v>
      </c>
      <c r="J598" s="1">
        <v>91276</v>
      </c>
      <c r="K598" s="2">
        <v>0</v>
      </c>
      <c r="L598" t="s">
        <v>19</v>
      </c>
      <c r="M598" t="s">
        <v>63</v>
      </c>
      <c r="N598" s="7" t="s">
        <v>21</v>
      </c>
      <c r="O598" s="1">
        <f>employee[[#This Row],[Annual Salary]]+employee[[#This Row],[Bonus %]]*employee[[#This Row],[Annual Salary]]</f>
        <v>91276</v>
      </c>
      <c r="P598" t="str">
        <f>IF(AND(employee[[#This Row],[Department]]="IT",employee[[#This Row],[Gender]]="Female"),"Yes","No")</f>
        <v>No</v>
      </c>
      <c r="Q598" t="str">
        <f>IF(AND(employee[[#This Row],[Gender]]="Female",employee[[#This Row],[Ethnicity]]="Black"), "Female_Black", "Others")</f>
        <v>Others</v>
      </c>
    </row>
    <row r="599" spans="1:17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7">
        <v>42983</v>
      </c>
      <c r="J599" s="1">
        <v>140042</v>
      </c>
      <c r="K599" s="2">
        <v>0.13</v>
      </c>
      <c r="L599" t="s">
        <v>19</v>
      </c>
      <c r="M599" t="s">
        <v>25</v>
      </c>
      <c r="N599" s="7" t="s">
        <v>21</v>
      </c>
      <c r="O599" s="1">
        <f>employee[[#This Row],[Annual Salary]]+employee[[#This Row],[Bonus %]]*employee[[#This Row],[Annual Salary]]</f>
        <v>158247.46</v>
      </c>
      <c r="P599" t="str">
        <f>IF(AND(employee[[#This Row],[Department]]="IT",employee[[#This Row],[Gender]]="Female"),"Yes","No")</f>
        <v>No</v>
      </c>
      <c r="Q599" t="str">
        <f>IF(AND(employee[[#This Row],[Gender]]="Female",employee[[#This Row],[Ethnicity]]="Black"), "Female_Black", "Others")</f>
        <v>Others</v>
      </c>
    </row>
    <row r="600" spans="1:17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7">
        <v>43440</v>
      </c>
      <c r="J600" s="1">
        <v>57225</v>
      </c>
      <c r="K600" s="2">
        <v>0</v>
      </c>
      <c r="L600" t="s">
        <v>19</v>
      </c>
      <c r="M600" t="s">
        <v>29</v>
      </c>
      <c r="N600" s="7" t="s">
        <v>21</v>
      </c>
      <c r="O600" s="1">
        <f>employee[[#This Row],[Annual Salary]]+employee[[#This Row],[Bonus %]]*employee[[#This Row],[Annual Salary]]</f>
        <v>57225</v>
      </c>
      <c r="P600" t="str">
        <f>IF(AND(employee[[#This Row],[Department]]="IT",employee[[#This Row],[Gender]]="Female"),"Yes","No")</f>
        <v>No</v>
      </c>
      <c r="Q600" t="str">
        <f>IF(AND(employee[[#This Row],[Gender]]="Female",employee[[#This Row],[Ethnicity]]="Black"), "Female_Black", "Others")</f>
        <v>Others</v>
      </c>
    </row>
    <row r="601" spans="1:17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7">
        <v>40233</v>
      </c>
      <c r="J601" s="1">
        <v>102839</v>
      </c>
      <c r="K601" s="2">
        <v>0.05</v>
      </c>
      <c r="L601" t="s">
        <v>19</v>
      </c>
      <c r="M601" t="s">
        <v>45</v>
      </c>
      <c r="N601" s="7" t="s">
        <v>21</v>
      </c>
      <c r="O601" s="1">
        <f>employee[[#This Row],[Annual Salary]]+employee[[#This Row],[Bonus %]]*employee[[#This Row],[Annual Salary]]</f>
        <v>107980.95</v>
      </c>
      <c r="P601" t="str">
        <f>IF(AND(employee[[#This Row],[Department]]="IT",employee[[#This Row],[Gender]]="Female"),"Yes","No")</f>
        <v>No</v>
      </c>
      <c r="Q601" t="str">
        <f>IF(AND(employee[[#This Row],[Gender]]="Female",employee[[#This Row],[Ethnicity]]="Black"), "Female_Black", "Others")</f>
        <v>Others</v>
      </c>
    </row>
    <row r="602" spans="1:17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7">
        <v>44454</v>
      </c>
      <c r="J602" s="1">
        <v>199783</v>
      </c>
      <c r="K602" s="2">
        <v>0.21</v>
      </c>
      <c r="L602" t="s">
        <v>19</v>
      </c>
      <c r="M602" t="s">
        <v>20</v>
      </c>
      <c r="N602" s="7">
        <v>44661</v>
      </c>
      <c r="O602" s="1">
        <f>employee[[#This Row],[Annual Salary]]+employee[[#This Row],[Bonus %]]*employee[[#This Row],[Annual Salary]]</f>
        <v>241737.43</v>
      </c>
      <c r="P602" t="str">
        <f>IF(AND(employee[[#This Row],[Department]]="IT",employee[[#This Row],[Gender]]="Female"),"Yes","No")</f>
        <v>No</v>
      </c>
      <c r="Q602" t="str">
        <f>IF(AND(employee[[#This Row],[Gender]]="Female",employee[[#This Row],[Ethnicity]]="Black"), "Female_Black", "Others")</f>
        <v>Others</v>
      </c>
    </row>
    <row r="603" spans="1:17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7">
        <v>44295</v>
      </c>
      <c r="J603" s="1">
        <v>70980</v>
      </c>
      <c r="K603" s="2">
        <v>0</v>
      </c>
      <c r="L603" t="s">
        <v>52</v>
      </c>
      <c r="M603" t="s">
        <v>66</v>
      </c>
      <c r="N603" s="7" t="s">
        <v>21</v>
      </c>
      <c r="O603" s="1">
        <f>employee[[#This Row],[Annual Salary]]+employee[[#This Row],[Bonus %]]*employee[[#This Row],[Annual Salary]]</f>
        <v>70980</v>
      </c>
      <c r="P603" t="str">
        <f>IF(AND(employee[[#This Row],[Department]]="IT",employee[[#This Row],[Gender]]="Female"),"Yes","No")</f>
        <v>No</v>
      </c>
      <c r="Q603" t="str">
        <f>IF(AND(employee[[#This Row],[Gender]]="Female",employee[[#This Row],[Ethnicity]]="Black"), "Female_Black", "Others")</f>
        <v>Others</v>
      </c>
    </row>
    <row r="604" spans="1:17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7">
        <v>35456</v>
      </c>
      <c r="J604" s="1">
        <v>104431</v>
      </c>
      <c r="K604" s="2">
        <v>7.0000000000000007E-2</v>
      </c>
      <c r="L604" t="s">
        <v>19</v>
      </c>
      <c r="M604" t="s">
        <v>39</v>
      </c>
      <c r="N604" s="7" t="s">
        <v>21</v>
      </c>
      <c r="O604" s="1">
        <f>employee[[#This Row],[Annual Salary]]+employee[[#This Row],[Bonus %]]*employee[[#This Row],[Annual Salary]]</f>
        <v>111741.17</v>
      </c>
      <c r="P604" t="str">
        <f>IF(AND(employee[[#This Row],[Department]]="IT",employee[[#This Row],[Gender]]="Female"),"Yes","No")</f>
        <v>No</v>
      </c>
      <c r="Q604" t="str">
        <f>IF(AND(employee[[#This Row],[Gender]]="Female",employee[[#This Row],[Ethnicity]]="Black"), "Female_Black", "Others")</f>
        <v>Others</v>
      </c>
    </row>
    <row r="605" spans="1:17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7">
        <v>44374</v>
      </c>
      <c r="J605" s="1">
        <v>48510</v>
      </c>
      <c r="K605" s="2">
        <v>0</v>
      </c>
      <c r="L605" t="s">
        <v>19</v>
      </c>
      <c r="M605" t="s">
        <v>20</v>
      </c>
      <c r="N605" s="7" t="s">
        <v>21</v>
      </c>
      <c r="O605" s="1">
        <f>employee[[#This Row],[Annual Salary]]+employee[[#This Row],[Bonus %]]*employee[[#This Row],[Annual Salary]]</f>
        <v>48510</v>
      </c>
      <c r="P605" t="str">
        <f>IF(AND(employee[[#This Row],[Department]]="IT",employee[[#This Row],[Gender]]="Female"),"Yes","No")</f>
        <v>No</v>
      </c>
      <c r="Q605" t="str">
        <f>IF(AND(employee[[#This Row],[Gender]]="Female",employee[[#This Row],[Ethnicity]]="Black"), "Female_Black", "Others")</f>
        <v>Others</v>
      </c>
    </row>
    <row r="606" spans="1:17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7">
        <v>43613</v>
      </c>
      <c r="J606" s="1">
        <v>70110</v>
      </c>
      <c r="K606" s="2">
        <v>0</v>
      </c>
      <c r="L606" t="s">
        <v>19</v>
      </c>
      <c r="M606" t="s">
        <v>45</v>
      </c>
      <c r="N606" s="7">
        <v>44203</v>
      </c>
      <c r="O606" s="1">
        <f>employee[[#This Row],[Annual Salary]]+employee[[#This Row],[Bonus %]]*employee[[#This Row],[Annual Salary]]</f>
        <v>70110</v>
      </c>
      <c r="P606" t="str">
        <f>IF(AND(employee[[#This Row],[Department]]="IT",employee[[#This Row],[Gender]]="Female"),"Yes","No")</f>
        <v>No</v>
      </c>
      <c r="Q606" t="str">
        <f>IF(AND(employee[[#This Row],[Gender]]="Female",employee[[#This Row],[Ethnicity]]="Black"), "Female_Black", "Others")</f>
        <v>Others</v>
      </c>
    </row>
    <row r="607" spans="1:17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7">
        <v>39519</v>
      </c>
      <c r="J607" s="1">
        <v>186138</v>
      </c>
      <c r="K607" s="2">
        <v>0.28000000000000003</v>
      </c>
      <c r="L607" t="s">
        <v>33</v>
      </c>
      <c r="M607" t="s">
        <v>80</v>
      </c>
      <c r="N607" s="7" t="s">
        <v>21</v>
      </c>
      <c r="O607" s="1">
        <f>employee[[#This Row],[Annual Salary]]+employee[[#This Row],[Bonus %]]*employee[[#This Row],[Annual Salary]]</f>
        <v>238256.64000000001</v>
      </c>
      <c r="P607" t="str">
        <f>IF(AND(employee[[#This Row],[Department]]="IT",employee[[#This Row],[Gender]]="Female"),"Yes","No")</f>
        <v>No</v>
      </c>
      <c r="Q607" t="str">
        <f>IF(AND(employee[[#This Row],[Gender]]="Female",employee[[#This Row],[Ethnicity]]="Black"), "Female_Black", "Others")</f>
        <v>Others</v>
      </c>
    </row>
    <row r="608" spans="1:17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7">
        <v>40287</v>
      </c>
      <c r="J608" s="1">
        <v>56350</v>
      </c>
      <c r="K608" s="2">
        <v>0</v>
      </c>
      <c r="L608" t="s">
        <v>52</v>
      </c>
      <c r="M608" t="s">
        <v>66</v>
      </c>
      <c r="N608" s="7" t="s">
        <v>21</v>
      </c>
      <c r="O608" s="1">
        <f>employee[[#This Row],[Annual Salary]]+employee[[#This Row],[Bonus %]]*employee[[#This Row],[Annual Salary]]</f>
        <v>56350</v>
      </c>
      <c r="P608" t="str">
        <f>IF(AND(employee[[#This Row],[Department]]="IT",employee[[#This Row],[Gender]]="Female"),"Yes","No")</f>
        <v>No</v>
      </c>
      <c r="Q608" t="str">
        <f>IF(AND(employee[[#This Row],[Gender]]="Female",employee[[#This Row],[Ethnicity]]="Black"), "Female_Black", "Others")</f>
        <v>Others</v>
      </c>
    </row>
    <row r="609" spans="1:17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7">
        <v>42379</v>
      </c>
      <c r="J609" s="1">
        <v>149761</v>
      </c>
      <c r="K609" s="2">
        <v>0.12</v>
      </c>
      <c r="L609" t="s">
        <v>19</v>
      </c>
      <c r="M609" t="s">
        <v>29</v>
      </c>
      <c r="N609" s="7" t="s">
        <v>21</v>
      </c>
      <c r="O609" s="1">
        <f>employee[[#This Row],[Annual Salary]]+employee[[#This Row],[Bonus %]]*employee[[#This Row],[Annual Salary]]</f>
        <v>167732.32</v>
      </c>
      <c r="P609" t="str">
        <f>IF(AND(employee[[#This Row],[Department]]="IT",employee[[#This Row],[Gender]]="Female"),"Yes","No")</f>
        <v>No</v>
      </c>
      <c r="Q609" t="str">
        <f>IF(AND(employee[[#This Row],[Gender]]="Female",employee[[#This Row],[Ethnicity]]="Black"), "Female_Black", "Others")</f>
        <v>Others</v>
      </c>
    </row>
    <row r="610" spans="1:17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7">
        <v>39305</v>
      </c>
      <c r="J610" s="1">
        <v>126277</v>
      </c>
      <c r="K610" s="2">
        <v>0.13</v>
      </c>
      <c r="L610" t="s">
        <v>52</v>
      </c>
      <c r="M610" t="s">
        <v>81</v>
      </c>
      <c r="N610" s="7" t="s">
        <v>21</v>
      </c>
      <c r="O610" s="1">
        <f>employee[[#This Row],[Annual Salary]]+employee[[#This Row],[Bonus %]]*employee[[#This Row],[Annual Salary]]</f>
        <v>142693.01</v>
      </c>
      <c r="P610" t="str">
        <f>IF(AND(employee[[#This Row],[Department]]="IT",employee[[#This Row],[Gender]]="Female"),"Yes","No")</f>
        <v>No</v>
      </c>
      <c r="Q610" t="str">
        <f>IF(AND(employee[[#This Row],[Gender]]="Female",employee[[#This Row],[Ethnicity]]="Black"), "Female_Black", "Others")</f>
        <v>Others</v>
      </c>
    </row>
    <row r="611" spans="1:17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7">
        <v>41446</v>
      </c>
      <c r="J611" s="1">
        <v>119631</v>
      </c>
      <c r="K611" s="2">
        <v>0.06</v>
      </c>
      <c r="L611" t="s">
        <v>19</v>
      </c>
      <c r="M611" t="s">
        <v>39</v>
      </c>
      <c r="N611" s="7" t="s">
        <v>21</v>
      </c>
      <c r="O611" s="1">
        <f>employee[[#This Row],[Annual Salary]]+employee[[#This Row],[Bonus %]]*employee[[#This Row],[Annual Salary]]</f>
        <v>126808.86</v>
      </c>
      <c r="P611" t="str">
        <f>IF(AND(employee[[#This Row],[Department]]="IT",employee[[#This Row],[Gender]]="Female"),"Yes","No")</f>
        <v>No</v>
      </c>
      <c r="Q611" t="str">
        <f>IF(AND(employee[[#This Row],[Gender]]="Female",employee[[#This Row],[Ethnicity]]="Black"), "Female_Black", "Others")</f>
        <v>Others</v>
      </c>
    </row>
    <row r="612" spans="1:17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7">
        <v>43960</v>
      </c>
      <c r="J612" s="1">
        <v>256561</v>
      </c>
      <c r="K612" s="2">
        <v>0.39</v>
      </c>
      <c r="L612" t="s">
        <v>19</v>
      </c>
      <c r="M612" t="s">
        <v>25</v>
      </c>
      <c r="N612" s="7" t="s">
        <v>21</v>
      </c>
      <c r="O612" s="1">
        <f>employee[[#This Row],[Annual Salary]]+employee[[#This Row],[Bonus %]]*employee[[#This Row],[Annual Salary]]</f>
        <v>356619.79000000004</v>
      </c>
      <c r="P612" t="str">
        <f>IF(AND(employee[[#This Row],[Department]]="IT",employee[[#This Row],[Gender]]="Female"),"Yes","No")</f>
        <v>No</v>
      </c>
      <c r="Q612" t="str">
        <f>IF(AND(employee[[#This Row],[Gender]]="Female",employee[[#This Row],[Ethnicity]]="Black"), "Female_Black", "Others")</f>
        <v>Others</v>
      </c>
    </row>
    <row r="613" spans="1:17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7">
        <v>43937</v>
      </c>
      <c r="J613" s="1">
        <v>66958</v>
      </c>
      <c r="K613" s="2">
        <v>0</v>
      </c>
      <c r="L613" t="s">
        <v>19</v>
      </c>
      <c r="M613" t="s">
        <v>45</v>
      </c>
      <c r="N613" s="7" t="s">
        <v>21</v>
      </c>
      <c r="O613" s="1">
        <f>employee[[#This Row],[Annual Salary]]+employee[[#This Row],[Bonus %]]*employee[[#This Row],[Annual Salary]]</f>
        <v>66958</v>
      </c>
      <c r="P613" t="str">
        <f>IF(AND(employee[[#This Row],[Department]]="IT",employee[[#This Row],[Gender]]="Female"),"Yes","No")</f>
        <v>Yes</v>
      </c>
      <c r="Q613" t="str">
        <f>IF(AND(employee[[#This Row],[Gender]]="Female",employee[[#This Row],[Ethnicity]]="Black"), "Female_Black", "Others")</f>
        <v>Others</v>
      </c>
    </row>
    <row r="614" spans="1:17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7">
        <v>38046</v>
      </c>
      <c r="J614" s="1">
        <v>158897</v>
      </c>
      <c r="K614" s="2">
        <v>0.1</v>
      </c>
      <c r="L614" t="s">
        <v>33</v>
      </c>
      <c r="M614" t="s">
        <v>80</v>
      </c>
      <c r="N614" s="7" t="s">
        <v>21</v>
      </c>
      <c r="O614" s="1">
        <f>employee[[#This Row],[Annual Salary]]+employee[[#This Row],[Bonus %]]*employee[[#This Row],[Annual Salary]]</f>
        <v>174786.7</v>
      </c>
      <c r="P614" t="str">
        <f>IF(AND(employee[[#This Row],[Department]]="IT",employee[[#This Row],[Gender]]="Female"),"Yes","No")</f>
        <v>No</v>
      </c>
      <c r="Q614" t="str">
        <f>IF(AND(employee[[#This Row],[Gender]]="Female",employee[[#This Row],[Ethnicity]]="Black"), "Female_Black", "Others")</f>
        <v>Others</v>
      </c>
    </row>
    <row r="615" spans="1:17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7">
        <v>39493</v>
      </c>
      <c r="J615" s="1">
        <v>71695</v>
      </c>
      <c r="K615" s="2">
        <v>0</v>
      </c>
      <c r="L615" t="s">
        <v>19</v>
      </c>
      <c r="M615" t="s">
        <v>39</v>
      </c>
      <c r="N615" s="7" t="s">
        <v>21</v>
      </c>
      <c r="O615" s="1">
        <f>employee[[#This Row],[Annual Salary]]+employee[[#This Row],[Bonus %]]*employee[[#This Row],[Annual Salary]]</f>
        <v>71695</v>
      </c>
      <c r="P615" t="str">
        <f>IF(AND(employee[[#This Row],[Department]]="IT",employee[[#This Row],[Gender]]="Female"),"Yes","No")</f>
        <v>No</v>
      </c>
      <c r="Q615" t="str">
        <f>IF(AND(employee[[#This Row],[Gender]]="Female",employee[[#This Row],[Ethnicity]]="Black"), "Female_Black", "Others")</f>
        <v>Others</v>
      </c>
    </row>
    <row r="616" spans="1:17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7">
        <v>41904</v>
      </c>
      <c r="J616" s="1">
        <v>73779</v>
      </c>
      <c r="K616" s="2">
        <v>0</v>
      </c>
      <c r="L616" t="s">
        <v>33</v>
      </c>
      <c r="M616" t="s">
        <v>80</v>
      </c>
      <c r="N616" s="7">
        <v>43594</v>
      </c>
      <c r="O616" s="1">
        <f>employee[[#This Row],[Annual Salary]]+employee[[#This Row],[Bonus %]]*employee[[#This Row],[Annual Salary]]</f>
        <v>73779</v>
      </c>
      <c r="P616" t="str">
        <f>IF(AND(employee[[#This Row],[Department]]="IT",employee[[#This Row],[Gender]]="Female"),"Yes","No")</f>
        <v>No</v>
      </c>
      <c r="Q616" t="str">
        <f>IF(AND(employee[[#This Row],[Gender]]="Female",employee[[#This Row],[Ethnicity]]="Black"), "Female_Black", "Others")</f>
        <v>Others</v>
      </c>
    </row>
    <row r="617" spans="1:17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7">
        <v>40836</v>
      </c>
      <c r="J617" s="1">
        <v>123640</v>
      </c>
      <c r="K617" s="2">
        <v>7.0000000000000007E-2</v>
      </c>
      <c r="L617" t="s">
        <v>33</v>
      </c>
      <c r="M617" t="s">
        <v>74</v>
      </c>
      <c r="N617" s="7" t="s">
        <v>21</v>
      </c>
      <c r="O617" s="1">
        <f>employee[[#This Row],[Annual Salary]]+employee[[#This Row],[Bonus %]]*employee[[#This Row],[Annual Salary]]</f>
        <v>132294.79999999999</v>
      </c>
      <c r="P617" t="str">
        <f>IF(AND(employee[[#This Row],[Department]]="IT",employee[[#This Row],[Gender]]="Female"),"Yes","No")</f>
        <v>No</v>
      </c>
      <c r="Q617" t="str">
        <f>IF(AND(employee[[#This Row],[Gender]]="Female",employee[[#This Row],[Ethnicity]]="Black"), "Female_Black", "Others")</f>
        <v>Others</v>
      </c>
    </row>
    <row r="618" spans="1:17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7">
        <v>41742</v>
      </c>
      <c r="J618" s="1">
        <v>46878</v>
      </c>
      <c r="K618" s="2">
        <v>0</v>
      </c>
      <c r="L618" t="s">
        <v>19</v>
      </c>
      <c r="M618" t="s">
        <v>45</v>
      </c>
      <c r="N618" s="7" t="s">
        <v>21</v>
      </c>
      <c r="O618" s="1">
        <f>employee[[#This Row],[Annual Salary]]+employee[[#This Row],[Bonus %]]*employee[[#This Row],[Annual Salary]]</f>
        <v>46878</v>
      </c>
      <c r="P618" t="str">
        <f>IF(AND(employee[[#This Row],[Department]]="IT",employee[[#This Row],[Gender]]="Female"),"Yes","No")</f>
        <v>No</v>
      </c>
      <c r="Q618" t="str">
        <f>IF(AND(employee[[#This Row],[Gender]]="Female",employee[[#This Row],[Ethnicity]]="Black"), "Female_Black", "Others")</f>
        <v>Others</v>
      </c>
    </row>
    <row r="619" spans="1:17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7">
        <v>37662</v>
      </c>
      <c r="J619" s="1">
        <v>57032</v>
      </c>
      <c r="K619" s="2">
        <v>0</v>
      </c>
      <c r="L619" t="s">
        <v>19</v>
      </c>
      <c r="M619" t="s">
        <v>45</v>
      </c>
      <c r="N619" s="7" t="s">
        <v>21</v>
      </c>
      <c r="O619" s="1">
        <f>employee[[#This Row],[Annual Salary]]+employee[[#This Row],[Bonus %]]*employee[[#This Row],[Annual Salary]]</f>
        <v>57032</v>
      </c>
      <c r="P619" t="str">
        <f>IF(AND(employee[[#This Row],[Department]]="IT",employee[[#This Row],[Gender]]="Female"),"Yes","No")</f>
        <v>No</v>
      </c>
      <c r="Q619" t="str">
        <f>IF(AND(employee[[#This Row],[Gender]]="Female",employee[[#This Row],[Ethnicity]]="Black"), "Female_Black", "Others")</f>
        <v>Others</v>
      </c>
    </row>
    <row r="620" spans="1:17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7">
        <v>39357</v>
      </c>
      <c r="J620" s="1">
        <v>98150</v>
      </c>
      <c r="K620" s="2">
        <v>0</v>
      </c>
      <c r="L620" t="s">
        <v>52</v>
      </c>
      <c r="M620" t="s">
        <v>66</v>
      </c>
      <c r="N620" s="7" t="s">
        <v>21</v>
      </c>
      <c r="O620" s="1">
        <f>employee[[#This Row],[Annual Salary]]+employee[[#This Row],[Bonus %]]*employee[[#This Row],[Annual Salary]]</f>
        <v>98150</v>
      </c>
      <c r="P620" t="str">
        <f>IF(AND(employee[[#This Row],[Department]]="IT",employee[[#This Row],[Gender]]="Female"),"Yes","No")</f>
        <v>No</v>
      </c>
      <c r="Q620" t="str">
        <f>IF(AND(employee[[#This Row],[Gender]]="Female",employee[[#This Row],[Ethnicity]]="Black"), "Female_Black", "Others")</f>
        <v>Others</v>
      </c>
    </row>
    <row r="621" spans="1:17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7">
        <v>42800</v>
      </c>
      <c r="J621" s="1">
        <v>171426</v>
      </c>
      <c r="K621" s="2">
        <v>0.15</v>
      </c>
      <c r="L621" t="s">
        <v>33</v>
      </c>
      <c r="M621" t="s">
        <v>60</v>
      </c>
      <c r="N621" s="7">
        <v>43000</v>
      </c>
      <c r="O621" s="1">
        <f>employee[[#This Row],[Annual Salary]]+employee[[#This Row],[Bonus %]]*employee[[#This Row],[Annual Salary]]</f>
        <v>197139.9</v>
      </c>
      <c r="P621" t="str">
        <f>IF(AND(employee[[#This Row],[Department]]="IT",employee[[#This Row],[Gender]]="Female"),"Yes","No")</f>
        <v>No</v>
      </c>
      <c r="Q621" t="str">
        <f>IF(AND(employee[[#This Row],[Gender]]="Female",employee[[#This Row],[Ethnicity]]="Black"), "Female_Black", "Others")</f>
        <v>Others</v>
      </c>
    </row>
    <row r="622" spans="1:17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7">
        <v>44302</v>
      </c>
      <c r="J622" s="1">
        <v>48266</v>
      </c>
      <c r="K622" s="2">
        <v>0</v>
      </c>
      <c r="L622" t="s">
        <v>19</v>
      </c>
      <c r="M622" t="s">
        <v>20</v>
      </c>
      <c r="N622" s="7" t="s">
        <v>21</v>
      </c>
      <c r="O622" s="1">
        <f>employee[[#This Row],[Annual Salary]]+employee[[#This Row],[Bonus %]]*employee[[#This Row],[Annual Salary]]</f>
        <v>48266</v>
      </c>
      <c r="P622" t="str">
        <f>IF(AND(employee[[#This Row],[Department]]="IT",employee[[#This Row],[Gender]]="Female"),"Yes","No")</f>
        <v>No</v>
      </c>
      <c r="Q622" t="str">
        <f>IF(AND(employee[[#This Row],[Gender]]="Female",employee[[#This Row],[Ethnicity]]="Black"), "Female_Black", "Others")</f>
        <v>Others</v>
      </c>
    </row>
    <row r="623" spans="1:17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7">
        <v>43330</v>
      </c>
      <c r="J623" s="1">
        <v>223404</v>
      </c>
      <c r="K623" s="2">
        <v>0.32</v>
      </c>
      <c r="L623" t="s">
        <v>19</v>
      </c>
      <c r="M623" t="s">
        <v>29</v>
      </c>
      <c r="N623" s="7" t="s">
        <v>21</v>
      </c>
      <c r="O623" s="1">
        <f>employee[[#This Row],[Annual Salary]]+employee[[#This Row],[Bonus %]]*employee[[#This Row],[Annual Salary]]</f>
        <v>294893.28000000003</v>
      </c>
      <c r="P623" t="str">
        <f>IF(AND(employee[[#This Row],[Department]]="IT",employee[[#This Row],[Gender]]="Female"),"Yes","No")</f>
        <v>No</v>
      </c>
      <c r="Q623" t="str">
        <f>IF(AND(employee[[#This Row],[Gender]]="Female",employee[[#This Row],[Ethnicity]]="Black"), "Female_Black", "Others")</f>
        <v>Others</v>
      </c>
    </row>
    <row r="624" spans="1:17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7">
        <v>41649</v>
      </c>
      <c r="J624" s="1">
        <v>74854</v>
      </c>
      <c r="K624" s="2">
        <v>0</v>
      </c>
      <c r="L624" t="s">
        <v>19</v>
      </c>
      <c r="M624" t="s">
        <v>63</v>
      </c>
      <c r="N624" s="7" t="s">
        <v>21</v>
      </c>
      <c r="O624" s="1">
        <f>employee[[#This Row],[Annual Salary]]+employee[[#This Row],[Bonus %]]*employee[[#This Row],[Annual Salary]]</f>
        <v>74854</v>
      </c>
      <c r="P624" t="str">
        <f>IF(AND(employee[[#This Row],[Department]]="IT",employee[[#This Row],[Gender]]="Female"),"Yes","No")</f>
        <v>Yes</v>
      </c>
      <c r="Q624" t="str">
        <f>IF(AND(employee[[#This Row],[Gender]]="Female",employee[[#This Row],[Ethnicity]]="Black"), "Female_Black", "Others")</f>
        <v>Others</v>
      </c>
    </row>
    <row r="625" spans="1:17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7">
        <v>39197</v>
      </c>
      <c r="J625" s="1">
        <v>217783</v>
      </c>
      <c r="K625" s="2">
        <v>0.36</v>
      </c>
      <c r="L625" t="s">
        <v>19</v>
      </c>
      <c r="M625" t="s">
        <v>63</v>
      </c>
      <c r="N625" s="7" t="s">
        <v>21</v>
      </c>
      <c r="O625" s="1">
        <f>employee[[#This Row],[Annual Salary]]+employee[[#This Row],[Bonus %]]*employee[[#This Row],[Annual Salary]]</f>
        <v>296184.88</v>
      </c>
      <c r="P625" t="str">
        <f>IF(AND(employee[[#This Row],[Department]]="IT",employee[[#This Row],[Gender]]="Female"),"Yes","No")</f>
        <v>No</v>
      </c>
      <c r="Q625" t="str">
        <f>IF(AND(employee[[#This Row],[Gender]]="Female",employee[[#This Row],[Ethnicity]]="Black"), "Female_Black", "Others")</f>
        <v>Others</v>
      </c>
    </row>
    <row r="626" spans="1:17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7">
        <v>38214</v>
      </c>
      <c r="J626" s="1">
        <v>44735</v>
      </c>
      <c r="K626" s="2">
        <v>0</v>
      </c>
      <c r="L626" t="s">
        <v>52</v>
      </c>
      <c r="M626" t="s">
        <v>81</v>
      </c>
      <c r="N626" s="7" t="s">
        <v>21</v>
      </c>
      <c r="O626" s="1">
        <f>employee[[#This Row],[Annual Salary]]+employee[[#This Row],[Bonus %]]*employee[[#This Row],[Annual Salary]]</f>
        <v>44735</v>
      </c>
      <c r="P626" t="str">
        <f>IF(AND(employee[[#This Row],[Department]]="IT",employee[[#This Row],[Gender]]="Female"),"Yes","No")</f>
        <v>Yes</v>
      </c>
      <c r="Q626" t="str">
        <f>IF(AND(employee[[#This Row],[Gender]]="Female",employee[[#This Row],[Ethnicity]]="Black"), "Female_Black", "Others")</f>
        <v>Others</v>
      </c>
    </row>
    <row r="627" spans="1:17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7">
        <v>39091</v>
      </c>
      <c r="J627" s="1">
        <v>50685</v>
      </c>
      <c r="K627" s="2">
        <v>0</v>
      </c>
      <c r="L627" t="s">
        <v>19</v>
      </c>
      <c r="M627" t="s">
        <v>29</v>
      </c>
      <c r="N627" s="7" t="s">
        <v>21</v>
      </c>
      <c r="O627" s="1">
        <f>employee[[#This Row],[Annual Salary]]+employee[[#This Row],[Bonus %]]*employee[[#This Row],[Annual Salary]]</f>
        <v>50685</v>
      </c>
      <c r="P627" t="str">
        <f>IF(AND(employee[[#This Row],[Department]]="IT",employee[[#This Row],[Gender]]="Female"),"Yes","No")</f>
        <v>No</v>
      </c>
      <c r="Q627" t="str">
        <f>IF(AND(employee[[#This Row],[Gender]]="Female",employee[[#This Row],[Ethnicity]]="Black"), "Female_Black", "Others")</f>
        <v>Others</v>
      </c>
    </row>
    <row r="628" spans="1:17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7">
        <v>43169</v>
      </c>
      <c r="J628" s="1">
        <v>58993</v>
      </c>
      <c r="K628" s="2">
        <v>0</v>
      </c>
      <c r="L628" t="s">
        <v>19</v>
      </c>
      <c r="M628" t="s">
        <v>25</v>
      </c>
      <c r="N628" s="7" t="s">
        <v>21</v>
      </c>
      <c r="O628" s="1">
        <f>employee[[#This Row],[Annual Salary]]+employee[[#This Row],[Bonus %]]*employee[[#This Row],[Annual Salary]]</f>
        <v>58993</v>
      </c>
      <c r="P628" t="str">
        <f>IF(AND(employee[[#This Row],[Department]]="IT",employee[[#This Row],[Gender]]="Female"),"Yes","No")</f>
        <v>No</v>
      </c>
      <c r="Q628" t="str">
        <f>IF(AND(employee[[#This Row],[Gender]]="Female",employee[[#This Row],[Ethnicity]]="Black"), "Female_Black", "Others")</f>
        <v>Others</v>
      </c>
    </row>
    <row r="629" spans="1:17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7">
        <v>43990</v>
      </c>
      <c r="J629" s="1">
        <v>115765</v>
      </c>
      <c r="K629" s="2">
        <v>0</v>
      </c>
      <c r="L629" t="s">
        <v>19</v>
      </c>
      <c r="M629" t="s">
        <v>45</v>
      </c>
      <c r="N629" s="7">
        <v>44229</v>
      </c>
      <c r="O629" s="1">
        <f>employee[[#This Row],[Annual Salary]]+employee[[#This Row],[Bonus %]]*employee[[#This Row],[Annual Salary]]</f>
        <v>115765</v>
      </c>
      <c r="P629" t="str">
        <f>IF(AND(employee[[#This Row],[Department]]="IT",employee[[#This Row],[Gender]]="Female"),"Yes","No")</f>
        <v>No</v>
      </c>
      <c r="Q629" t="str">
        <f>IF(AND(employee[[#This Row],[Gender]]="Female",employee[[#This Row],[Ethnicity]]="Black"), "Female_Black", "Others")</f>
        <v>Others</v>
      </c>
    </row>
    <row r="630" spans="1:17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7">
        <v>39147</v>
      </c>
      <c r="J630" s="1">
        <v>193044</v>
      </c>
      <c r="K630" s="2">
        <v>0.15</v>
      </c>
      <c r="L630" t="s">
        <v>19</v>
      </c>
      <c r="M630" t="s">
        <v>45</v>
      </c>
      <c r="N630" s="7" t="s">
        <v>21</v>
      </c>
      <c r="O630" s="1">
        <f>employee[[#This Row],[Annual Salary]]+employee[[#This Row],[Bonus %]]*employee[[#This Row],[Annual Salary]]</f>
        <v>222000.6</v>
      </c>
      <c r="P630" t="str">
        <f>IF(AND(employee[[#This Row],[Department]]="IT",employee[[#This Row],[Gender]]="Female"),"Yes","No")</f>
        <v>No</v>
      </c>
      <c r="Q630" t="str">
        <f>IF(AND(employee[[#This Row],[Gender]]="Female",employee[[#This Row],[Ethnicity]]="Black"), "Female_Black", "Others")</f>
        <v>Others</v>
      </c>
    </row>
    <row r="631" spans="1:17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7">
        <v>40711</v>
      </c>
      <c r="J631" s="1">
        <v>56686</v>
      </c>
      <c r="K631" s="2">
        <v>0</v>
      </c>
      <c r="L631" t="s">
        <v>19</v>
      </c>
      <c r="M631" t="s">
        <v>63</v>
      </c>
      <c r="N631" s="7">
        <v>42164</v>
      </c>
      <c r="O631" s="1">
        <f>employee[[#This Row],[Annual Salary]]+employee[[#This Row],[Bonus %]]*employee[[#This Row],[Annual Salary]]</f>
        <v>56686</v>
      </c>
      <c r="P631" t="str">
        <f>IF(AND(employee[[#This Row],[Department]]="IT",employee[[#This Row],[Gender]]="Female"),"Yes","No")</f>
        <v>No</v>
      </c>
      <c r="Q631" t="str">
        <f>IF(AND(employee[[#This Row],[Gender]]="Female",employee[[#This Row],[Ethnicity]]="Black"), "Female_Black", "Others")</f>
        <v>Female_Black</v>
      </c>
    </row>
    <row r="632" spans="1:17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7">
        <v>43763</v>
      </c>
      <c r="J632" s="1">
        <v>131652</v>
      </c>
      <c r="K632" s="2">
        <v>0.11</v>
      </c>
      <c r="L632" t="s">
        <v>19</v>
      </c>
      <c r="M632" t="s">
        <v>63</v>
      </c>
      <c r="N632" s="7" t="s">
        <v>21</v>
      </c>
      <c r="O632" s="1">
        <f>employee[[#This Row],[Annual Salary]]+employee[[#This Row],[Bonus %]]*employee[[#This Row],[Annual Salary]]</f>
        <v>146133.72</v>
      </c>
      <c r="P632" t="str">
        <f>IF(AND(employee[[#This Row],[Department]]="IT",employee[[#This Row],[Gender]]="Female"),"Yes","No")</f>
        <v>No</v>
      </c>
      <c r="Q632" t="str">
        <f>IF(AND(employee[[#This Row],[Gender]]="Female",employee[[#This Row],[Ethnicity]]="Black"), "Female_Black", "Others")</f>
        <v>Female_Black</v>
      </c>
    </row>
    <row r="633" spans="1:17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7">
        <v>39507</v>
      </c>
      <c r="J633" s="1">
        <v>150577</v>
      </c>
      <c r="K633" s="2">
        <v>0.25</v>
      </c>
      <c r="L633" t="s">
        <v>19</v>
      </c>
      <c r="M633" t="s">
        <v>45</v>
      </c>
      <c r="N633" s="7" t="s">
        <v>21</v>
      </c>
      <c r="O633" s="1">
        <f>employee[[#This Row],[Annual Salary]]+employee[[#This Row],[Bonus %]]*employee[[#This Row],[Annual Salary]]</f>
        <v>188221.25</v>
      </c>
      <c r="P633" t="str">
        <f>IF(AND(employee[[#This Row],[Department]]="IT",employee[[#This Row],[Gender]]="Female"),"Yes","No")</f>
        <v>No</v>
      </c>
      <c r="Q633" t="str">
        <f>IF(AND(employee[[#This Row],[Gender]]="Female",employee[[#This Row],[Ethnicity]]="Black"), "Female_Black", "Others")</f>
        <v>Female_Black</v>
      </c>
    </row>
    <row r="634" spans="1:17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7">
        <v>43461</v>
      </c>
      <c r="J634" s="1">
        <v>87359</v>
      </c>
      <c r="K634" s="2">
        <v>0.11</v>
      </c>
      <c r="L634" t="s">
        <v>52</v>
      </c>
      <c r="M634" t="s">
        <v>66</v>
      </c>
      <c r="N634" s="7" t="s">
        <v>21</v>
      </c>
      <c r="O634" s="1">
        <f>employee[[#This Row],[Annual Salary]]+employee[[#This Row],[Bonus %]]*employee[[#This Row],[Annual Salary]]</f>
        <v>96968.49</v>
      </c>
      <c r="P634" t="str">
        <f>IF(AND(employee[[#This Row],[Department]]="IT",employee[[#This Row],[Gender]]="Female"),"Yes","No")</f>
        <v>No</v>
      </c>
      <c r="Q634" t="str">
        <f>IF(AND(employee[[#This Row],[Gender]]="Female",employee[[#This Row],[Ethnicity]]="Black"), "Female_Black", "Others")</f>
        <v>Others</v>
      </c>
    </row>
    <row r="635" spans="1:17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7">
        <v>41647</v>
      </c>
      <c r="J635" s="1">
        <v>51877</v>
      </c>
      <c r="K635" s="2">
        <v>0</v>
      </c>
      <c r="L635" t="s">
        <v>33</v>
      </c>
      <c r="M635" t="s">
        <v>60</v>
      </c>
      <c r="N635" s="7" t="s">
        <v>21</v>
      </c>
      <c r="O635" s="1">
        <f>employee[[#This Row],[Annual Salary]]+employee[[#This Row],[Bonus %]]*employee[[#This Row],[Annual Salary]]</f>
        <v>51877</v>
      </c>
      <c r="P635" t="str">
        <f>IF(AND(employee[[#This Row],[Department]]="IT",employee[[#This Row],[Gender]]="Female"),"Yes","No")</f>
        <v>No</v>
      </c>
      <c r="Q635" t="str">
        <f>IF(AND(employee[[#This Row],[Gender]]="Female",employee[[#This Row],[Ethnicity]]="Black"), "Female_Black", "Others")</f>
        <v>Others</v>
      </c>
    </row>
    <row r="636" spans="1:17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7">
        <v>42753</v>
      </c>
      <c r="J636" s="1">
        <v>86417</v>
      </c>
      <c r="K636" s="2">
        <v>0</v>
      </c>
      <c r="L636" t="s">
        <v>19</v>
      </c>
      <c r="M636" t="s">
        <v>20</v>
      </c>
      <c r="N636" s="7" t="s">
        <v>21</v>
      </c>
      <c r="O636" s="1">
        <f>employee[[#This Row],[Annual Salary]]+employee[[#This Row],[Bonus %]]*employee[[#This Row],[Annual Salary]]</f>
        <v>86417</v>
      </c>
      <c r="P636" t="str">
        <f>IF(AND(employee[[#This Row],[Department]]="IT",employee[[#This Row],[Gender]]="Female"),"Yes","No")</f>
        <v>No</v>
      </c>
      <c r="Q636" t="str">
        <f>IF(AND(employee[[#This Row],[Gender]]="Female",employee[[#This Row],[Ethnicity]]="Black"), "Female_Black", "Others")</f>
        <v>Others</v>
      </c>
    </row>
    <row r="637" spans="1:17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7">
        <v>37749</v>
      </c>
      <c r="J637" s="1">
        <v>96548</v>
      </c>
      <c r="K637" s="2">
        <v>0</v>
      </c>
      <c r="L637" t="s">
        <v>19</v>
      </c>
      <c r="M637" t="s">
        <v>25</v>
      </c>
      <c r="N637" s="7" t="s">
        <v>21</v>
      </c>
      <c r="O637" s="1">
        <f>employee[[#This Row],[Annual Salary]]+employee[[#This Row],[Bonus %]]*employee[[#This Row],[Annual Salary]]</f>
        <v>96548</v>
      </c>
      <c r="P637" t="str">
        <f>IF(AND(employee[[#This Row],[Department]]="IT",employee[[#This Row],[Gender]]="Female"),"Yes","No")</f>
        <v>Yes</v>
      </c>
      <c r="Q637" t="str">
        <f>IF(AND(employee[[#This Row],[Gender]]="Female",employee[[#This Row],[Ethnicity]]="Black"), "Female_Black", "Others")</f>
        <v>Others</v>
      </c>
    </row>
    <row r="638" spans="1:17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7">
        <v>41662</v>
      </c>
      <c r="J638" s="1">
        <v>92940</v>
      </c>
      <c r="K638" s="2">
        <v>0</v>
      </c>
      <c r="L638" t="s">
        <v>33</v>
      </c>
      <c r="M638" t="s">
        <v>34</v>
      </c>
      <c r="N638" s="7" t="s">
        <v>21</v>
      </c>
      <c r="O638" s="1">
        <f>employee[[#This Row],[Annual Salary]]+employee[[#This Row],[Bonus %]]*employee[[#This Row],[Annual Salary]]</f>
        <v>92940</v>
      </c>
      <c r="P638" t="str">
        <f>IF(AND(employee[[#This Row],[Department]]="IT",employee[[#This Row],[Gender]]="Female"),"Yes","No")</f>
        <v>No</v>
      </c>
      <c r="Q638" t="str">
        <f>IF(AND(employee[[#This Row],[Gender]]="Female",employee[[#This Row],[Ethnicity]]="Black"), "Female_Black", "Others")</f>
        <v>Others</v>
      </c>
    </row>
    <row r="639" spans="1:17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7">
        <v>43336</v>
      </c>
      <c r="J639" s="1">
        <v>61410</v>
      </c>
      <c r="K639" s="2">
        <v>0</v>
      </c>
      <c r="L639" t="s">
        <v>19</v>
      </c>
      <c r="M639" t="s">
        <v>39</v>
      </c>
      <c r="N639" s="7" t="s">
        <v>21</v>
      </c>
      <c r="O639" s="1">
        <f>employee[[#This Row],[Annual Salary]]+employee[[#This Row],[Bonus %]]*employee[[#This Row],[Annual Salary]]</f>
        <v>61410</v>
      </c>
      <c r="P639" t="str">
        <f>IF(AND(employee[[#This Row],[Department]]="IT",employee[[#This Row],[Gender]]="Female"),"Yes","No")</f>
        <v>No</v>
      </c>
      <c r="Q639" t="str">
        <f>IF(AND(employee[[#This Row],[Gender]]="Female",employee[[#This Row],[Ethnicity]]="Black"), "Female_Black", "Others")</f>
        <v>Others</v>
      </c>
    </row>
    <row r="640" spans="1:17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7">
        <v>40293</v>
      </c>
      <c r="J640" s="1">
        <v>110302</v>
      </c>
      <c r="K640" s="2">
        <v>0.06</v>
      </c>
      <c r="L640" t="s">
        <v>19</v>
      </c>
      <c r="M640" t="s">
        <v>45</v>
      </c>
      <c r="N640" s="7" t="s">
        <v>21</v>
      </c>
      <c r="O640" s="1">
        <f>employee[[#This Row],[Annual Salary]]+employee[[#This Row],[Bonus %]]*employee[[#This Row],[Annual Salary]]</f>
        <v>116920.12</v>
      </c>
      <c r="P640" t="str">
        <f>IF(AND(employee[[#This Row],[Department]]="IT",employee[[#This Row],[Gender]]="Female"),"Yes","No")</f>
        <v>No</v>
      </c>
      <c r="Q640" t="str">
        <f>IF(AND(employee[[#This Row],[Gender]]="Female",employee[[#This Row],[Ethnicity]]="Black"), "Female_Black", "Others")</f>
        <v>Female_Black</v>
      </c>
    </row>
    <row r="641" spans="1:17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7">
        <v>43212</v>
      </c>
      <c r="J641" s="1">
        <v>187205</v>
      </c>
      <c r="K641" s="2">
        <v>0.24</v>
      </c>
      <c r="L641" t="s">
        <v>19</v>
      </c>
      <c r="M641" t="s">
        <v>29</v>
      </c>
      <c r="N641" s="7">
        <v>44732</v>
      </c>
      <c r="O641" s="1">
        <f>employee[[#This Row],[Annual Salary]]+employee[[#This Row],[Bonus %]]*employee[[#This Row],[Annual Salary]]</f>
        <v>232134.2</v>
      </c>
      <c r="P641" t="str">
        <f>IF(AND(employee[[#This Row],[Department]]="IT",employee[[#This Row],[Gender]]="Female"),"Yes","No")</f>
        <v>No</v>
      </c>
      <c r="Q641" t="str">
        <f>IF(AND(employee[[#This Row],[Gender]]="Female",employee[[#This Row],[Ethnicity]]="Black"), "Female_Black", "Others")</f>
        <v>Female_Black</v>
      </c>
    </row>
    <row r="642" spans="1:17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7">
        <v>40618</v>
      </c>
      <c r="J642" s="1">
        <v>81687</v>
      </c>
      <c r="K642" s="2">
        <v>0</v>
      </c>
      <c r="L642" t="s">
        <v>19</v>
      </c>
      <c r="M642" t="s">
        <v>39</v>
      </c>
      <c r="N642" s="7" t="s">
        <v>21</v>
      </c>
      <c r="O642" s="1">
        <f>employee[[#This Row],[Annual Salary]]+employee[[#This Row],[Bonus %]]*employee[[#This Row],[Annual Salary]]</f>
        <v>81687</v>
      </c>
      <c r="P642" t="str">
        <f>IF(AND(employee[[#This Row],[Department]]="IT",employee[[#This Row],[Gender]]="Female"),"Yes","No")</f>
        <v>No</v>
      </c>
      <c r="Q642" t="str">
        <f>IF(AND(employee[[#This Row],[Gender]]="Female",employee[[#This Row],[Ethnicity]]="Black"), "Female_Black", "Others")</f>
        <v>Others</v>
      </c>
    </row>
    <row r="643" spans="1:17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7">
        <v>40040</v>
      </c>
      <c r="J643" s="1">
        <v>241083</v>
      </c>
      <c r="K643" s="2">
        <v>0.39</v>
      </c>
      <c r="L643" t="s">
        <v>19</v>
      </c>
      <c r="M643" t="s">
        <v>29</v>
      </c>
      <c r="N643" s="7" t="s">
        <v>21</v>
      </c>
      <c r="O643" s="1">
        <f>employee[[#This Row],[Annual Salary]]+employee[[#This Row],[Bonus %]]*employee[[#This Row],[Annual Salary]]</f>
        <v>335105.37</v>
      </c>
      <c r="P643" t="str">
        <f>IF(AND(employee[[#This Row],[Department]]="IT",employee[[#This Row],[Gender]]="Female"),"Yes","No")</f>
        <v>No</v>
      </c>
      <c r="Q643" t="str">
        <f>IF(AND(employee[[#This Row],[Gender]]="Female",employee[[#This Row],[Ethnicity]]="Black"), "Female_Black", "Others")</f>
        <v>Others</v>
      </c>
    </row>
    <row r="644" spans="1:17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7">
        <v>43413</v>
      </c>
      <c r="J644" s="1">
        <v>223805</v>
      </c>
      <c r="K644" s="2">
        <v>0.36</v>
      </c>
      <c r="L644" t="s">
        <v>19</v>
      </c>
      <c r="M644" t="s">
        <v>20</v>
      </c>
      <c r="N644" s="7" t="s">
        <v>21</v>
      </c>
      <c r="O644" s="1">
        <f>employee[[#This Row],[Annual Salary]]+employee[[#This Row],[Bonus %]]*employee[[#This Row],[Annual Salary]]</f>
        <v>304374.8</v>
      </c>
      <c r="P644" t="str">
        <f>IF(AND(employee[[#This Row],[Department]]="IT",employee[[#This Row],[Gender]]="Female"),"Yes","No")</f>
        <v>No</v>
      </c>
      <c r="Q644" t="str">
        <f>IF(AND(employee[[#This Row],[Gender]]="Female",employee[[#This Row],[Ethnicity]]="Black"), "Female_Black", "Others")</f>
        <v>Female_Black</v>
      </c>
    </row>
    <row r="645" spans="1:17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7">
        <v>44393</v>
      </c>
      <c r="J645" s="1">
        <v>161759</v>
      </c>
      <c r="K645" s="2">
        <v>0.16</v>
      </c>
      <c r="L645" t="s">
        <v>19</v>
      </c>
      <c r="M645" t="s">
        <v>45</v>
      </c>
      <c r="N645" s="7" t="s">
        <v>21</v>
      </c>
      <c r="O645" s="1">
        <f>employee[[#This Row],[Annual Salary]]+employee[[#This Row],[Bonus %]]*employee[[#This Row],[Annual Salary]]</f>
        <v>187640.44</v>
      </c>
      <c r="P645" t="str">
        <f>IF(AND(employee[[#This Row],[Department]]="IT",employee[[#This Row],[Gender]]="Female"),"Yes","No")</f>
        <v>No</v>
      </c>
      <c r="Q645" t="str">
        <f>IF(AND(employee[[#This Row],[Gender]]="Female",employee[[#This Row],[Ethnicity]]="Black"), "Female_Black", "Others")</f>
        <v>Others</v>
      </c>
    </row>
    <row r="646" spans="1:17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7">
        <v>43520</v>
      </c>
      <c r="J646" s="1">
        <v>95899</v>
      </c>
      <c r="K646" s="2">
        <v>0.1</v>
      </c>
      <c r="L646" t="s">
        <v>19</v>
      </c>
      <c r="M646" t="s">
        <v>29</v>
      </c>
      <c r="N646" s="7">
        <v>44263</v>
      </c>
      <c r="O646" s="1">
        <f>employee[[#This Row],[Annual Salary]]+employee[[#This Row],[Bonus %]]*employee[[#This Row],[Annual Salary]]</f>
        <v>105488.9</v>
      </c>
      <c r="P646" t="str">
        <f>IF(AND(employee[[#This Row],[Department]]="IT",employee[[#This Row],[Gender]]="Female"),"Yes","No")</f>
        <v>No</v>
      </c>
      <c r="Q646" t="str">
        <f>IF(AND(employee[[#This Row],[Gender]]="Female",employee[[#This Row],[Ethnicity]]="Black"), "Female_Black", "Others")</f>
        <v>Others</v>
      </c>
    </row>
    <row r="647" spans="1:17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7">
        <v>43623</v>
      </c>
      <c r="J647" s="1">
        <v>80700</v>
      </c>
      <c r="K647" s="2">
        <v>0</v>
      </c>
      <c r="L647" t="s">
        <v>19</v>
      </c>
      <c r="M647" t="s">
        <v>29</v>
      </c>
      <c r="N647" s="7" t="s">
        <v>21</v>
      </c>
      <c r="O647" s="1">
        <f>employee[[#This Row],[Annual Salary]]+employee[[#This Row],[Bonus %]]*employee[[#This Row],[Annual Salary]]</f>
        <v>80700</v>
      </c>
      <c r="P647" t="str">
        <f>IF(AND(employee[[#This Row],[Department]]="IT",employee[[#This Row],[Gender]]="Female"),"Yes","No")</f>
        <v>No</v>
      </c>
      <c r="Q647" t="str">
        <f>IF(AND(employee[[#This Row],[Gender]]="Female",employee[[#This Row],[Ethnicity]]="Black"), "Female_Black", "Others")</f>
        <v>Others</v>
      </c>
    </row>
    <row r="648" spans="1:17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7">
        <v>35500</v>
      </c>
      <c r="J648" s="1">
        <v>128136</v>
      </c>
      <c r="K648" s="2">
        <v>0.05</v>
      </c>
      <c r="L648" t="s">
        <v>33</v>
      </c>
      <c r="M648" t="s">
        <v>60</v>
      </c>
      <c r="N648" s="7" t="s">
        <v>21</v>
      </c>
      <c r="O648" s="1">
        <f>employee[[#This Row],[Annual Salary]]+employee[[#This Row],[Bonus %]]*employee[[#This Row],[Annual Salary]]</f>
        <v>134542.79999999999</v>
      </c>
      <c r="P648" t="str">
        <f>IF(AND(employee[[#This Row],[Department]]="IT",employee[[#This Row],[Gender]]="Female"),"Yes","No")</f>
        <v>No</v>
      </c>
      <c r="Q648" t="str">
        <f>IF(AND(employee[[#This Row],[Gender]]="Female",employee[[#This Row],[Ethnicity]]="Black"), "Female_Black", "Others")</f>
        <v>Others</v>
      </c>
    </row>
    <row r="649" spans="1:17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7">
        <v>42843</v>
      </c>
      <c r="J649" s="1">
        <v>58745</v>
      </c>
      <c r="K649" s="2">
        <v>0</v>
      </c>
      <c r="L649" t="s">
        <v>19</v>
      </c>
      <c r="M649" t="s">
        <v>25</v>
      </c>
      <c r="N649" s="7" t="s">
        <v>21</v>
      </c>
      <c r="O649" s="1">
        <f>employee[[#This Row],[Annual Salary]]+employee[[#This Row],[Bonus %]]*employee[[#This Row],[Annual Salary]]</f>
        <v>58745</v>
      </c>
      <c r="P649" t="str">
        <f>IF(AND(employee[[#This Row],[Department]]="IT",employee[[#This Row],[Gender]]="Female"),"Yes","No")</f>
        <v>No</v>
      </c>
      <c r="Q649" t="str">
        <f>IF(AND(employee[[#This Row],[Gender]]="Female",employee[[#This Row],[Ethnicity]]="Black"), "Female_Black", "Others")</f>
        <v>Others</v>
      </c>
    </row>
    <row r="650" spans="1:17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7">
        <v>33728</v>
      </c>
      <c r="J650" s="1">
        <v>76202</v>
      </c>
      <c r="K650" s="2">
        <v>0</v>
      </c>
      <c r="L650" t="s">
        <v>19</v>
      </c>
      <c r="M650" t="s">
        <v>25</v>
      </c>
      <c r="N650" s="7">
        <v>34686</v>
      </c>
      <c r="O650" s="1">
        <f>employee[[#This Row],[Annual Salary]]+employee[[#This Row],[Bonus %]]*employee[[#This Row],[Annual Salary]]</f>
        <v>76202</v>
      </c>
      <c r="P650" t="str">
        <f>IF(AND(employee[[#This Row],[Department]]="IT",employee[[#This Row],[Gender]]="Female"),"Yes","No")</f>
        <v>Yes</v>
      </c>
      <c r="Q650" t="str">
        <f>IF(AND(employee[[#This Row],[Gender]]="Female",employee[[#This Row],[Ethnicity]]="Black"), "Female_Black", "Others")</f>
        <v>Others</v>
      </c>
    </row>
    <row r="651" spans="1:17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7">
        <v>43178</v>
      </c>
      <c r="J651" s="1">
        <v>195200</v>
      </c>
      <c r="K651" s="2">
        <v>0.36</v>
      </c>
      <c r="L651" t="s">
        <v>19</v>
      </c>
      <c r="M651" t="s">
        <v>25</v>
      </c>
      <c r="N651" s="7" t="s">
        <v>21</v>
      </c>
      <c r="O651" s="1">
        <f>employee[[#This Row],[Annual Salary]]+employee[[#This Row],[Bonus %]]*employee[[#This Row],[Annual Salary]]</f>
        <v>265472</v>
      </c>
      <c r="P651" t="str">
        <f>IF(AND(employee[[#This Row],[Department]]="IT",employee[[#This Row],[Gender]]="Female"),"Yes","No")</f>
        <v>No</v>
      </c>
      <c r="Q651" t="str">
        <f>IF(AND(employee[[#This Row],[Gender]]="Female",employee[[#This Row],[Ethnicity]]="Black"), "Female_Black", "Others")</f>
        <v>Others</v>
      </c>
    </row>
    <row r="652" spans="1:17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7">
        <v>42711</v>
      </c>
      <c r="J652" s="1">
        <v>71454</v>
      </c>
      <c r="K652" s="2">
        <v>0</v>
      </c>
      <c r="L652" t="s">
        <v>33</v>
      </c>
      <c r="M652" t="s">
        <v>74</v>
      </c>
      <c r="N652" s="7" t="s">
        <v>21</v>
      </c>
      <c r="O652" s="1">
        <f>employee[[#This Row],[Annual Salary]]+employee[[#This Row],[Bonus %]]*employee[[#This Row],[Annual Salary]]</f>
        <v>71454</v>
      </c>
      <c r="P652" t="str">
        <f>IF(AND(employee[[#This Row],[Department]]="IT",employee[[#This Row],[Gender]]="Female"),"Yes","No")</f>
        <v>No</v>
      </c>
      <c r="Q652" t="str">
        <f>IF(AND(employee[[#This Row],[Gender]]="Female",employee[[#This Row],[Ethnicity]]="Black"), "Female_Black", "Others")</f>
        <v>Others</v>
      </c>
    </row>
    <row r="653" spans="1:17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7">
        <v>43864</v>
      </c>
      <c r="J653" s="1">
        <v>94652</v>
      </c>
      <c r="K653" s="2">
        <v>0</v>
      </c>
      <c r="L653" t="s">
        <v>19</v>
      </c>
      <c r="M653" t="s">
        <v>63</v>
      </c>
      <c r="N653" s="7" t="s">
        <v>21</v>
      </c>
      <c r="O653" s="1">
        <f>employee[[#This Row],[Annual Salary]]+employee[[#This Row],[Bonus %]]*employee[[#This Row],[Annual Salary]]</f>
        <v>94652</v>
      </c>
      <c r="P653" t="str">
        <f>IF(AND(employee[[#This Row],[Department]]="IT",employee[[#This Row],[Gender]]="Female"),"Yes","No")</f>
        <v>Yes</v>
      </c>
      <c r="Q653" t="str">
        <f>IF(AND(employee[[#This Row],[Gender]]="Female",employee[[#This Row],[Ethnicity]]="Black"), "Female_Black", "Others")</f>
        <v>Others</v>
      </c>
    </row>
    <row r="654" spans="1:17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7">
        <v>42416</v>
      </c>
      <c r="J654" s="1">
        <v>63411</v>
      </c>
      <c r="K654" s="2">
        <v>0</v>
      </c>
      <c r="L654" t="s">
        <v>19</v>
      </c>
      <c r="M654" t="s">
        <v>45</v>
      </c>
      <c r="N654" s="7" t="s">
        <v>21</v>
      </c>
      <c r="O654" s="1">
        <f>employee[[#This Row],[Annual Salary]]+employee[[#This Row],[Bonus %]]*employee[[#This Row],[Annual Salary]]</f>
        <v>63411</v>
      </c>
      <c r="P654" t="str">
        <f>IF(AND(employee[[#This Row],[Department]]="IT",employee[[#This Row],[Gender]]="Female"),"Yes","No")</f>
        <v>No</v>
      </c>
      <c r="Q654" t="str">
        <f>IF(AND(employee[[#This Row],[Gender]]="Female",employee[[#This Row],[Ethnicity]]="Black"), "Female_Black", "Others")</f>
        <v>Others</v>
      </c>
    </row>
    <row r="655" spans="1:17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7">
        <v>43878</v>
      </c>
      <c r="J655" s="1">
        <v>67171</v>
      </c>
      <c r="K655" s="2">
        <v>0</v>
      </c>
      <c r="L655" t="s">
        <v>33</v>
      </c>
      <c r="M655" t="s">
        <v>80</v>
      </c>
      <c r="N655" s="7">
        <v>44317</v>
      </c>
      <c r="O655" s="1">
        <f>employee[[#This Row],[Annual Salary]]+employee[[#This Row],[Bonus %]]*employee[[#This Row],[Annual Salary]]</f>
        <v>67171</v>
      </c>
      <c r="P655" t="str">
        <f>IF(AND(employee[[#This Row],[Department]]="IT",employee[[#This Row],[Gender]]="Female"),"Yes","No")</f>
        <v>No</v>
      </c>
      <c r="Q655" t="str">
        <f>IF(AND(employee[[#This Row],[Gender]]="Female",employee[[#This Row],[Ethnicity]]="Black"), "Female_Black", "Others")</f>
        <v>Others</v>
      </c>
    </row>
    <row r="656" spans="1:17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7">
        <v>43652</v>
      </c>
      <c r="J656" s="1">
        <v>152036</v>
      </c>
      <c r="K656" s="2">
        <v>0.15</v>
      </c>
      <c r="L656" t="s">
        <v>52</v>
      </c>
      <c r="M656" t="s">
        <v>66</v>
      </c>
      <c r="N656" s="7" t="s">
        <v>21</v>
      </c>
      <c r="O656" s="1">
        <f>employee[[#This Row],[Annual Salary]]+employee[[#This Row],[Bonus %]]*employee[[#This Row],[Annual Salary]]</f>
        <v>174841.4</v>
      </c>
      <c r="P656" t="str">
        <f>IF(AND(employee[[#This Row],[Department]]="IT",employee[[#This Row],[Gender]]="Female"),"Yes","No")</f>
        <v>No</v>
      </c>
      <c r="Q656" t="str">
        <f>IF(AND(employee[[#This Row],[Gender]]="Female",employee[[#This Row],[Ethnicity]]="Black"), "Female_Black", "Others")</f>
        <v>Others</v>
      </c>
    </row>
    <row r="657" spans="1:17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7">
        <v>44276</v>
      </c>
      <c r="J657" s="1">
        <v>95562</v>
      </c>
      <c r="K657" s="2">
        <v>0</v>
      </c>
      <c r="L657" t="s">
        <v>19</v>
      </c>
      <c r="M657" t="s">
        <v>20</v>
      </c>
      <c r="N657" s="7" t="s">
        <v>21</v>
      </c>
      <c r="O657" s="1">
        <f>employee[[#This Row],[Annual Salary]]+employee[[#This Row],[Bonus %]]*employee[[#This Row],[Annual Salary]]</f>
        <v>95562</v>
      </c>
      <c r="P657" t="str">
        <f>IF(AND(employee[[#This Row],[Department]]="IT",employee[[#This Row],[Gender]]="Female"),"Yes","No")</f>
        <v>No</v>
      </c>
      <c r="Q657" t="str">
        <f>IF(AND(employee[[#This Row],[Gender]]="Female",employee[[#This Row],[Ethnicity]]="Black"), "Female_Black", "Others")</f>
        <v>Female_Black</v>
      </c>
    </row>
    <row r="658" spans="1:17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7">
        <v>43773</v>
      </c>
      <c r="J658" s="1">
        <v>96092</v>
      </c>
      <c r="K658" s="2">
        <v>0</v>
      </c>
      <c r="L658" t="s">
        <v>19</v>
      </c>
      <c r="M658" t="s">
        <v>25</v>
      </c>
      <c r="N658" s="7" t="s">
        <v>21</v>
      </c>
      <c r="O658" s="1">
        <f>employee[[#This Row],[Annual Salary]]+employee[[#This Row],[Bonus %]]*employee[[#This Row],[Annual Salary]]</f>
        <v>96092</v>
      </c>
      <c r="P658" t="str">
        <f>IF(AND(employee[[#This Row],[Department]]="IT",employee[[#This Row],[Gender]]="Female"),"Yes","No")</f>
        <v>No</v>
      </c>
      <c r="Q658" t="str">
        <f>IF(AND(employee[[#This Row],[Gender]]="Female",employee[[#This Row],[Ethnicity]]="Black"), "Female_Black", "Others")</f>
        <v>Others</v>
      </c>
    </row>
    <row r="659" spans="1:17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7">
        <v>41428</v>
      </c>
      <c r="J659" s="1">
        <v>254289</v>
      </c>
      <c r="K659" s="2">
        <v>0.39</v>
      </c>
      <c r="L659" t="s">
        <v>19</v>
      </c>
      <c r="M659" t="s">
        <v>20</v>
      </c>
      <c r="N659" s="7" t="s">
        <v>21</v>
      </c>
      <c r="O659" s="1">
        <f>employee[[#This Row],[Annual Salary]]+employee[[#This Row],[Bonus %]]*employee[[#This Row],[Annual Salary]]</f>
        <v>353461.71</v>
      </c>
      <c r="P659" t="str">
        <f>IF(AND(employee[[#This Row],[Department]]="IT",employee[[#This Row],[Gender]]="Female"),"Yes","No")</f>
        <v>No</v>
      </c>
      <c r="Q659" t="str">
        <f>IF(AND(employee[[#This Row],[Gender]]="Female",employee[[#This Row],[Ethnicity]]="Black"), "Female_Black", "Others")</f>
        <v>Others</v>
      </c>
    </row>
    <row r="660" spans="1:17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7">
        <v>43656</v>
      </c>
      <c r="J660" s="1">
        <v>69110</v>
      </c>
      <c r="K660" s="2">
        <v>0.05</v>
      </c>
      <c r="L660" t="s">
        <v>19</v>
      </c>
      <c r="M660" t="s">
        <v>20</v>
      </c>
      <c r="N660" s="7" t="s">
        <v>21</v>
      </c>
      <c r="O660" s="1">
        <f>employee[[#This Row],[Annual Salary]]+employee[[#This Row],[Bonus %]]*employee[[#This Row],[Annual Salary]]</f>
        <v>72565.5</v>
      </c>
      <c r="P660" t="str">
        <f>IF(AND(employee[[#This Row],[Department]]="IT",employee[[#This Row],[Gender]]="Female"),"Yes","No")</f>
        <v>No</v>
      </c>
      <c r="Q660" t="str">
        <f>IF(AND(employee[[#This Row],[Gender]]="Female",employee[[#This Row],[Ethnicity]]="Black"), "Female_Black", "Others")</f>
        <v>Others</v>
      </c>
    </row>
    <row r="661" spans="1:17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7">
        <v>37418</v>
      </c>
      <c r="J661" s="1">
        <v>236314</v>
      </c>
      <c r="K661" s="2">
        <v>0.34</v>
      </c>
      <c r="L661" t="s">
        <v>19</v>
      </c>
      <c r="M661" t="s">
        <v>45</v>
      </c>
      <c r="N661" s="7" t="s">
        <v>21</v>
      </c>
      <c r="O661" s="1">
        <f>employee[[#This Row],[Annual Salary]]+employee[[#This Row],[Bonus %]]*employee[[#This Row],[Annual Salary]]</f>
        <v>316660.76</v>
      </c>
      <c r="P661" t="str">
        <f>IF(AND(employee[[#This Row],[Department]]="IT",employee[[#This Row],[Gender]]="Female"),"Yes","No")</f>
        <v>No</v>
      </c>
      <c r="Q661" t="str">
        <f>IF(AND(employee[[#This Row],[Gender]]="Female",employee[[#This Row],[Ethnicity]]="Black"), "Female_Black", "Others")</f>
        <v>Others</v>
      </c>
    </row>
    <row r="662" spans="1:17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7">
        <v>39252</v>
      </c>
      <c r="J662" s="1">
        <v>45206</v>
      </c>
      <c r="K662" s="2">
        <v>0</v>
      </c>
      <c r="L662" t="s">
        <v>19</v>
      </c>
      <c r="M662" t="s">
        <v>29</v>
      </c>
      <c r="N662" s="7" t="s">
        <v>21</v>
      </c>
      <c r="O662" s="1">
        <f>employee[[#This Row],[Annual Salary]]+employee[[#This Row],[Bonus %]]*employee[[#This Row],[Annual Salary]]</f>
        <v>45206</v>
      </c>
      <c r="P662" t="str">
        <f>IF(AND(employee[[#This Row],[Department]]="IT",employee[[#This Row],[Gender]]="Female"),"Yes","No")</f>
        <v>No</v>
      </c>
      <c r="Q662" t="str">
        <f>IF(AND(employee[[#This Row],[Gender]]="Female",employee[[#This Row],[Ethnicity]]="Black"), "Female_Black", "Others")</f>
        <v>Others</v>
      </c>
    </row>
    <row r="663" spans="1:17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7">
        <v>44515</v>
      </c>
      <c r="J663" s="1">
        <v>210708</v>
      </c>
      <c r="K663" s="2">
        <v>0.33</v>
      </c>
      <c r="L663" t="s">
        <v>19</v>
      </c>
      <c r="M663" t="s">
        <v>20</v>
      </c>
      <c r="N663" s="7" t="s">
        <v>21</v>
      </c>
      <c r="O663" s="1">
        <f>employee[[#This Row],[Annual Salary]]+employee[[#This Row],[Bonus %]]*employee[[#This Row],[Annual Salary]]</f>
        <v>280241.64</v>
      </c>
      <c r="P663" t="str">
        <f>IF(AND(employee[[#This Row],[Department]]="IT",employee[[#This Row],[Gender]]="Female"),"Yes","No")</f>
        <v>No</v>
      </c>
      <c r="Q663" t="str">
        <f>IF(AND(employee[[#This Row],[Gender]]="Female",employee[[#This Row],[Ethnicity]]="Black"), "Female_Black", "Others")</f>
        <v>Others</v>
      </c>
    </row>
    <row r="664" spans="1:17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7">
        <v>44465</v>
      </c>
      <c r="J664" s="1">
        <v>87770</v>
      </c>
      <c r="K664" s="2">
        <v>0</v>
      </c>
      <c r="L664" t="s">
        <v>19</v>
      </c>
      <c r="M664" t="s">
        <v>25</v>
      </c>
      <c r="N664" s="7" t="s">
        <v>21</v>
      </c>
      <c r="O664" s="1">
        <f>employee[[#This Row],[Annual Salary]]+employee[[#This Row],[Bonus %]]*employee[[#This Row],[Annual Salary]]</f>
        <v>87770</v>
      </c>
      <c r="P664" t="str">
        <f>IF(AND(employee[[#This Row],[Department]]="IT",employee[[#This Row],[Gender]]="Female"),"Yes","No")</f>
        <v>No</v>
      </c>
      <c r="Q664" t="str">
        <f>IF(AND(employee[[#This Row],[Gender]]="Female",employee[[#This Row],[Ethnicity]]="Black"), "Female_Black", "Others")</f>
        <v>Others</v>
      </c>
    </row>
    <row r="665" spans="1:17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7">
        <v>42228</v>
      </c>
      <c r="J665" s="1">
        <v>106858</v>
      </c>
      <c r="K665" s="2">
        <v>0.05</v>
      </c>
      <c r="L665" t="s">
        <v>19</v>
      </c>
      <c r="M665" t="s">
        <v>63</v>
      </c>
      <c r="N665" s="7" t="s">
        <v>21</v>
      </c>
      <c r="O665" s="1">
        <f>employee[[#This Row],[Annual Salary]]+employee[[#This Row],[Bonus %]]*employee[[#This Row],[Annual Salary]]</f>
        <v>112200.9</v>
      </c>
      <c r="P665" t="str">
        <f>IF(AND(employee[[#This Row],[Department]]="IT",employee[[#This Row],[Gender]]="Female"),"Yes","No")</f>
        <v>No</v>
      </c>
      <c r="Q665" t="str">
        <f>IF(AND(employee[[#This Row],[Gender]]="Female",employee[[#This Row],[Ethnicity]]="Black"), "Female_Black", "Others")</f>
        <v>Others</v>
      </c>
    </row>
    <row r="666" spans="1:17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7">
        <v>42108</v>
      </c>
      <c r="J666" s="1">
        <v>155788</v>
      </c>
      <c r="K666" s="2">
        <v>0.17</v>
      </c>
      <c r="L666" t="s">
        <v>19</v>
      </c>
      <c r="M666" t="s">
        <v>63</v>
      </c>
      <c r="N666" s="7" t="s">
        <v>21</v>
      </c>
      <c r="O666" s="1">
        <f>employee[[#This Row],[Annual Salary]]+employee[[#This Row],[Bonus %]]*employee[[#This Row],[Annual Salary]]</f>
        <v>182271.96</v>
      </c>
      <c r="P666" t="str">
        <f>IF(AND(employee[[#This Row],[Department]]="IT",employee[[#This Row],[Gender]]="Female"),"Yes","No")</f>
        <v>No</v>
      </c>
      <c r="Q666" t="str">
        <f>IF(AND(employee[[#This Row],[Gender]]="Female",employee[[#This Row],[Ethnicity]]="Black"), "Female_Black", "Others")</f>
        <v>Others</v>
      </c>
    </row>
    <row r="667" spans="1:17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7">
        <v>43581</v>
      </c>
      <c r="J667" s="1">
        <v>74891</v>
      </c>
      <c r="K667" s="2">
        <v>0</v>
      </c>
      <c r="L667" t="s">
        <v>52</v>
      </c>
      <c r="M667" t="s">
        <v>66</v>
      </c>
      <c r="N667" s="7" t="s">
        <v>21</v>
      </c>
      <c r="O667" s="1">
        <f>employee[[#This Row],[Annual Salary]]+employee[[#This Row],[Bonus %]]*employee[[#This Row],[Annual Salary]]</f>
        <v>74891</v>
      </c>
      <c r="P667" t="str">
        <f>IF(AND(employee[[#This Row],[Department]]="IT",employee[[#This Row],[Gender]]="Female"),"Yes","No")</f>
        <v>No</v>
      </c>
      <c r="Q667" t="str">
        <f>IF(AND(employee[[#This Row],[Gender]]="Female",employee[[#This Row],[Ethnicity]]="Black"), "Female_Black", "Others")</f>
        <v>Others</v>
      </c>
    </row>
    <row r="668" spans="1:17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7">
        <v>44548</v>
      </c>
      <c r="J668" s="1">
        <v>95670</v>
      </c>
      <c r="K668" s="2">
        <v>0</v>
      </c>
      <c r="L668" t="s">
        <v>19</v>
      </c>
      <c r="M668" t="s">
        <v>39</v>
      </c>
      <c r="N668" s="7" t="s">
        <v>21</v>
      </c>
      <c r="O668" s="1">
        <f>employee[[#This Row],[Annual Salary]]+employee[[#This Row],[Bonus %]]*employee[[#This Row],[Annual Salary]]</f>
        <v>95670</v>
      </c>
      <c r="P668" t="str">
        <f>IF(AND(employee[[#This Row],[Department]]="IT",employee[[#This Row],[Gender]]="Female"),"Yes","No")</f>
        <v>No</v>
      </c>
      <c r="Q668" t="str">
        <f>IF(AND(employee[[#This Row],[Gender]]="Female",employee[[#This Row],[Ethnicity]]="Black"), "Female_Black", "Others")</f>
        <v>Others</v>
      </c>
    </row>
    <row r="669" spans="1:17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7">
        <v>36798</v>
      </c>
      <c r="J669" s="1">
        <v>67837</v>
      </c>
      <c r="K669" s="2">
        <v>0</v>
      </c>
      <c r="L669" t="s">
        <v>19</v>
      </c>
      <c r="M669" t="s">
        <v>25</v>
      </c>
      <c r="N669" s="7" t="s">
        <v>21</v>
      </c>
      <c r="O669" s="1">
        <f>employee[[#This Row],[Annual Salary]]+employee[[#This Row],[Bonus %]]*employee[[#This Row],[Annual Salary]]</f>
        <v>67837</v>
      </c>
      <c r="P669" t="str">
        <f>IF(AND(employee[[#This Row],[Department]]="IT",employee[[#This Row],[Gender]]="Female"),"Yes","No")</f>
        <v>No</v>
      </c>
      <c r="Q669" t="str">
        <f>IF(AND(employee[[#This Row],[Gender]]="Female",employee[[#This Row],[Ethnicity]]="Black"), "Female_Black", "Others")</f>
        <v>Female_Black</v>
      </c>
    </row>
    <row r="670" spans="1:17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7">
        <v>40333</v>
      </c>
      <c r="J670" s="1">
        <v>72425</v>
      </c>
      <c r="K670" s="2">
        <v>0</v>
      </c>
      <c r="L670" t="s">
        <v>33</v>
      </c>
      <c r="M670" t="s">
        <v>60</v>
      </c>
      <c r="N670" s="7" t="s">
        <v>21</v>
      </c>
      <c r="O670" s="1">
        <f>employee[[#This Row],[Annual Salary]]+employee[[#This Row],[Bonus %]]*employee[[#This Row],[Annual Salary]]</f>
        <v>72425</v>
      </c>
      <c r="P670" t="str">
        <f>IF(AND(employee[[#This Row],[Department]]="IT",employee[[#This Row],[Gender]]="Female"),"Yes","No")</f>
        <v>No</v>
      </c>
      <c r="Q670" t="str">
        <f>IF(AND(employee[[#This Row],[Gender]]="Female",employee[[#This Row],[Ethnicity]]="Black"), "Female_Black", "Others")</f>
        <v>Others</v>
      </c>
    </row>
    <row r="671" spans="1:17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7">
        <v>34623</v>
      </c>
      <c r="J671" s="1">
        <v>93103</v>
      </c>
      <c r="K671" s="2">
        <v>0</v>
      </c>
      <c r="L671" t="s">
        <v>19</v>
      </c>
      <c r="M671" t="s">
        <v>39</v>
      </c>
      <c r="N671" s="7" t="s">
        <v>21</v>
      </c>
      <c r="O671" s="1">
        <f>employee[[#This Row],[Annual Salary]]+employee[[#This Row],[Bonus %]]*employee[[#This Row],[Annual Salary]]</f>
        <v>93103</v>
      </c>
      <c r="P671" t="str">
        <f>IF(AND(employee[[#This Row],[Department]]="IT",employee[[#This Row],[Gender]]="Female"),"Yes","No")</f>
        <v>No</v>
      </c>
      <c r="Q671" t="str">
        <f>IF(AND(employee[[#This Row],[Gender]]="Female",employee[[#This Row],[Ethnicity]]="Black"), "Female_Black", "Others")</f>
        <v>Others</v>
      </c>
    </row>
    <row r="672" spans="1:17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7">
        <v>42291</v>
      </c>
      <c r="J672" s="1">
        <v>76272</v>
      </c>
      <c r="K672" s="2">
        <v>0</v>
      </c>
      <c r="L672" t="s">
        <v>19</v>
      </c>
      <c r="M672" t="s">
        <v>45</v>
      </c>
      <c r="N672" s="7">
        <v>44491</v>
      </c>
      <c r="O672" s="1">
        <f>employee[[#This Row],[Annual Salary]]+employee[[#This Row],[Bonus %]]*employee[[#This Row],[Annual Salary]]</f>
        <v>76272</v>
      </c>
      <c r="P672" t="str">
        <f>IF(AND(employee[[#This Row],[Department]]="IT",employee[[#This Row],[Gender]]="Female"),"Yes","No")</f>
        <v>No</v>
      </c>
      <c r="Q672" t="str">
        <f>IF(AND(employee[[#This Row],[Gender]]="Female",employee[[#This Row],[Ethnicity]]="Black"), "Female_Black", "Others")</f>
        <v>Others</v>
      </c>
    </row>
    <row r="673" spans="1:17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7">
        <v>37796</v>
      </c>
      <c r="J673" s="1">
        <v>55760</v>
      </c>
      <c r="K673" s="2">
        <v>0</v>
      </c>
      <c r="L673" t="s">
        <v>19</v>
      </c>
      <c r="M673" t="s">
        <v>25</v>
      </c>
      <c r="N673" s="7" t="s">
        <v>21</v>
      </c>
      <c r="O673" s="1">
        <f>employee[[#This Row],[Annual Salary]]+employee[[#This Row],[Bonus %]]*employee[[#This Row],[Annual Salary]]</f>
        <v>55760</v>
      </c>
      <c r="P673" t="str">
        <f>IF(AND(employee[[#This Row],[Department]]="IT",employee[[#This Row],[Gender]]="Female"),"Yes","No")</f>
        <v>No</v>
      </c>
      <c r="Q673" t="str">
        <f>IF(AND(employee[[#This Row],[Gender]]="Female",employee[[#This Row],[Ethnicity]]="Black"), "Female_Black", "Others")</f>
        <v>Others</v>
      </c>
    </row>
    <row r="674" spans="1:17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7">
        <v>43843</v>
      </c>
      <c r="J674" s="1">
        <v>253294</v>
      </c>
      <c r="K674" s="2">
        <v>0.4</v>
      </c>
      <c r="L674" t="s">
        <v>19</v>
      </c>
      <c r="M674" t="s">
        <v>45</v>
      </c>
      <c r="N674" s="7" t="s">
        <v>21</v>
      </c>
      <c r="O674" s="1">
        <f>employee[[#This Row],[Annual Salary]]+employee[[#This Row],[Bonus %]]*employee[[#This Row],[Annual Salary]]</f>
        <v>354611.6</v>
      </c>
      <c r="P674" t="str">
        <f>IF(AND(employee[[#This Row],[Department]]="IT",employee[[#This Row],[Gender]]="Female"),"Yes","No")</f>
        <v>No</v>
      </c>
      <c r="Q674" t="str">
        <f>IF(AND(employee[[#This Row],[Gender]]="Female",employee[[#This Row],[Ethnicity]]="Black"), "Female_Black", "Others")</f>
        <v>Others</v>
      </c>
    </row>
    <row r="675" spans="1:17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7">
        <v>39310</v>
      </c>
      <c r="J675" s="1">
        <v>58671</v>
      </c>
      <c r="K675" s="2">
        <v>0</v>
      </c>
      <c r="L675" t="s">
        <v>19</v>
      </c>
      <c r="M675" t="s">
        <v>29</v>
      </c>
      <c r="N675" s="7" t="s">
        <v>21</v>
      </c>
      <c r="O675" s="1">
        <f>employee[[#This Row],[Annual Salary]]+employee[[#This Row],[Bonus %]]*employee[[#This Row],[Annual Salary]]</f>
        <v>58671</v>
      </c>
      <c r="P675" t="str">
        <f>IF(AND(employee[[#This Row],[Department]]="IT",employee[[#This Row],[Gender]]="Female"),"Yes","No")</f>
        <v>No</v>
      </c>
      <c r="Q675" t="str">
        <f>IF(AND(employee[[#This Row],[Gender]]="Female",employee[[#This Row],[Ethnicity]]="Black"), "Female_Black", "Others")</f>
        <v>Others</v>
      </c>
    </row>
    <row r="676" spans="1:17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7">
        <v>43175</v>
      </c>
      <c r="J676" s="1">
        <v>55457</v>
      </c>
      <c r="K676" s="2">
        <v>0</v>
      </c>
      <c r="L676" t="s">
        <v>19</v>
      </c>
      <c r="M676" t="s">
        <v>29</v>
      </c>
      <c r="N676" s="7" t="s">
        <v>21</v>
      </c>
      <c r="O676" s="1">
        <f>employee[[#This Row],[Annual Salary]]+employee[[#This Row],[Bonus %]]*employee[[#This Row],[Annual Salary]]</f>
        <v>55457</v>
      </c>
      <c r="P676" t="str">
        <f>IF(AND(employee[[#This Row],[Department]]="IT",employee[[#This Row],[Gender]]="Female"),"Yes","No")</f>
        <v>No</v>
      </c>
      <c r="Q676" t="str">
        <f>IF(AND(employee[[#This Row],[Gender]]="Female",employee[[#This Row],[Ethnicity]]="Black"), "Female_Black", "Others")</f>
        <v>Others</v>
      </c>
    </row>
    <row r="677" spans="1:17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7">
        <v>43004</v>
      </c>
      <c r="J677" s="1">
        <v>72340</v>
      </c>
      <c r="K677" s="2">
        <v>0</v>
      </c>
      <c r="L677" t="s">
        <v>19</v>
      </c>
      <c r="M677" t="s">
        <v>39</v>
      </c>
      <c r="N677" s="7">
        <v>43558</v>
      </c>
      <c r="O677" s="1">
        <f>employee[[#This Row],[Annual Salary]]+employee[[#This Row],[Bonus %]]*employee[[#This Row],[Annual Salary]]</f>
        <v>72340</v>
      </c>
      <c r="P677" t="str">
        <f>IF(AND(employee[[#This Row],[Department]]="IT",employee[[#This Row],[Gender]]="Female"),"Yes","No")</f>
        <v>No</v>
      </c>
      <c r="Q677" t="str">
        <f>IF(AND(employee[[#This Row],[Gender]]="Female",employee[[#This Row],[Ethnicity]]="Black"), "Female_Black", "Others")</f>
        <v>Others</v>
      </c>
    </row>
    <row r="678" spans="1:17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7">
        <v>42676</v>
      </c>
      <c r="J678" s="1">
        <v>122054</v>
      </c>
      <c r="K678" s="2">
        <v>0.06</v>
      </c>
      <c r="L678" t="s">
        <v>19</v>
      </c>
      <c r="M678" t="s">
        <v>39</v>
      </c>
      <c r="N678" s="7" t="s">
        <v>21</v>
      </c>
      <c r="O678" s="1">
        <f>employee[[#This Row],[Annual Salary]]+employee[[#This Row],[Bonus %]]*employee[[#This Row],[Annual Salary]]</f>
        <v>129377.24</v>
      </c>
      <c r="P678" t="str">
        <f>IF(AND(employee[[#This Row],[Department]]="IT",employee[[#This Row],[Gender]]="Female"),"Yes","No")</f>
        <v>No</v>
      </c>
      <c r="Q678" t="str">
        <f>IF(AND(employee[[#This Row],[Gender]]="Female",employee[[#This Row],[Ethnicity]]="Black"), "Female_Black", "Others")</f>
        <v>Others</v>
      </c>
    </row>
    <row r="679" spans="1:17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7">
        <v>43103</v>
      </c>
      <c r="J679" s="1">
        <v>167100</v>
      </c>
      <c r="K679" s="2">
        <v>0.2</v>
      </c>
      <c r="L679" t="s">
        <v>33</v>
      </c>
      <c r="M679" t="s">
        <v>34</v>
      </c>
      <c r="N679" s="7" t="s">
        <v>21</v>
      </c>
      <c r="O679" s="1">
        <f>employee[[#This Row],[Annual Salary]]+employee[[#This Row],[Bonus %]]*employee[[#This Row],[Annual Salary]]</f>
        <v>200520</v>
      </c>
      <c r="P679" t="str">
        <f>IF(AND(employee[[#This Row],[Department]]="IT",employee[[#This Row],[Gender]]="Female"),"Yes","No")</f>
        <v>Yes</v>
      </c>
      <c r="Q679" t="str">
        <f>IF(AND(employee[[#This Row],[Gender]]="Female",employee[[#This Row],[Ethnicity]]="Black"), "Female_Black", "Others")</f>
        <v>Others</v>
      </c>
    </row>
    <row r="680" spans="1:17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7">
        <v>35543</v>
      </c>
      <c r="J680" s="1">
        <v>78153</v>
      </c>
      <c r="K680" s="2">
        <v>0</v>
      </c>
      <c r="L680" t="s">
        <v>19</v>
      </c>
      <c r="M680" t="s">
        <v>45</v>
      </c>
      <c r="N680" s="7" t="s">
        <v>21</v>
      </c>
      <c r="O680" s="1">
        <f>employee[[#This Row],[Annual Salary]]+employee[[#This Row],[Bonus %]]*employee[[#This Row],[Annual Salary]]</f>
        <v>78153</v>
      </c>
      <c r="P680" t="str">
        <f>IF(AND(employee[[#This Row],[Department]]="IT",employee[[#This Row],[Gender]]="Female"),"Yes","No")</f>
        <v>Yes</v>
      </c>
      <c r="Q680" t="str">
        <f>IF(AND(employee[[#This Row],[Gender]]="Female",employee[[#This Row],[Ethnicity]]="Black"), "Female_Black", "Others")</f>
        <v>Others</v>
      </c>
    </row>
    <row r="681" spans="1:17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7">
        <v>43935</v>
      </c>
      <c r="J681" s="1">
        <v>103524</v>
      </c>
      <c r="K681" s="2">
        <v>0.09</v>
      </c>
      <c r="L681" t="s">
        <v>19</v>
      </c>
      <c r="M681" t="s">
        <v>39</v>
      </c>
      <c r="N681" s="7" t="s">
        <v>21</v>
      </c>
      <c r="O681" s="1">
        <f>employee[[#This Row],[Annual Salary]]+employee[[#This Row],[Bonus %]]*employee[[#This Row],[Annual Salary]]</f>
        <v>112841.16</v>
      </c>
      <c r="P681" t="str">
        <f>IF(AND(employee[[#This Row],[Department]]="IT",employee[[#This Row],[Gender]]="Female"),"Yes","No")</f>
        <v>No</v>
      </c>
      <c r="Q681" t="str">
        <f>IF(AND(employee[[#This Row],[Gender]]="Female",employee[[#This Row],[Ethnicity]]="Black"), "Female_Black", "Others")</f>
        <v>Others</v>
      </c>
    </row>
    <row r="682" spans="1:17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7">
        <v>42952</v>
      </c>
      <c r="J682" s="1">
        <v>119906</v>
      </c>
      <c r="K682" s="2">
        <v>0.05</v>
      </c>
      <c r="L682" t="s">
        <v>19</v>
      </c>
      <c r="M682" t="s">
        <v>29</v>
      </c>
      <c r="N682" s="7" t="s">
        <v>21</v>
      </c>
      <c r="O682" s="1">
        <f>employee[[#This Row],[Annual Salary]]+employee[[#This Row],[Bonus %]]*employee[[#This Row],[Annual Salary]]</f>
        <v>125901.3</v>
      </c>
      <c r="P682" t="str">
        <f>IF(AND(employee[[#This Row],[Department]]="IT",employee[[#This Row],[Gender]]="Female"),"Yes","No")</f>
        <v>No</v>
      </c>
      <c r="Q682" t="str">
        <f>IF(AND(employee[[#This Row],[Gender]]="Female",employee[[#This Row],[Ethnicity]]="Black"), "Female_Black", "Others")</f>
        <v>Others</v>
      </c>
    </row>
    <row r="683" spans="1:17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7">
        <v>43847</v>
      </c>
      <c r="J683" s="1">
        <v>45061</v>
      </c>
      <c r="K683" s="2">
        <v>0</v>
      </c>
      <c r="L683" t="s">
        <v>19</v>
      </c>
      <c r="M683" t="s">
        <v>45</v>
      </c>
      <c r="N683" s="7" t="s">
        <v>21</v>
      </c>
      <c r="O683" s="1">
        <f>employee[[#This Row],[Annual Salary]]+employee[[#This Row],[Bonus %]]*employee[[#This Row],[Annual Salary]]</f>
        <v>45061</v>
      </c>
      <c r="P683" t="str">
        <f>IF(AND(employee[[#This Row],[Department]]="IT",employee[[#This Row],[Gender]]="Female"),"Yes","No")</f>
        <v>No</v>
      </c>
      <c r="Q683" t="str">
        <f>IF(AND(employee[[#This Row],[Gender]]="Female",employee[[#This Row],[Ethnicity]]="Black"), "Female_Black", "Others")</f>
        <v>Others</v>
      </c>
    </row>
    <row r="684" spans="1:17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7">
        <v>37638</v>
      </c>
      <c r="J684" s="1">
        <v>91399</v>
      </c>
      <c r="K684" s="2">
        <v>0</v>
      </c>
      <c r="L684" t="s">
        <v>19</v>
      </c>
      <c r="M684" t="s">
        <v>63</v>
      </c>
      <c r="N684" s="7" t="s">
        <v>21</v>
      </c>
      <c r="O684" s="1">
        <f>employee[[#This Row],[Annual Salary]]+employee[[#This Row],[Bonus %]]*employee[[#This Row],[Annual Salary]]</f>
        <v>91399</v>
      </c>
      <c r="P684" t="str">
        <f>IF(AND(employee[[#This Row],[Department]]="IT",employee[[#This Row],[Gender]]="Female"),"Yes","No")</f>
        <v>No</v>
      </c>
      <c r="Q684" t="str">
        <f>IF(AND(employee[[#This Row],[Gender]]="Female",employee[[#This Row],[Ethnicity]]="Black"), "Female_Black", "Others")</f>
        <v>Others</v>
      </c>
    </row>
    <row r="685" spans="1:17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7">
        <v>43006</v>
      </c>
      <c r="J685" s="1">
        <v>97336</v>
      </c>
      <c r="K685" s="2">
        <v>0</v>
      </c>
      <c r="L685" t="s">
        <v>19</v>
      </c>
      <c r="M685" t="s">
        <v>25</v>
      </c>
      <c r="N685" s="7" t="s">
        <v>21</v>
      </c>
      <c r="O685" s="1">
        <f>employee[[#This Row],[Annual Salary]]+employee[[#This Row],[Bonus %]]*employee[[#This Row],[Annual Salary]]</f>
        <v>97336</v>
      </c>
      <c r="P685" t="str">
        <f>IF(AND(employee[[#This Row],[Department]]="IT",employee[[#This Row],[Gender]]="Female"),"Yes","No")</f>
        <v>No</v>
      </c>
      <c r="Q685" t="str">
        <f>IF(AND(employee[[#This Row],[Gender]]="Female",employee[[#This Row],[Ethnicity]]="Black"), "Female_Black", "Others")</f>
        <v>Others</v>
      </c>
    </row>
    <row r="686" spans="1:17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7">
        <v>42755</v>
      </c>
      <c r="J686" s="1">
        <v>124629</v>
      </c>
      <c r="K686" s="2">
        <v>0.1</v>
      </c>
      <c r="L686" t="s">
        <v>19</v>
      </c>
      <c r="M686" t="s">
        <v>29</v>
      </c>
      <c r="N686" s="7" t="s">
        <v>21</v>
      </c>
      <c r="O686" s="1">
        <f>employee[[#This Row],[Annual Salary]]+employee[[#This Row],[Bonus %]]*employee[[#This Row],[Annual Salary]]</f>
        <v>137091.9</v>
      </c>
      <c r="P686" t="str">
        <f>IF(AND(employee[[#This Row],[Department]]="IT",employee[[#This Row],[Gender]]="Female"),"Yes","No")</f>
        <v>No</v>
      </c>
      <c r="Q686" t="str">
        <f>IF(AND(employee[[#This Row],[Gender]]="Female",employee[[#This Row],[Ethnicity]]="Black"), "Female_Black", "Others")</f>
        <v>Female_Black</v>
      </c>
    </row>
    <row r="687" spans="1:17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7">
        <v>44402</v>
      </c>
      <c r="J687" s="1">
        <v>231850</v>
      </c>
      <c r="K687" s="2">
        <v>0.39</v>
      </c>
      <c r="L687" t="s">
        <v>19</v>
      </c>
      <c r="M687" t="s">
        <v>45</v>
      </c>
      <c r="N687" s="7" t="s">
        <v>21</v>
      </c>
      <c r="O687" s="1">
        <f>employee[[#This Row],[Annual Salary]]+employee[[#This Row],[Bonus %]]*employee[[#This Row],[Annual Salary]]</f>
        <v>322271.5</v>
      </c>
      <c r="P687" t="str">
        <f>IF(AND(employee[[#This Row],[Department]]="IT",employee[[#This Row],[Gender]]="Female"),"Yes","No")</f>
        <v>No</v>
      </c>
      <c r="Q687" t="str">
        <f>IF(AND(employee[[#This Row],[Gender]]="Female",employee[[#This Row],[Ethnicity]]="Black"), "Female_Black", "Others")</f>
        <v>Others</v>
      </c>
    </row>
    <row r="688" spans="1:17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7">
        <v>43255</v>
      </c>
      <c r="J688" s="1">
        <v>128329</v>
      </c>
      <c r="K688" s="2">
        <v>0.08</v>
      </c>
      <c r="L688" t="s">
        <v>19</v>
      </c>
      <c r="M688" t="s">
        <v>39</v>
      </c>
      <c r="N688" s="7" t="s">
        <v>21</v>
      </c>
      <c r="O688" s="1">
        <f>employee[[#This Row],[Annual Salary]]+employee[[#This Row],[Bonus %]]*employee[[#This Row],[Annual Salary]]</f>
        <v>138595.32</v>
      </c>
      <c r="P688" t="str">
        <f>IF(AND(employee[[#This Row],[Department]]="IT",employee[[#This Row],[Gender]]="Female"),"Yes","No")</f>
        <v>No</v>
      </c>
      <c r="Q688" t="str">
        <f>IF(AND(employee[[#This Row],[Gender]]="Female",employee[[#This Row],[Ethnicity]]="Black"), "Female_Black", "Others")</f>
        <v>Others</v>
      </c>
    </row>
    <row r="689" spans="1:17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7">
        <v>44283</v>
      </c>
      <c r="J689" s="1">
        <v>186033</v>
      </c>
      <c r="K689" s="2">
        <v>0.34</v>
      </c>
      <c r="L689" t="s">
        <v>52</v>
      </c>
      <c r="M689" t="s">
        <v>53</v>
      </c>
      <c r="N689" s="7" t="s">
        <v>21</v>
      </c>
      <c r="O689" s="1">
        <f>employee[[#This Row],[Annual Salary]]+employee[[#This Row],[Bonus %]]*employee[[#This Row],[Annual Salary]]</f>
        <v>249284.22</v>
      </c>
      <c r="P689" t="str">
        <f>IF(AND(employee[[#This Row],[Department]]="IT",employee[[#This Row],[Gender]]="Female"),"Yes","No")</f>
        <v>No</v>
      </c>
      <c r="Q689" t="str">
        <f>IF(AND(employee[[#This Row],[Gender]]="Female",employee[[#This Row],[Ethnicity]]="Black"), "Female_Black", "Others")</f>
        <v>Others</v>
      </c>
    </row>
    <row r="690" spans="1:17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7">
        <v>44403</v>
      </c>
      <c r="J690" s="1">
        <v>121480</v>
      </c>
      <c r="K690" s="2">
        <v>0.14000000000000001</v>
      </c>
      <c r="L690" t="s">
        <v>19</v>
      </c>
      <c r="M690" t="s">
        <v>39</v>
      </c>
      <c r="N690" s="7" t="s">
        <v>21</v>
      </c>
      <c r="O690" s="1">
        <f>employee[[#This Row],[Annual Salary]]+employee[[#This Row],[Bonus %]]*employee[[#This Row],[Annual Salary]]</f>
        <v>138487.20000000001</v>
      </c>
      <c r="P690" t="str">
        <f>IF(AND(employee[[#This Row],[Department]]="IT",employee[[#This Row],[Gender]]="Female"),"Yes","No")</f>
        <v>No</v>
      </c>
      <c r="Q690" t="str">
        <f>IF(AND(employee[[#This Row],[Gender]]="Female",employee[[#This Row],[Ethnicity]]="Black"), "Female_Black", "Others")</f>
        <v>Others</v>
      </c>
    </row>
    <row r="691" spans="1:17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7">
        <v>40319</v>
      </c>
      <c r="J691" s="1">
        <v>153275</v>
      </c>
      <c r="K691" s="2">
        <v>0.24</v>
      </c>
      <c r="L691" t="s">
        <v>19</v>
      </c>
      <c r="M691" t="s">
        <v>29</v>
      </c>
      <c r="N691" s="7" t="s">
        <v>21</v>
      </c>
      <c r="O691" s="1">
        <f>employee[[#This Row],[Annual Salary]]+employee[[#This Row],[Bonus %]]*employee[[#This Row],[Annual Salary]]</f>
        <v>190061</v>
      </c>
      <c r="P691" t="str">
        <f>IF(AND(employee[[#This Row],[Department]]="IT",employee[[#This Row],[Gender]]="Female"),"Yes","No")</f>
        <v>No</v>
      </c>
      <c r="Q691" t="str">
        <f>IF(AND(employee[[#This Row],[Gender]]="Female",employee[[#This Row],[Ethnicity]]="Black"), "Female_Black", "Others")</f>
        <v>Others</v>
      </c>
    </row>
    <row r="692" spans="1:17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7">
        <v>43969</v>
      </c>
      <c r="J692" s="1">
        <v>97830</v>
      </c>
      <c r="K692" s="2">
        <v>0</v>
      </c>
      <c r="L692" t="s">
        <v>19</v>
      </c>
      <c r="M692" t="s">
        <v>25</v>
      </c>
      <c r="N692" s="7" t="s">
        <v>21</v>
      </c>
      <c r="O692" s="1">
        <f>employee[[#This Row],[Annual Salary]]+employee[[#This Row],[Bonus %]]*employee[[#This Row],[Annual Salary]]</f>
        <v>97830</v>
      </c>
      <c r="P692" t="str">
        <f>IF(AND(employee[[#This Row],[Department]]="IT",employee[[#This Row],[Gender]]="Female"),"Yes","No")</f>
        <v>No</v>
      </c>
      <c r="Q692" t="str">
        <f>IF(AND(employee[[#This Row],[Gender]]="Female",employee[[#This Row],[Ethnicity]]="Black"), "Female_Black", "Others")</f>
        <v>Others</v>
      </c>
    </row>
    <row r="693" spans="1:17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7">
        <v>36232</v>
      </c>
      <c r="J693" s="1">
        <v>239394</v>
      </c>
      <c r="K693" s="2">
        <v>0.32</v>
      </c>
      <c r="L693" t="s">
        <v>19</v>
      </c>
      <c r="M693" t="s">
        <v>25</v>
      </c>
      <c r="N693" s="7" t="s">
        <v>21</v>
      </c>
      <c r="O693" s="1">
        <f>employee[[#This Row],[Annual Salary]]+employee[[#This Row],[Bonus %]]*employee[[#This Row],[Annual Salary]]</f>
        <v>316000.08</v>
      </c>
      <c r="P693" t="str">
        <f>IF(AND(employee[[#This Row],[Department]]="IT",employee[[#This Row],[Gender]]="Female"),"Yes","No")</f>
        <v>No</v>
      </c>
      <c r="Q693" t="str">
        <f>IF(AND(employee[[#This Row],[Gender]]="Female",employee[[#This Row],[Ethnicity]]="Black"), "Female_Black", "Others")</f>
        <v>Others</v>
      </c>
    </row>
    <row r="694" spans="1:17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7">
        <v>37519</v>
      </c>
      <c r="J694" s="1">
        <v>49738</v>
      </c>
      <c r="K694" s="2">
        <v>0</v>
      </c>
      <c r="L694" t="s">
        <v>33</v>
      </c>
      <c r="M694" t="s">
        <v>60</v>
      </c>
      <c r="N694" s="7" t="s">
        <v>21</v>
      </c>
      <c r="O694" s="1">
        <f>employee[[#This Row],[Annual Salary]]+employee[[#This Row],[Bonus %]]*employee[[#This Row],[Annual Salary]]</f>
        <v>49738</v>
      </c>
      <c r="P694" t="str">
        <f>IF(AND(employee[[#This Row],[Department]]="IT",employee[[#This Row],[Gender]]="Female"),"Yes","No")</f>
        <v>No</v>
      </c>
      <c r="Q694" t="str">
        <f>IF(AND(employee[[#This Row],[Gender]]="Female",employee[[#This Row],[Ethnicity]]="Black"), "Female_Black", "Others")</f>
        <v>Others</v>
      </c>
    </row>
    <row r="695" spans="1:17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7">
        <v>43247</v>
      </c>
      <c r="J695" s="1">
        <v>45049</v>
      </c>
      <c r="K695" s="2">
        <v>0</v>
      </c>
      <c r="L695" t="s">
        <v>19</v>
      </c>
      <c r="M695" t="s">
        <v>63</v>
      </c>
      <c r="N695" s="7" t="s">
        <v>21</v>
      </c>
      <c r="O695" s="1">
        <f>employee[[#This Row],[Annual Salary]]+employee[[#This Row],[Bonus %]]*employee[[#This Row],[Annual Salary]]</f>
        <v>45049</v>
      </c>
      <c r="P695" t="str">
        <f>IF(AND(employee[[#This Row],[Department]]="IT",employee[[#This Row],[Gender]]="Female"),"Yes","No")</f>
        <v>No</v>
      </c>
      <c r="Q695" t="str">
        <f>IF(AND(employee[[#This Row],[Gender]]="Female",employee[[#This Row],[Ethnicity]]="Black"), "Female_Black", "Others")</f>
        <v>Others</v>
      </c>
    </row>
    <row r="696" spans="1:17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7">
        <v>43977</v>
      </c>
      <c r="J696" s="1">
        <v>153628</v>
      </c>
      <c r="K696" s="2">
        <v>0.28999999999999998</v>
      </c>
      <c r="L696" t="s">
        <v>33</v>
      </c>
      <c r="M696" t="s">
        <v>80</v>
      </c>
      <c r="N696" s="7">
        <v>44177</v>
      </c>
      <c r="O696" s="1">
        <f>employee[[#This Row],[Annual Salary]]+employee[[#This Row],[Bonus %]]*employee[[#This Row],[Annual Salary]]</f>
        <v>198180.12</v>
      </c>
      <c r="P696" t="str">
        <f>IF(AND(employee[[#This Row],[Department]]="IT",employee[[#This Row],[Gender]]="Female"),"Yes","No")</f>
        <v>No</v>
      </c>
      <c r="Q696" t="str">
        <f>IF(AND(employee[[#This Row],[Gender]]="Female",employee[[#This Row],[Ethnicity]]="Black"), "Female_Black", "Others")</f>
        <v>Others</v>
      </c>
    </row>
    <row r="697" spans="1:17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7">
        <v>44362</v>
      </c>
      <c r="J697" s="1">
        <v>142731</v>
      </c>
      <c r="K697" s="2">
        <v>0.11</v>
      </c>
      <c r="L697" t="s">
        <v>33</v>
      </c>
      <c r="M697" t="s">
        <v>74</v>
      </c>
      <c r="N697" s="7">
        <v>44715</v>
      </c>
      <c r="O697" s="1">
        <f>employee[[#This Row],[Annual Salary]]+employee[[#This Row],[Bonus %]]*employee[[#This Row],[Annual Salary]]</f>
        <v>158431.41</v>
      </c>
      <c r="P697" t="str">
        <f>IF(AND(employee[[#This Row],[Department]]="IT",employee[[#This Row],[Gender]]="Female"),"Yes","No")</f>
        <v>No</v>
      </c>
      <c r="Q697" t="str">
        <f>IF(AND(employee[[#This Row],[Gender]]="Female",employee[[#This Row],[Ethnicity]]="Black"), "Female_Black", "Others")</f>
        <v>Others</v>
      </c>
    </row>
    <row r="698" spans="1:17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7">
        <v>43966</v>
      </c>
      <c r="J698" s="1">
        <v>137106</v>
      </c>
      <c r="K698" s="2">
        <v>0.12</v>
      </c>
      <c r="L698" t="s">
        <v>52</v>
      </c>
      <c r="M698" t="s">
        <v>53</v>
      </c>
      <c r="N698" s="7" t="s">
        <v>21</v>
      </c>
      <c r="O698" s="1">
        <f>employee[[#This Row],[Annual Salary]]+employee[[#This Row],[Bonus %]]*employee[[#This Row],[Annual Salary]]</f>
        <v>153558.72</v>
      </c>
      <c r="P698" t="str">
        <f>IF(AND(employee[[#This Row],[Department]]="IT",employee[[#This Row],[Gender]]="Female"),"Yes","No")</f>
        <v>No</v>
      </c>
      <c r="Q698" t="str">
        <f>IF(AND(employee[[#This Row],[Gender]]="Female",employee[[#This Row],[Ethnicity]]="Black"), "Female_Black", "Others")</f>
        <v>Others</v>
      </c>
    </row>
    <row r="699" spans="1:17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7">
        <v>39330</v>
      </c>
      <c r="J699" s="1">
        <v>183239</v>
      </c>
      <c r="K699" s="2">
        <v>0.32</v>
      </c>
      <c r="L699" t="s">
        <v>19</v>
      </c>
      <c r="M699" t="s">
        <v>63</v>
      </c>
      <c r="N699" s="7" t="s">
        <v>21</v>
      </c>
      <c r="O699" s="1">
        <f>employee[[#This Row],[Annual Salary]]+employee[[#This Row],[Bonus %]]*employee[[#This Row],[Annual Salary]]</f>
        <v>241875.48</v>
      </c>
      <c r="P699" t="str">
        <f>IF(AND(employee[[#This Row],[Department]]="IT",employee[[#This Row],[Gender]]="Female"),"Yes","No")</f>
        <v>No</v>
      </c>
      <c r="Q699" t="str">
        <f>IF(AND(employee[[#This Row],[Gender]]="Female",employee[[#This Row],[Ethnicity]]="Black"), "Female_Black", "Others")</f>
        <v>Others</v>
      </c>
    </row>
    <row r="700" spans="1:17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7">
        <v>43610</v>
      </c>
      <c r="J700" s="1">
        <v>45819</v>
      </c>
      <c r="K700" s="2">
        <v>0</v>
      </c>
      <c r="L700" t="s">
        <v>19</v>
      </c>
      <c r="M700" t="s">
        <v>45</v>
      </c>
      <c r="N700" s="7" t="s">
        <v>21</v>
      </c>
      <c r="O700" s="1">
        <f>employee[[#This Row],[Annual Salary]]+employee[[#This Row],[Bonus %]]*employee[[#This Row],[Annual Salary]]</f>
        <v>45819</v>
      </c>
      <c r="P700" t="str">
        <f>IF(AND(employee[[#This Row],[Department]]="IT",employee[[#This Row],[Gender]]="Female"),"Yes","No")</f>
        <v>No</v>
      </c>
      <c r="Q700" t="str">
        <f>IF(AND(employee[[#This Row],[Gender]]="Female",employee[[#This Row],[Ethnicity]]="Black"), "Female_Black", "Others")</f>
        <v>Others</v>
      </c>
    </row>
    <row r="701" spans="1:17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7">
        <v>39080</v>
      </c>
      <c r="J701" s="1">
        <v>55518</v>
      </c>
      <c r="K701" s="2">
        <v>0</v>
      </c>
      <c r="L701" t="s">
        <v>19</v>
      </c>
      <c r="M701" t="s">
        <v>29</v>
      </c>
      <c r="N701" s="7" t="s">
        <v>21</v>
      </c>
      <c r="O701" s="1">
        <f>employee[[#This Row],[Annual Salary]]+employee[[#This Row],[Bonus %]]*employee[[#This Row],[Annual Salary]]</f>
        <v>55518</v>
      </c>
      <c r="P701" t="str">
        <f>IF(AND(employee[[#This Row],[Department]]="IT",employee[[#This Row],[Gender]]="Female"),"Yes","No")</f>
        <v>No</v>
      </c>
      <c r="Q701" t="str">
        <f>IF(AND(employee[[#This Row],[Gender]]="Female",employee[[#This Row],[Ethnicity]]="Black"), "Female_Black", "Others")</f>
        <v>Others</v>
      </c>
    </row>
    <row r="702" spans="1:17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7">
        <v>40979</v>
      </c>
      <c r="J702" s="1">
        <v>108134</v>
      </c>
      <c r="K702" s="2">
        <v>0.1</v>
      </c>
      <c r="L702" t="s">
        <v>33</v>
      </c>
      <c r="M702" t="s">
        <v>74</v>
      </c>
      <c r="N702" s="7" t="s">
        <v>21</v>
      </c>
      <c r="O702" s="1">
        <f>employee[[#This Row],[Annual Salary]]+employee[[#This Row],[Bonus %]]*employee[[#This Row],[Annual Salary]]</f>
        <v>118947.4</v>
      </c>
      <c r="P702" t="str">
        <f>IF(AND(employee[[#This Row],[Department]]="IT",employee[[#This Row],[Gender]]="Female"),"Yes","No")</f>
        <v>No</v>
      </c>
      <c r="Q702" t="str">
        <f>IF(AND(employee[[#This Row],[Gender]]="Female",employee[[#This Row],[Ethnicity]]="Black"), "Female_Black", "Others")</f>
        <v>Others</v>
      </c>
    </row>
    <row r="703" spans="1:17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7">
        <v>33958</v>
      </c>
      <c r="J703" s="1">
        <v>113950</v>
      </c>
      <c r="K703" s="2">
        <v>0.09</v>
      </c>
      <c r="L703" t="s">
        <v>19</v>
      </c>
      <c r="M703" t="s">
        <v>45</v>
      </c>
      <c r="N703" s="7" t="s">
        <v>21</v>
      </c>
      <c r="O703" s="1">
        <f>employee[[#This Row],[Annual Salary]]+employee[[#This Row],[Bonus %]]*employee[[#This Row],[Annual Salary]]</f>
        <v>124205.5</v>
      </c>
      <c r="P703" t="str">
        <f>IF(AND(employee[[#This Row],[Department]]="IT",employee[[#This Row],[Gender]]="Female"),"Yes","No")</f>
        <v>No</v>
      </c>
      <c r="Q703" t="str">
        <f>IF(AND(employee[[#This Row],[Gender]]="Female",employee[[#This Row],[Ethnicity]]="Black"), "Female_Black", "Others")</f>
        <v>Female_Black</v>
      </c>
    </row>
    <row r="704" spans="1:17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7">
        <v>35886</v>
      </c>
      <c r="J704" s="1">
        <v>182035</v>
      </c>
      <c r="K704" s="2">
        <v>0.3</v>
      </c>
      <c r="L704" t="s">
        <v>19</v>
      </c>
      <c r="M704" t="s">
        <v>20</v>
      </c>
      <c r="N704" s="7" t="s">
        <v>21</v>
      </c>
      <c r="O704" s="1">
        <f>employee[[#This Row],[Annual Salary]]+employee[[#This Row],[Bonus %]]*employee[[#This Row],[Annual Salary]]</f>
        <v>236645.5</v>
      </c>
      <c r="P704" t="str">
        <f>IF(AND(employee[[#This Row],[Department]]="IT",employee[[#This Row],[Gender]]="Female"),"Yes","No")</f>
        <v>No</v>
      </c>
      <c r="Q704" t="str">
        <f>IF(AND(employee[[#This Row],[Gender]]="Female",employee[[#This Row],[Ethnicity]]="Black"), "Female_Black", "Others")</f>
        <v>Others</v>
      </c>
    </row>
    <row r="705" spans="1:17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7">
        <v>42963</v>
      </c>
      <c r="J705" s="1">
        <v>181356</v>
      </c>
      <c r="K705" s="2">
        <v>0.23</v>
      </c>
      <c r="L705" t="s">
        <v>33</v>
      </c>
      <c r="M705" t="s">
        <v>60</v>
      </c>
      <c r="N705" s="7" t="s">
        <v>21</v>
      </c>
      <c r="O705" s="1">
        <f>employee[[#This Row],[Annual Salary]]+employee[[#This Row],[Bonus %]]*employee[[#This Row],[Annual Salary]]</f>
        <v>223067.88</v>
      </c>
      <c r="P705" t="str">
        <f>IF(AND(employee[[#This Row],[Department]]="IT",employee[[#This Row],[Gender]]="Female"),"Yes","No")</f>
        <v>No</v>
      </c>
      <c r="Q705" t="str">
        <f>IF(AND(employee[[#This Row],[Gender]]="Female",employee[[#This Row],[Ethnicity]]="Black"), "Female_Black", "Others")</f>
        <v>Others</v>
      </c>
    </row>
    <row r="706" spans="1:17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7">
        <v>43698</v>
      </c>
      <c r="J706" s="1">
        <v>66084</v>
      </c>
      <c r="K706" s="2">
        <v>0</v>
      </c>
      <c r="L706" t="s">
        <v>19</v>
      </c>
      <c r="M706" t="s">
        <v>63</v>
      </c>
      <c r="N706" s="7" t="s">
        <v>21</v>
      </c>
      <c r="O706" s="1">
        <f>employee[[#This Row],[Annual Salary]]+employee[[#This Row],[Bonus %]]*employee[[#This Row],[Annual Salary]]</f>
        <v>66084</v>
      </c>
      <c r="P706" t="str">
        <f>IF(AND(employee[[#This Row],[Department]]="IT",employee[[#This Row],[Gender]]="Female"),"Yes","No")</f>
        <v>No</v>
      </c>
      <c r="Q706" t="str">
        <f>IF(AND(employee[[#This Row],[Gender]]="Female",employee[[#This Row],[Ethnicity]]="Black"), "Female_Black", "Others")</f>
        <v>Female_Black</v>
      </c>
    </row>
    <row r="707" spans="1:17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7">
        <v>40290</v>
      </c>
      <c r="J707" s="1">
        <v>76912</v>
      </c>
      <c r="K707" s="2">
        <v>0</v>
      </c>
      <c r="L707" t="s">
        <v>52</v>
      </c>
      <c r="M707" t="s">
        <v>53</v>
      </c>
      <c r="N707" s="7" t="s">
        <v>21</v>
      </c>
      <c r="O707" s="1">
        <f>employee[[#This Row],[Annual Salary]]+employee[[#This Row],[Bonus %]]*employee[[#This Row],[Annual Salary]]</f>
        <v>76912</v>
      </c>
      <c r="P707" t="str">
        <f>IF(AND(employee[[#This Row],[Department]]="IT",employee[[#This Row],[Gender]]="Female"),"Yes","No")</f>
        <v>Yes</v>
      </c>
      <c r="Q707" t="str">
        <f>IF(AND(employee[[#This Row],[Gender]]="Female",employee[[#This Row],[Ethnicity]]="Black"), "Female_Black", "Others")</f>
        <v>Others</v>
      </c>
    </row>
    <row r="708" spans="1:17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7">
        <v>43227</v>
      </c>
      <c r="J708" s="1">
        <v>67987</v>
      </c>
      <c r="K708" s="2">
        <v>0</v>
      </c>
      <c r="L708" t="s">
        <v>19</v>
      </c>
      <c r="M708" t="s">
        <v>45</v>
      </c>
      <c r="N708" s="7" t="s">
        <v>21</v>
      </c>
      <c r="O708" s="1">
        <f>employee[[#This Row],[Annual Salary]]+employee[[#This Row],[Bonus %]]*employee[[#This Row],[Annual Salary]]</f>
        <v>67987</v>
      </c>
      <c r="P708" t="str">
        <f>IF(AND(employee[[#This Row],[Department]]="IT",employee[[#This Row],[Gender]]="Female"),"Yes","No")</f>
        <v>No</v>
      </c>
      <c r="Q708" t="str">
        <f>IF(AND(employee[[#This Row],[Gender]]="Female",employee[[#This Row],[Ethnicity]]="Black"), "Female_Black", "Others")</f>
        <v>Others</v>
      </c>
    </row>
    <row r="709" spans="1:17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7">
        <v>38584</v>
      </c>
      <c r="J709" s="1">
        <v>59833</v>
      </c>
      <c r="K709" s="2">
        <v>0</v>
      </c>
      <c r="L709" t="s">
        <v>19</v>
      </c>
      <c r="M709" t="s">
        <v>29</v>
      </c>
      <c r="N709" s="7" t="s">
        <v>21</v>
      </c>
      <c r="O709" s="1">
        <f>employee[[#This Row],[Annual Salary]]+employee[[#This Row],[Bonus %]]*employee[[#This Row],[Annual Salary]]</f>
        <v>59833</v>
      </c>
      <c r="P709" t="str">
        <f>IF(AND(employee[[#This Row],[Department]]="IT",employee[[#This Row],[Gender]]="Female"),"Yes","No")</f>
        <v>No</v>
      </c>
      <c r="Q709" t="str">
        <f>IF(AND(employee[[#This Row],[Gender]]="Female",employee[[#This Row],[Ethnicity]]="Black"), "Female_Black", "Others")</f>
        <v>Others</v>
      </c>
    </row>
    <row r="710" spans="1:17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7">
        <v>38453</v>
      </c>
      <c r="J710" s="1">
        <v>128468</v>
      </c>
      <c r="K710" s="2">
        <v>0.11</v>
      </c>
      <c r="L710" t="s">
        <v>19</v>
      </c>
      <c r="M710" t="s">
        <v>20</v>
      </c>
      <c r="N710" s="7" t="s">
        <v>21</v>
      </c>
      <c r="O710" s="1">
        <f>employee[[#This Row],[Annual Salary]]+employee[[#This Row],[Bonus %]]*employee[[#This Row],[Annual Salary]]</f>
        <v>142599.48000000001</v>
      </c>
      <c r="P710" t="str">
        <f>IF(AND(employee[[#This Row],[Department]]="IT",employee[[#This Row],[Gender]]="Female"),"Yes","No")</f>
        <v>No</v>
      </c>
      <c r="Q710" t="str">
        <f>IF(AND(employee[[#This Row],[Gender]]="Female",employee[[#This Row],[Ethnicity]]="Black"), "Female_Black", "Others")</f>
        <v>Others</v>
      </c>
    </row>
    <row r="711" spans="1:17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7">
        <v>40692</v>
      </c>
      <c r="J711" s="1">
        <v>102440</v>
      </c>
      <c r="K711" s="2">
        <v>0.06</v>
      </c>
      <c r="L711" t="s">
        <v>19</v>
      </c>
      <c r="M711" t="s">
        <v>20</v>
      </c>
      <c r="N711" s="7" t="s">
        <v>21</v>
      </c>
      <c r="O711" s="1">
        <f>employee[[#This Row],[Annual Salary]]+employee[[#This Row],[Bonus %]]*employee[[#This Row],[Annual Salary]]</f>
        <v>108586.4</v>
      </c>
      <c r="P711" t="str">
        <f>IF(AND(employee[[#This Row],[Department]]="IT",employee[[#This Row],[Gender]]="Female"),"Yes","No")</f>
        <v>No</v>
      </c>
      <c r="Q711" t="str">
        <f>IF(AND(employee[[#This Row],[Gender]]="Female",employee[[#This Row],[Ethnicity]]="Black"), "Female_Black", "Others")</f>
        <v>Others</v>
      </c>
    </row>
    <row r="712" spans="1:17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7">
        <v>40542</v>
      </c>
      <c r="J712" s="1">
        <v>246619</v>
      </c>
      <c r="K712" s="2">
        <v>0.36</v>
      </c>
      <c r="L712" t="s">
        <v>19</v>
      </c>
      <c r="M712" t="s">
        <v>45</v>
      </c>
      <c r="N712" s="7" t="s">
        <v>21</v>
      </c>
      <c r="O712" s="1">
        <f>employee[[#This Row],[Annual Salary]]+employee[[#This Row],[Bonus %]]*employee[[#This Row],[Annual Salary]]</f>
        <v>335401.83999999997</v>
      </c>
      <c r="P712" t="str">
        <f>IF(AND(employee[[#This Row],[Department]]="IT",employee[[#This Row],[Gender]]="Female"),"Yes","No")</f>
        <v>No</v>
      </c>
      <c r="Q712" t="str">
        <f>IF(AND(employee[[#This Row],[Gender]]="Female",employee[[#This Row],[Ethnicity]]="Black"), "Female_Black", "Others")</f>
        <v>Others</v>
      </c>
    </row>
    <row r="713" spans="1:17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7">
        <v>43058</v>
      </c>
      <c r="J713" s="1">
        <v>101143</v>
      </c>
      <c r="K713" s="2">
        <v>0.06</v>
      </c>
      <c r="L713" t="s">
        <v>19</v>
      </c>
      <c r="M713" t="s">
        <v>45</v>
      </c>
      <c r="N713" s="7" t="s">
        <v>21</v>
      </c>
      <c r="O713" s="1">
        <f>employee[[#This Row],[Annual Salary]]+employee[[#This Row],[Bonus %]]*employee[[#This Row],[Annual Salary]]</f>
        <v>107211.58</v>
      </c>
      <c r="P713" t="str">
        <f>IF(AND(employee[[#This Row],[Department]]="IT",employee[[#This Row],[Gender]]="Female"),"Yes","No")</f>
        <v>No</v>
      </c>
      <c r="Q713" t="str">
        <f>IF(AND(employee[[#This Row],[Gender]]="Female",employee[[#This Row],[Ethnicity]]="Black"), "Female_Black", "Others")</f>
        <v>Others</v>
      </c>
    </row>
    <row r="714" spans="1:17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7">
        <v>38639</v>
      </c>
      <c r="J714" s="1">
        <v>51404</v>
      </c>
      <c r="K714" s="2">
        <v>0</v>
      </c>
      <c r="L714" t="s">
        <v>52</v>
      </c>
      <c r="M714" t="s">
        <v>81</v>
      </c>
      <c r="N714" s="7">
        <v>40153</v>
      </c>
      <c r="O714" s="1">
        <f>employee[[#This Row],[Annual Salary]]+employee[[#This Row],[Bonus %]]*employee[[#This Row],[Annual Salary]]</f>
        <v>51404</v>
      </c>
      <c r="P714" t="str">
        <f>IF(AND(employee[[#This Row],[Department]]="IT",employee[[#This Row],[Gender]]="Female"),"Yes","No")</f>
        <v>No</v>
      </c>
      <c r="Q714" t="str">
        <f>IF(AND(employee[[#This Row],[Gender]]="Female",employee[[#This Row],[Ethnicity]]="Black"), "Female_Black", "Others")</f>
        <v>Others</v>
      </c>
    </row>
    <row r="715" spans="1:17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7">
        <v>42329</v>
      </c>
      <c r="J715" s="1">
        <v>87292</v>
      </c>
      <c r="K715" s="2">
        <v>0</v>
      </c>
      <c r="L715" t="s">
        <v>19</v>
      </c>
      <c r="M715" t="s">
        <v>29</v>
      </c>
      <c r="N715" s="7" t="s">
        <v>21</v>
      </c>
      <c r="O715" s="1">
        <f>employee[[#This Row],[Annual Salary]]+employee[[#This Row],[Bonus %]]*employee[[#This Row],[Annual Salary]]</f>
        <v>87292</v>
      </c>
      <c r="P715" t="str">
        <f>IF(AND(employee[[#This Row],[Department]]="IT",employee[[#This Row],[Gender]]="Female"),"Yes","No")</f>
        <v>No</v>
      </c>
      <c r="Q715" t="str">
        <f>IF(AND(employee[[#This Row],[Gender]]="Female",employee[[#This Row],[Ethnicity]]="Black"), "Female_Black", "Others")</f>
        <v>Others</v>
      </c>
    </row>
    <row r="716" spans="1:17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7">
        <v>43810</v>
      </c>
      <c r="J716" s="1">
        <v>182321</v>
      </c>
      <c r="K716" s="2">
        <v>0.28000000000000003</v>
      </c>
      <c r="L716" t="s">
        <v>33</v>
      </c>
      <c r="M716" t="s">
        <v>60</v>
      </c>
      <c r="N716" s="7" t="s">
        <v>21</v>
      </c>
      <c r="O716" s="1">
        <f>employee[[#This Row],[Annual Salary]]+employee[[#This Row],[Bonus %]]*employee[[#This Row],[Annual Salary]]</f>
        <v>233370.88</v>
      </c>
      <c r="P716" t="str">
        <f>IF(AND(employee[[#This Row],[Department]]="IT",employee[[#This Row],[Gender]]="Female"),"Yes","No")</f>
        <v>No</v>
      </c>
      <c r="Q716" t="str">
        <f>IF(AND(employee[[#This Row],[Gender]]="Female",employee[[#This Row],[Ethnicity]]="Black"), "Female_Black", "Others")</f>
        <v>Others</v>
      </c>
    </row>
    <row r="717" spans="1:17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7">
        <v>41697</v>
      </c>
      <c r="J717" s="1">
        <v>53929</v>
      </c>
      <c r="K717" s="2">
        <v>0</v>
      </c>
      <c r="L717" t="s">
        <v>19</v>
      </c>
      <c r="M717" t="s">
        <v>45</v>
      </c>
      <c r="N717" s="7">
        <v>43091</v>
      </c>
      <c r="O717" s="1">
        <f>employee[[#This Row],[Annual Salary]]+employee[[#This Row],[Bonus %]]*employee[[#This Row],[Annual Salary]]</f>
        <v>53929</v>
      </c>
      <c r="P717" t="str">
        <f>IF(AND(employee[[#This Row],[Department]]="IT",employee[[#This Row],[Gender]]="Female"),"Yes","No")</f>
        <v>No</v>
      </c>
      <c r="Q717" t="str">
        <f>IF(AND(employee[[#This Row],[Gender]]="Female",employee[[#This Row],[Ethnicity]]="Black"), "Female_Black", "Others")</f>
        <v>Others</v>
      </c>
    </row>
    <row r="718" spans="1:17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7">
        <v>41256</v>
      </c>
      <c r="J718" s="1">
        <v>191571</v>
      </c>
      <c r="K718" s="2">
        <v>0.32</v>
      </c>
      <c r="L718" t="s">
        <v>19</v>
      </c>
      <c r="M718" t="s">
        <v>25</v>
      </c>
      <c r="N718" s="7" t="s">
        <v>21</v>
      </c>
      <c r="O718" s="1">
        <f>employee[[#This Row],[Annual Salary]]+employee[[#This Row],[Bonus %]]*employee[[#This Row],[Annual Salary]]</f>
        <v>252873.72</v>
      </c>
      <c r="P718" t="str">
        <f>IF(AND(employee[[#This Row],[Department]]="IT",employee[[#This Row],[Gender]]="Female"),"Yes","No")</f>
        <v>No</v>
      </c>
      <c r="Q718" t="str">
        <f>IF(AND(employee[[#This Row],[Gender]]="Female",employee[[#This Row],[Ethnicity]]="Black"), "Female_Black", "Others")</f>
        <v>Others</v>
      </c>
    </row>
    <row r="719" spans="1:17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7">
        <v>39843</v>
      </c>
      <c r="J719" s="1">
        <v>150555</v>
      </c>
      <c r="K719" s="2">
        <v>0.13</v>
      </c>
      <c r="L719" t="s">
        <v>19</v>
      </c>
      <c r="M719" t="s">
        <v>39</v>
      </c>
      <c r="N719" s="7" t="s">
        <v>21</v>
      </c>
      <c r="O719" s="1">
        <f>employee[[#This Row],[Annual Salary]]+employee[[#This Row],[Bonus %]]*employee[[#This Row],[Annual Salary]]</f>
        <v>170127.15</v>
      </c>
      <c r="P719" t="str">
        <f>IF(AND(employee[[#This Row],[Department]]="IT",employee[[#This Row],[Gender]]="Female"),"Yes","No")</f>
        <v>No</v>
      </c>
      <c r="Q719" t="str">
        <f>IF(AND(employee[[#This Row],[Gender]]="Female",employee[[#This Row],[Ethnicity]]="Black"), "Female_Black", "Others")</f>
        <v>Others</v>
      </c>
    </row>
    <row r="720" spans="1:17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7">
        <v>40091</v>
      </c>
      <c r="J720" s="1">
        <v>122890</v>
      </c>
      <c r="K720" s="2">
        <v>7.0000000000000007E-2</v>
      </c>
      <c r="L720" t="s">
        <v>33</v>
      </c>
      <c r="M720" t="s">
        <v>74</v>
      </c>
      <c r="N720" s="7" t="s">
        <v>21</v>
      </c>
      <c r="O720" s="1">
        <f>employee[[#This Row],[Annual Salary]]+employee[[#This Row],[Bonus %]]*employee[[#This Row],[Annual Salary]]</f>
        <v>131492.29999999999</v>
      </c>
      <c r="P720" t="str">
        <f>IF(AND(employee[[#This Row],[Department]]="IT",employee[[#This Row],[Gender]]="Female"),"Yes","No")</f>
        <v>No</v>
      </c>
      <c r="Q720" t="str">
        <f>IF(AND(employee[[#This Row],[Gender]]="Female",employee[[#This Row],[Ethnicity]]="Black"), "Female_Black", "Others")</f>
        <v>Others</v>
      </c>
    </row>
    <row r="721" spans="1:17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7">
        <v>35576</v>
      </c>
      <c r="J721" s="1">
        <v>216999</v>
      </c>
      <c r="K721" s="2">
        <v>0.37</v>
      </c>
      <c r="L721" t="s">
        <v>19</v>
      </c>
      <c r="M721" t="s">
        <v>45</v>
      </c>
      <c r="N721" s="7" t="s">
        <v>21</v>
      </c>
      <c r="O721" s="1">
        <f>employee[[#This Row],[Annual Salary]]+employee[[#This Row],[Bonus %]]*employee[[#This Row],[Annual Salary]]</f>
        <v>297288.63</v>
      </c>
      <c r="P721" t="str">
        <f>IF(AND(employee[[#This Row],[Department]]="IT",employee[[#This Row],[Gender]]="Female"),"Yes","No")</f>
        <v>No</v>
      </c>
      <c r="Q721" t="str">
        <f>IF(AND(employee[[#This Row],[Gender]]="Female",employee[[#This Row],[Ethnicity]]="Black"), "Female_Black", "Others")</f>
        <v>Others</v>
      </c>
    </row>
    <row r="722" spans="1:17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7">
        <v>42201</v>
      </c>
      <c r="J722" s="1">
        <v>110565</v>
      </c>
      <c r="K722" s="2">
        <v>0.09</v>
      </c>
      <c r="L722" t="s">
        <v>33</v>
      </c>
      <c r="M722" t="s">
        <v>60</v>
      </c>
      <c r="N722" s="7" t="s">
        <v>21</v>
      </c>
      <c r="O722" s="1">
        <f>employee[[#This Row],[Annual Salary]]+employee[[#This Row],[Bonus %]]*employee[[#This Row],[Annual Salary]]</f>
        <v>120515.85</v>
      </c>
      <c r="P722" t="str">
        <f>IF(AND(employee[[#This Row],[Department]]="IT",employee[[#This Row],[Gender]]="Female"),"Yes","No")</f>
        <v>No</v>
      </c>
      <c r="Q722" t="str">
        <f>IF(AND(employee[[#This Row],[Gender]]="Female",employee[[#This Row],[Ethnicity]]="Black"), "Female_Black", "Others")</f>
        <v>Others</v>
      </c>
    </row>
    <row r="723" spans="1:17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7">
        <v>42113</v>
      </c>
      <c r="J723" s="1">
        <v>48762</v>
      </c>
      <c r="K723" s="2">
        <v>0</v>
      </c>
      <c r="L723" t="s">
        <v>19</v>
      </c>
      <c r="M723" t="s">
        <v>63</v>
      </c>
      <c r="N723" s="7" t="s">
        <v>21</v>
      </c>
      <c r="O723" s="1">
        <f>employee[[#This Row],[Annual Salary]]+employee[[#This Row],[Bonus %]]*employee[[#This Row],[Annual Salary]]</f>
        <v>48762</v>
      </c>
      <c r="P723" t="str">
        <f>IF(AND(employee[[#This Row],[Department]]="IT",employee[[#This Row],[Gender]]="Female"),"Yes","No")</f>
        <v>No</v>
      </c>
      <c r="Q723" t="str">
        <f>IF(AND(employee[[#This Row],[Gender]]="Female",employee[[#This Row],[Ethnicity]]="Black"), "Female_Black", "Others")</f>
        <v>Others</v>
      </c>
    </row>
    <row r="724" spans="1:17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7">
        <v>42777</v>
      </c>
      <c r="J724" s="1">
        <v>87036</v>
      </c>
      <c r="K724" s="2">
        <v>0</v>
      </c>
      <c r="L724" t="s">
        <v>33</v>
      </c>
      <c r="M724" t="s">
        <v>80</v>
      </c>
      <c r="N724" s="7" t="s">
        <v>21</v>
      </c>
      <c r="O724" s="1">
        <f>employee[[#This Row],[Annual Salary]]+employee[[#This Row],[Bonus %]]*employee[[#This Row],[Annual Salary]]</f>
        <v>87036</v>
      </c>
      <c r="P724" t="str">
        <f>IF(AND(employee[[#This Row],[Department]]="IT",employee[[#This Row],[Gender]]="Female"),"Yes","No")</f>
        <v>No</v>
      </c>
      <c r="Q724" t="str">
        <f>IF(AND(employee[[#This Row],[Gender]]="Female",employee[[#This Row],[Ethnicity]]="Black"), "Female_Black", "Others")</f>
        <v>Others</v>
      </c>
    </row>
    <row r="725" spans="1:17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7">
        <v>42702</v>
      </c>
      <c r="J725" s="1">
        <v>177443</v>
      </c>
      <c r="K725" s="2">
        <v>0.16</v>
      </c>
      <c r="L725" t="s">
        <v>19</v>
      </c>
      <c r="M725" t="s">
        <v>63</v>
      </c>
      <c r="N725" s="7" t="s">
        <v>21</v>
      </c>
      <c r="O725" s="1">
        <f>employee[[#This Row],[Annual Salary]]+employee[[#This Row],[Bonus %]]*employee[[#This Row],[Annual Salary]]</f>
        <v>205833.88</v>
      </c>
      <c r="P725" t="str">
        <f>IF(AND(employee[[#This Row],[Department]]="IT",employee[[#This Row],[Gender]]="Female"),"Yes","No")</f>
        <v>No</v>
      </c>
      <c r="Q725" t="str">
        <f>IF(AND(employee[[#This Row],[Gender]]="Female",employee[[#This Row],[Ethnicity]]="Black"), "Female_Black", "Others")</f>
        <v>Others</v>
      </c>
    </row>
    <row r="726" spans="1:17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7">
        <v>42489</v>
      </c>
      <c r="J726" s="1">
        <v>75862</v>
      </c>
      <c r="K726" s="2">
        <v>0</v>
      </c>
      <c r="L726" t="s">
        <v>19</v>
      </c>
      <c r="M726" t="s">
        <v>25</v>
      </c>
      <c r="N726" s="7" t="s">
        <v>21</v>
      </c>
      <c r="O726" s="1">
        <f>employee[[#This Row],[Annual Salary]]+employee[[#This Row],[Bonus %]]*employee[[#This Row],[Annual Salary]]</f>
        <v>75862</v>
      </c>
      <c r="P726" t="str">
        <f>IF(AND(employee[[#This Row],[Department]]="IT",employee[[#This Row],[Gender]]="Female"),"Yes","No")</f>
        <v>Yes</v>
      </c>
      <c r="Q726" t="str">
        <f>IF(AND(employee[[#This Row],[Gender]]="Female",employee[[#This Row],[Ethnicity]]="Black"), "Female_Black", "Others")</f>
        <v>Others</v>
      </c>
    </row>
    <row r="727" spans="1:17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7">
        <v>43581</v>
      </c>
      <c r="J727" s="1">
        <v>90870</v>
      </c>
      <c r="K727" s="2">
        <v>0</v>
      </c>
      <c r="L727" t="s">
        <v>19</v>
      </c>
      <c r="M727" t="s">
        <v>20</v>
      </c>
      <c r="N727" s="7" t="s">
        <v>21</v>
      </c>
      <c r="O727" s="1">
        <f>employee[[#This Row],[Annual Salary]]+employee[[#This Row],[Bonus %]]*employee[[#This Row],[Annual Salary]]</f>
        <v>90870</v>
      </c>
      <c r="P727" t="str">
        <f>IF(AND(employee[[#This Row],[Department]]="IT",employee[[#This Row],[Gender]]="Female"),"Yes","No")</f>
        <v>No</v>
      </c>
      <c r="Q727" t="str">
        <f>IF(AND(employee[[#This Row],[Gender]]="Female",employee[[#This Row],[Ethnicity]]="Black"), "Female_Black", "Others")</f>
        <v>Others</v>
      </c>
    </row>
    <row r="728" spans="1:17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7">
        <v>41977</v>
      </c>
      <c r="J728" s="1">
        <v>99202</v>
      </c>
      <c r="K728" s="2">
        <v>0.11</v>
      </c>
      <c r="L728" t="s">
        <v>19</v>
      </c>
      <c r="M728" t="s">
        <v>39</v>
      </c>
      <c r="N728" s="7" t="s">
        <v>21</v>
      </c>
      <c r="O728" s="1">
        <f>employee[[#This Row],[Annual Salary]]+employee[[#This Row],[Bonus %]]*employee[[#This Row],[Annual Salary]]</f>
        <v>110114.22</v>
      </c>
      <c r="P728" t="str">
        <f>IF(AND(employee[[#This Row],[Department]]="IT",employee[[#This Row],[Gender]]="Female"),"Yes","No")</f>
        <v>No</v>
      </c>
      <c r="Q728" t="str">
        <f>IF(AND(employee[[#This Row],[Gender]]="Female",employee[[#This Row],[Ethnicity]]="Black"), "Female_Black", "Others")</f>
        <v>Others</v>
      </c>
    </row>
    <row r="729" spans="1:17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7">
        <v>39347</v>
      </c>
      <c r="J729" s="1">
        <v>92293</v>
      </c>
      <c r="K729" s="2">
        <v>0</v>
      </c>
      <c r="L729" t="s">
        <v>33</v>
      </c>
      <c r="M729" t="s">
        <v>34</v>
      </c>
      <c r="N729" s="7" t="s">
        <v>21</v>
      </c>
      <c r="O729" s="1">
        <f>employee[[#This Row],[Annual Salary]]+employee[[#This Row],[Bonus %]]*employee[[#This Row],[Annual Salary]]</f>
        <v>92293</v>
      </c>
      <c r="P729" t="str">
        <f>IF(AND(employee[[#This Row],[Department]]="IT",employee[[#This Row],[Gender]]="Female"),"Yes","No")</f>
        <v>No</v>
      </c>
      <c r="Q729" t="str">
        <f>IF(AND(employee[[#This Row],[Gender]]="Female",employee[[#This Row],[Ethnicity]]="Black"), "Female_Black", "Others")</f>
        <v>Others</v>
      </c>
    </row>
    <row r="730" spans="1:17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7">
        <v>33785</v>
      </c>
      <c r="J730" s="1">
        <v>63196</v>
      </c>
      <c r="K730" s="2">
        <v>0</v>
      </c>
      <c r="L730" t="s">
        <v>19</v>
      </c>
      <c r="M730" t="s">
        <v>20</v>
      </c>
      <c r="N730" s="7">
        <v>41938</v>
      </c>
      <c r="O730" s="1">
        <f>employee[[#This Row],[Annual Salary]]+employee[[#This Row],[Bonus %]]*employee[[#This Row],[Annual Salary]]</f>
        <v>63196</v>
      </c>
      <c r="P730" t="str">
        <f>IF(AND(employee[[#This Row],[Department]]="IT",employee[[#This Row],[Gender]]="Female"),"Yes","No")</f>
        <v>No</v>
      </c>
      <c r="Q730" t="str">
        <f>IF(AND(employee[[#This Row],[Gender]]="Female",employee[[#This Row],[Ethnicity]]="Black"), "Female_Black", "Others")</f>
        <v>Others</v>
      </c>
    </row>
    <row r="731" spans="1:17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7">
        <v>41032</v>
      </c>
      <c r="J731" s="1">
        <v>65340</v>
      </c>
      <c r="K731" s="2">
        <v>0</v>
      </c>
      <c r="L731" t="s">
        <v>33</v>
      </c>
      <c r="M731" t="s">
        <v>74</v>
      </c>
      <c r="N731" s="7">
        <v>43229</v>
      </c>
      <c r="O731" s="1">
        <f>employee[[#This Row],[Annual Salary]]+employee[[#This Row],[Bonus %]]*employee[[#This Row],[Annual Salary]]</f>
        <v>65340</v>
      </c>
      <c r="P731" t="str">
        <f>IF(AND(employee[[#This Row],[Department]]="IT",employee[[#This Row],[Gender]]="Female"),"Yes","No")</f>
        <v>No</v>
      </c>
      <c r="Q731" t="str">
        <f>IF(AND(employee[[#This Row],[Gender]]="Female",employee[[#This Row],[Ethnicity]]="Black"), "Female_Black", "Others")</f>
        <v>Others</v>
      </c>
    </row>
    <row r="732" spans="1:17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7">
        <v>42271</v>
      </c>
      <c r="J732" s="1">
        <v>202680</v>
      </c>
      <c r="K732" s="2">
        <v>0.32</v>
      </c>
      <c r="L732" t="s">
        <v>19</v>
      </c>
      <c r="M732" t="s">
        <v>39</v>
      </c>
      <c r="N732" s="7">
        <v>44790</v>
      </c>
      <c r="O732" s="1">
        <f>employee[[#This Row],[Annual Salary]]+employee[[#This Row],[Bonus %]]*employee[[#This Row],[Annual Salary]]</f>
        <v>267537.59999999998</v>
      </c>
      <c r="P732" t="str">
        <f>IF(AND(employee[[#This Row],[Department]]="IT",employee[[#This Row],[Gender]]="Female"),"Yes","No")</f>
        <v>No</v>
      </c>
      <c r="Q732" t="str">
        <f>IF(AND(employee[[#This Row],[Gender]]="Female",employee[[#This Row],[Ethnicity]]="Black"), "Female_Black", "Others")</f>
        <v>Others</v>
      </c>
    </row>
    <row r="733" spans="1:17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7">
        <v>42849</v>
      </c>
      <c r="J733" s="1">
        <v>77461</v>
      </c>
      <c r="K733" s="2">
        <v>0.09</v>
      </c>
      <c r="L733" t="s">
        <v>52</v>
      </c>
      <c r="M733" t="s">
        <v>53</v>
      </c>
      <c r="N733" s="7" t="s">
        <v>21</v>
      </c>
      <c r="O733" s="1">
        <f>employee[[#This Row],[Annual Salary]]+employee[[#This Row],[Bonus %]]*employee[[#This Row],[Annual Salary]]</f>
        <v>84432.49</v>
      </c>
      <c r="P733" t="str">
        <f>IF(AND(employee[[#This Row],[Department]]="IT",employee[[#This Row],[Gender]]="Female"),"Yes","No")</f>
        <v>Yes</v>
      </c>
      <c r="Q733" t="str">
        <f>IF(AND(employee[[#This Row],[Gender]]="Female",employee[[#This Row],[Ethnicity]]="Black"), "Female_Black", "Others")</f>
        <v>Others</v>
      </c>
    </row>
    <row r="734" spans="1:17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7">
        <v>42622</v>
      </c>
      <c r="J734" s="1">
        <v>109680</v>
      </c>
      <c r="K734" s="2">
        <v>0</v>
      </c>
      <c r="L734" t="s">
        <v>33</v>
      </c>
      <c r="M734" t="s">
        <v>34</v>
      </c>
      <c r="N734" s="7" t="s">
        <v>21</v>
      </c>
      <c r="O734" s="1">
        <f>employee[[#This Row],[Annual Salary]]+employee[[#This Row],[Bonus %]]*employee[[#This Row],[Annual Salary]]</f>
        <v>109680</v>
      </c>
      <c r="P734" t="str">
        <f>IF(AND(employee[[#This Row],[Department]]="IT",employee[[#This Row],[Gender]]="Female"),"Yes","No")</f>
        <v>No</v>
      </c>
      <c r="Q734" t="str">
        <f>IF(AND(employee[[#This Row],[Gender]]="Female",employee[[#This Row],[Ethnicity]]="Black"), "Female_Black", "Others")</f>
        <v>Others</v>
      </c>
    </row>
    <row r="735" spans="1:17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7">
        <v>35661</v>
      </c>
      <c r="J735" s="1">
        <v>159567</v>
      </c>
      <c r="K735" s="2">
        <v>0.28000000000000003</v>
      </c>
      <c r="L735" t="s">
        <v>19</v>
      </c>
      <c r="M735" t="s">
        <v>39</v>
      </c>
      <c r="N735" s="7" t="s">
        <v>21</v>
      </c>
      <c r="O735" s="1">
        <f>employee[[#This Row],[Annual Salary]]+employee[[#This Row],[Bonus %]]*employee[[#This Row],[Annual Salary]]</f>
        <v>204245.76000000001</v>
      </c>
      <c r="P735" t="str">
        <f>IF(AND(employee[[#This Row],[Department]]="IT",employee[[#This Row],[Gender]]="Female"),"Yes","No")</f>
        <v>No</v>
      </c>
      <c r="Q735" t="str">
        <f>IF(AND(employee[[#This Row],[Gender]]="Female",employee[[#This Row],[Ethnicity]]="Black"), "Female_Black", "Others")</f>
        <v>Female_Black</v>
      </c>
    </row>
    <row r="736" spans="1:17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7">
        <v>41237</v>
      </c>
      <c r="J736" s="1">
        <v>94407</v>
      </c>
      <c r="K736" s="2">
        <v>0</v>
      </c>
      <c r="L736" t="s">
        <v>52</v>
      </c>
      <c r="M736" t="s">
        <v>53</v>
      </c>
      <c r="N736" s="7" t="s">
        <v>21</v>
      </c>
      <c r="O736" s="1">
        <f>employee[[#This Row],[Annual Salary]]+employee[[#This Row],[Bonus %]]*employee[[#This Row],[Annual Salary]]</f>
        <v>94407</v>
      </c>
      <c r="P736" t="str">
        <f>IF(AND(employee[[#This Row],[Department]]="IT",employee[[#This Row],[Gender]]="Female"),"Yes","No")</f>
        <v>No</v>
      </c>
      <c r="Q736" t="str">
        <f>IF(AND(employee[[#This Row],[Gender]]="Female",employee[[#This Row],[Ethnicity]]="Black"), "Female_Black", "Others")</f>
        <v>Others</v>
      </c>
    </row>
    <row r="737" spans="1:17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7">
        <v>37484</v>
      </c>
      <c r="J737" s="1">
        <v>234594</v>
      </c>
      <c r="K737" s="2">
        <v>0.33</v>
      </c>
      <c r="L737" t="s">
        <v>19</v>
      </c>
      <c r="M737" t="s">
        <v>63</v>
      </c>
      <c r="N737" s="7" t="s">
        <v>21</v>
      </c>
      <c r="O737" s="1">
        <f>employee[[#This Row],[Annual Salary]]+employee[[#This Row],[Bonus %]]*employee[[#This Row],[Annual Salary]]</f>
        <v>312010.02</v>
      </c>
      <c r="P737" t="str">
        <f>IF(AND(employee[[#This Row],[Department]]="IT",employee[[#This Row],[Gender]]="Female"),"Yes","No")</f>
        <v>No</v>
      </c>
      <c r="Q737" t="str">
        <f>IF(AND(employee[[#This Row],[Gender]]="Female",employee[[#This Row],[Ethnicity]]="Black"), "Female_Black", "Others")</f>
        <v>Others</v>
      </c>
    </row>
    <row r="738" spans="1:17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7">
        <v>37298</v>
      </c>
      <c r="J738" s="1">
        <v>43080</v>
      </c>
      <c r="K738" s="2">
        <v>0</v>
      </c>
      <c r="L738" t="s">
        <v>19</v>
      </c>
      <c r="M738" t="s">
        <v>25</v>
      </c>
      <c r="N738" s="7" t="s">
        <v>21</v>
      </c>
      <c r="O738" s="1">
        <f>employee[[#This Row],[Annual Salary]]+employee[[#This Row],[Bonus %]]*employee[[#This Row],[Annual Salary]]</f>
        <v>43080</v>
      </c>
      <c r="P738" t="str">
        <f>IF(AND(employee[[#This Row],[Department]]="IT",employee[[#This Row],[Gender]]="Female"),"Yes","No")</f>
        <v>No</v>
      </c>
      <c r="Q738" t="str">
        <f>IF(AND(employee[[#This Row],[Gender]]="Female",employee[[#This Row],[Ethnicity]]="Black"), "Female_Black", "Others")</f>
        <v>Others</v>
      </c>
    </row>
    <row r="739" spans="1:17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7">
        <v>44325</v>
      </c>
      <c r="J739" s="1">
        <v>129541</v>
      </c>
      <c r="K739" s="2">
        <v>0.08</v>
      </c>
      <c r="L739" t="s">
        <v>19</v>
      </c>
      <c r="M739" t="s">
        <v>39</v>
      </c>
      <c r="N739" s="7">
        <v>44340</v>
      </c>
      <c r="O739" s="1">
        <f>employee[[#This Row],[Annual Salary]]+employee[[#This Row],[Bonus %]]*employee[[#This Row],[Annual Salary]]</f>
        <v>139904.28</v>
      </c>
      <c r="P739" t="str">
        <f>IF(AND(employee[[#This Row],[Department]]="IT",employee[[#This Row],[Gender]]="Female"),"Yes","No")</f>
        <v>No</v>
      </c>
      <c r="Q739" t="str">
        <f>IF(AND(employee[[#This Row],[Gender]]="Female",employee[[#This Row],[Ethnicity]]="Black"), "Female_Black", "Others")</f>
        <v>Others</v>
      </c>
    </row>
    <row r="740" spans="1:17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7">
        <v>41635</v>
      </c>
      <c r="J740" s="1">
        <v>165756</v>
      </c>
      <c r="K740" s="2">
        <v>0.28000000000000003</v>
      </c>
      <c r="L740" t="s">
        <v>19</v>
      </c>
      <c r="M740" t="s">
        <v>29</v>
      </c>
      <c r="N740" s="7">
        <v>43991</v>
      </c>
      <c r="O740" s="1">
        <f>employee[[#This Row],[Annual Salary]]+employee[[#This Row],[Bonus %]]*employee[[#This Row],[Annual Salary]]</f>
        <v>212167.67999999999</v>
      </c>
      <c r="P740" t="str">
        <f>IF(AND(employee[[#This Row],[Department]]="IT",employee[[#This Row],[Gender]]="Female"),"Yes","No")</f>
        <v>No</v>
      </c>
      <c r="Q740" t="str">
        <f>IF(AND(employee[[#This Row],[Gender]]="Female",employee[[#This Row],[Ethnicity]]="Black"), "Female_Black", "Others")</f>
        <v>Others</v>
      </c>
    </row>
    <row r="741" spans="1:17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7">
        <v>40274</v>
      </c>
      <c r="J741" s="1">
        <v>142878</v>
      </c>
      <c r="K741" s="2">
        <v>0.12</v>
      </c>
      <c r="L741" t="s">
        <v>19</v>
      </c>
      <c r="M741" t="s">
        <v>29</v>
      </c>
      <c r="N741" s="7" t="s">
        <v>21</v>
      </c>
      <c r="O741" s="1">
        <f>employee[[#This Row],[Annual Salary]]+employee[[#This Row],[Bonus %]]*employee[[#This Row],[Annual Salary]]</f>
        <v>160023.35999999999</v>
      </c>
      <c r="P741" t="str">
        <f>IF(AND(employee[[#This Row],[Department]]="IT",employee[[#This Row],[Gender]]="Female"),"Yes","No")</f>
        <v>No</v>
      </c>
      <c r="Q741" t="str">
        <f>IF(AND(employee[[#This Row],[Gender]]="Female",employee[[#This Row],[Ethnicity]]="Black"), "Female_Black", "Others")</f>
        <v>Others</v>
      </c>
    </row>
    <row r="742" spans="1:17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7">
        <v>39018</v>
      </c>
      <c r="J742" s="1">
        <v>187992</v>
      </c>
      <c r="K742" s="2">
        <v>0.28000000000000003</v>
      </c>
      <c r="L742" t="s">
        <v>19</v>
      </c>
      <c r="M742" t="s">
        <v>45</v>
      </c>
      <c r="N742" s="7" t="s">
        <v>21</v>
      </c>
      <c r="O742" s="1">
        <f>employee[[#This Row],[Annual Salary]]+employee[[#This Row],[Bonus %]]*employee[[#This Row],[Annual Salary]]</f>
        <v>240629.76000000001</v>
      </c>
      <c r="P742" t="str">
        <f>IF(AND(employee[[#This Row],[Department]]="IT",employee[[#This Row],[Gender]]="Female"),"Yes","No")</f>
        <v>No</v>
      </c>
      <c r="Q742" t="str">
        <f>IF(AND(employee[[#This Row],[Gender]]="Female",employee[[#This Row],[Ethnicity]]="Black"), "Female_Black", "Others")</f>
        <v>Others</v>
      </c>
    </row>
    <row r="743" spans="1:17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7">
        <v>43521</v>
      </c>
      <c r="J743" s="1">
        <v>249801</v>
      </c>
      <c r="K743" s="2">
        <v>0.39</v>
      </c>
      <c r="L743" t="s">
        <v>52</v>
      </c>
      <c r="M743" t="s">
        <v>53</v>
      </c>
      <c r="N743" s="7" t="s">
        <v>21</v>
      </c>
      <c r="O743" s="1">
        <f>employee[[#This Row],[Annual Salary]]+employee[[#This Row],[Bonus %]]*employee[[#This Row],[Annual Salary]]</f>
        <v>347223.39</v>
      </c>
      <c r="P743" t="str">
        <f>IF(AND(employee[[#This Row],[Department]]="IT",employee[[#This Row],[Gender]]="Female"),"Yes","No")</f>
        <v>No</v>
      </c>
      <c r="Q743" t="str">
        <f>IF(AND(employee[[#This Row],[Gender]]="Female",employee[[#This Row],[Ethnicity]]="Black"), "Female_Black", "Others")</f>
        <v>Others</v>
      </c>
    </row>
    <row r="744" spans="1:17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7">
        <v>38987</v>
      </c>
      <c r="J744" s="1">
        <v>76505</v>
      </c>
      <c r="K744" s="2">
        <v>0</v>
      </c>
      <c r="L744" t="s">
        <v>19</v>
      </c>
      <c r="M744" t="s">
        <v>63</v>
      </c>
      <c r="N744" s="7">
        <v>39180</v>
      </c>
      <c r="O744" s="1">
        <f>employee[[#This Row],[Annual Salary]]+employee[[#This Row],[Bonus %]]*employee[[#This Row],[Annual Salary]]</f>
        <v>76505</v>
      </c>
      <c r="P744" t="str">
        <f>IF(AND(employee[[#This Row],[Department]]="IT",employee[[#This Row],[Gender]]="Female"),"Yes","No")</f>
        <v>No</v>
      </c>
      <c r="Q744" t="str">
        <f>IF(AND(employee[[#This Row],[Gender]]="Female",employee[[#This Row],[Ethnicity]]="Black"), "Female_Black", "Others")</f>
        <v>Others</v>
      </c>
    </row>
    <row r="745" spans="1:17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7">
        <v>42664</v>
      </c>
      <c r="J745" s="1">
        <v>84297</v>
      </c>
      <c r="K745" s="2">
        <v>0</v>
      </c>
      <c r="L745" t="s">
        <v>52</v>
      </c>
      <c r="M745" t="s">
        <v>81</v>
      </c>
      <c r="N745" s="7" t="s">
        <v>21</v>
      </c>
      <c r="O745" s="1">
        <f>employee[[#This Row],[Annual Salary]]+employee[[#This Row],[Bonus %]]*employee[[#This Row],[Annual Salary]]</f>
        <v>84297</v>
      </c>
      <c r="P745" t="str">
        <f>IF(AND(employee[[#This Row],[Department]]="IT",employee[[#This Row],[Gender]]="Female"),"Yes","No")</f>
        <v>No</v>
      </c>
      <c r="Q745" t="str">
        <f>IF(AND(employee[[#This Row],[Gender]]="Female",employee[[#This Row],[Ethnicity]]="Black"), "Female_Black", "Others")</f>
        <v>Others</v>
      </c>
    </row>
    <row r="746" spans="1:17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7">
        <v>42744</v>
      </c>
      <c r="J746" s="1">
        <v>75769</v>
      </c>
      <c r="K746" s="2">
        <v>0</v>
      </c>
      <c r="L746" t="s">
        <v>52</v>
      </c>
      <c r="M746" t="s">
        <v>81</v>
      </c>
      <c r="N746" s="7">
        <v>44029</v>
      </c>
      <c r="O746" s="1">
        <f>employee[[#This Row],[Annual Salary]]+employee[[#This Row],[Bonus %]]*employee[[#This Row],[Annual Salary]]</f>
        <v>75769</v>
      </c>
      <c r="P746" t="str">
        <f>IF(AND(employee[[#This Row],[Department]]="IT",employee[[#This Row],[Gender]]="Female"),"Yes","No")</f>
        <v>No</v>
      </c>
      <c r="Q746" t="str">
        <f>IF(AND(employee[[#This Row],[Gender]]="Female",employee[[#This Row],[Ethnicity]]="Black"), "Female_Black", "Others")</f>
        <v>Others</v>
      </c>
    </row>
    <row r="747" spans="1:17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7">
        <v>41503</v>
      </c>
      <c r="J747" s="1">
        <v>235619</v>
      </c>
      <c r="K747" s="2">
        <v>0.3</v>
      </c>
      <c r="L747" t="s">
        <v>19</v>
      </c>
      <c r="M747" t="s">
        <v>63</v>
      </c>
      <c r="N747" s="7" t="s">
        <v>21</v>
      </c>
      <c r="O747" s="1">
        <f>employee[[#This Row],[Annual Salary]]+employee[[#This Row],[Bonus %]]*employee[[#This Row],[Annual Salary]]</f>
        <v>306304.7</v>
      </c>
      <c r="P747" t="str">
        <f>IF(AND(employee[[#This Row],[Department]]="IT",employee[[#This Row],[Gender]]="Female"),"Yes","No")</f>
        <v>No</v>
      </c>
      <c r="Q747" t="str">
        <f>IF(AND(employee[[#This Row],[Gender]]="Female",employee[[#This Row],[Ethnicity]]="Black"), "Female_Black", "Others")</f>
        <v>Others</v>
      </c>
    </row>
    <row r="748" spans="1:17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7">
        <v>43868</v>
      </c>
      <c r="J748" s="1">
        <v>187187</v>
      </c>
      <c r="K748" s="2">
        <v>0.18</v>
      </c>
      <c r="L748" t="s">
        <v>52</v>
      </c>
      <c r="M748" t="s">
        <v>81</v>
      </c>
      <c r="N748" s="7" t="s">
        <v>21</v>
      </c>
      <c r="O748" s="1">
        <f>employee[[#This Row],[Annual Salary]]+employee[[#This Row],[Bonus %]]*employee[[#This Row],[Annual Salary]]</f>
        <v>220880.66</v>
      </c>
      <c r="P748" t="str">
        <f>IF(AND(employee[[#This Row],[Department]]="IT",employee[[#This Row],[Gender]]="Female"),"Yes","No")</f>
        <v>No</v>
      </c>
      <c r="Q748" t="str">
        <f>IF(AND(employee[[#This Row],[Gender]]="Female",employee[[#This Row],[Ethnicity]]="Black"), "Female_Black", "Others")</f>
        <v>Others</v>
      </c>
    </row>
    <row r="749" spans="1:17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7">
        <v>38560</v>
      </c>
      <c r="J749" s="1">
        <v>68987</v>
      </c>
      <c r="K749" s="2">
        <v>0</v>
      </c>
      <c r="L749" t="s">
        <v>19</v>
      </c>
      <c r="M749" t="s">
        <v>20</v>
      </c>
      <c r="N749" s="7">
        <v>38829</v>
      </c>
      <c r="O749" s="1">
        <f>employee[[#This Row],[Annual Salary]]+employee[[#This Row],[Bonus %]]*employee[[#This Row],[Annual Salary]]</f>
        <v>68987</v>
      </c>
      <c r="P749" t="str">
        <f>IF(AND(employee[[#This Row],[Department]]="IT",employee[[#This Row],[Gender]]="Female"),"Yes","No")</f>
        <v>No</v>
      </c>
      <c r="Q749" t="str">
        <f>IF(AND(employee[[#This Row],[Gender]]="Female",employee[[#This Row],[Ethnicity]]="Black"), "Female_Black", "Others")</f>
        <v>Others</v>
      </c>
    </row>
    <row r="750" spans="1:17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7">
        <v>39156</v>
      </c>
      <c r="J750" s="1">
        <v>155926</v>
      </c>
      <c r="K750" s="2">
        <v>0.24</v>
      </c>
      <c r="L750" t="s">
        <v>19</v>
      </c>
      <c r="M750" t="s">
        <v>29</v>
      </c>
      <c r="N750" s="7">
        <v>39598</v>
      </c>
      <c r="O750" s="1">
        <f>employee[[#This Row],[Annual Salary]]+employee[[#This Row],[Bonus %]]*employee[[#This Row],[Annual Salary]]</f>
        <v>193348.24</v>
      </c>
      <c r="P750" t="str">
        <f>IF(AND(employee[[#This Row],[Department]]="IT",employee[[#This Row],[Gender]]="Female"),"Yes","No")</f>
        <v>No</v>
      </c>
      <c r="Q750" t="str">
        <f>IF(AND(employee[[#This Row],[Gender]]="Female",employee[[#This Row],[Ethnicity]]="Black"), "Female_Black", "Others")</f>
        <v>Others</v>
      </c>
    </row>
    <row r="751" spans="1:17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7">
        <v>42494</v>
      </c>
      <c r="J751" s="1">
        <v>93668</v>
      </c>
      <c r="K751" s="2">
        <v>0</v>
      </c>
      <c r="L751" t="s">
        <v>19</v>
      </c>
      <c r="M751" t="s">
        <v>20</v>
      </c>
      <c r="N751" s="7" t="s">
        <v>21</v>
      </c>
      <c r="O751" s="1">
        <f>employee[[#This Row],[Annual Salary]]+employee[[#This Row],[Bonus %]]*employee[[#This Row],[Annual Salary]]</f>
        <v>93668</v>
      </c>
      <c r="P751" t="str">
        <f>IF(AND(employee[[#This Row],[Department]]="IT",employee[[#This Row],[Gender]]="Female"),"Yes","No")</f>
        <v>No</v>
      </c>
      <c r="Q751" t="str">
        <f>IF(AND(employee[[#This Row],[Gender]]="Female",employee[[#This Row],[Ethnicity]]="Black"), "Female_Black", "Others")</f>
        <v>Others</v>
      </c>
    </row>
    <row r="752" spans="1:17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7">
        <v>43798</v>
      </c>
      <c r="J752" s="1">
        <v>69647</v>
      </c>
      <c r="K752" s="2">
        <v>0</v>
      </c>
      <c r="L752" t="s">
        <v>19</v>
      </c>
      <c r="M752" t="s">
        <v>45</v>
      </c>
      <c r="N752" s="7">
        <v>44671</v>
      </c>
      <c r="O752" s="1">
        <f>employee[[#This Row],[Annual Salary]]+employee[[#This Row],[Bonus %]]*employee[[#This Row],[Annual Salary]]</f>
        <v>69647</v>
      </c>
      <c r="P752" t="str">
        <f>IF(AND(employee[[#This Row],[Department]]="IT",employee[[#This Row],[Gender]]="Female"),"Yes","No")</f>
        <v>No</v>
      </c>
      <c r="Q752" t="str">
        <f>IF(AND(employee[[#This Row],[Gender]]="Female",employee[[#This Row],[Ethnicity]]="Black"), "Female_Black", "Others")</f>
        <v>Others</v>
      </c>
    </row>
    <row r="753" spans="1:17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7">
        <v>37798</v>
      </c>
      <c r="J753" s="1">
        <v>63318</v>
      </c>
      <c r="K753" s="2">
        <v>0</v>
      </c>
      <c r="L753" t="s">
        <v>19</v>
      </c>
      <c r="M753" t="s">
        <v>29</v>
      </c>
      <c r="N753" s="7" t="s">
        <v>21</v>
      </c>
      <c r="O753" s="1">
        <f>employee[[#This Row],[Annual Salary]]+employee[[#This Row],[Bonus %]]*employee[[#This Row],[Annual Salary]]</f>
        <v>63318</v>
      </c>
      <c r="P753" t="str">
        <f>IF(AND(employee[[#This Row],[Department]]="IT",employee[[#This Row],[Gender]]="Female"),"Yes","No")</f>
        <v>No</v>
      </c>
      <c r="Q753" t="str">
        <f>IF(AND(employee[[#This Row],[Gender]]="Female",employee[[#This Row],[Ethnicity]]="Black"), "Female_Black", "Others")</f>
        <v>Others</v>
      </c>
    </row>
    <row r="754" spans="1:17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7">
        <v>42778</v>
      </c>
      <c r="J754" s="1">
        <v>77629</v>
      </c>
      <c r="K754" s="2">
        <v>0</v>
      </c>
      <c r="L754" t="s">
        <v>33</v>
      </c>
      <c r="M754" t="s">
        <v>60</v>
      </c>
      <c r="N754" s="7" t="s">
        <v>21</v>
      </c>
      <c r="O754" s="1">
        <f>employee[[#This Row],[Annual Salary]]+employee[[#This Row],[Bonus %]]*employee[[#This Row],[Annual Salary]]</f>
        <v>77629</v>
      </c>
      <c r="P754" t="str">
        <f>IF(AND(employee[[#This Row],[Department]]="IT",employee[[#This Row],[Gender]]="Female"),"Yes","No")</f>
        <v>No</v>
      </c>
      <c r="Q754" t="str">
        <f>IF(AND(employee[[#This Row],[Gender]]="Female",employee[[#This Row],[Ethnicity]]="Black"), "Female_Black", "Others")</f>
        <v>Others</v>
      </c>
    </row>
    <row r="755" spans="1:17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7">
        <v>43061</v>
      </c>
      <c r="J755" s="1">
        <v>138808</v>
      </c>
      <c r="K755" s="2">
        <v>0.15</v>
      </c>
      <c r="L755" t="s">
        <v>33</v>
      </c>
      <c r="M755" t="s">
        <v>80</v>
      </c>
      <c r="N755" s="7" t="s">
        <v>21</v>
      </c>
      <c r="O755" s="1">
        <f>employee[[#This Row],[Annual Salary]]+employee[[#This Row],[Bonus %]]*employee[[#This Row],[Annual Salary]]</f>
        <v>159629.20000000001</v>
      </c>
      <c r="P755" t="str">
        <f>IF(AND(employee[[#This Row],[Department]]="IT",employee[[#This Row],[Gender]]="Female"),"Yes","No")</f>
        <v>No</v>
      </c>
      <c r="Q755" t="str">
        <f>IF(AND(employee[[#This Row],[Gender]]="Female",employee[[#This Row],[Ethnicity]]="Black"), "Female_Black", "Others")</f>
        <v>Others</v>
      </c>
    </row>
    <row r="756" spans="1:17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7">
        <v>41703</v>
      </c>
      <c r="J756" s="1">
        <v>88777</v>
      </c>
      <c r="K756" s="2">
        <v>0</v>
      </c>
      <c r="L756" t="s">
        <v>19</v>
      </c>
      <c r="M756" t="s">
        <v>20</v>
      </c>
      <c r="N756" s="7" t="s">
        <v>21</v>
      </c>
      <c r="O756" s="1">
        <f>employee[[#This Row],[Annual Salary]]+employee[[#This Row],[Bonus %]]*employee[[#This Row],[Annual Salary]]</f>
        <v>88777</v>
      </c>
      <c r="P756" t="str">
        <f>IF(AND(employee[[#This Row],[Department]]="IT",employee[[#This Row],[Gender]]="Female"),"Yes","No")</f>
        <v>Yes</v>
      </c>
      <c r="Q756" t="str">
        <f>IF(AND(employee[[#This Row],[Gender]]="Female",employee[[#This Row],[Ethnicity]]="Black"), "Female_Black", "Others")</f>
        <v>Others</v>
      </c>
    </row>
    <row r="757" spans="1:17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7">
        <v>38121</v>
      </c>
      <c r="J757" s="1">
        <v>186378</v>
      </c>
      <c r="K757" s="2">
        <v>0.26</v>
      </c>
      <c r="L757" t="s">
        <v>33</v>
      </c>
      <c r="M757" t="s">
        <v>80</v>
      </c>
      <c r="N757" s="7" t="s">
        <v>21</v>
      </c>
      <c r="O757" s="1">
        <f>employee[[#This Row],[Annual Salary]]+employee[[#This Row],[Bonus %]]*employee[[#This Row],[Annual Salary]]</f>
        <v>234836.28</v>
      </c>
      <c r="P757" t="str">
        <f>IF(AND(employee[[#This Row],[Department]]="IT",employee[[#This Row],[Gender]]="Female"),"Yes","No")</f>
        <v>No</v>
      </c>
      <c r="Q757" t="str">
        <f>IF(AND(employee[[#This Row],[Gender]]="Female",employee[[#This Row],[Ethnicity]]="Black"), "Female_Black", "Others")</f>
        <v>Others</v>
      </c>
    </row>
    <row r="758" spans="1:17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7">
        <v>42117</v>
      </c>
      <c r="J758" s="1">
        <v>60017</v>
      </c>
      <c r="K758" s="2">
        <v>0</v>
      </c>
      <c r="L758" t="s">
        <v>19</v>
      </c>
      <c r="M758" t="s">
        <v>20</v>
      </c>
      <c r="N758" s="7" t="s">
        <v>21</v>
      </c>
      <c r="O758" s="1">
        <f>employee[[#This Row],[Annual Salary]]+employee[[#This Row],[Bonus %]]*employee[[#This Row],[Annual Salary]]</f>
        <v>60017</v>
      </c>
      <c r="P758" t="str">
        <f>IF(AND(employee[[#This Row],[Department]]="IT",employee[[#This Row],[Gender]]="Female"),"Yes","No")</f>
        <v>No</v>
      </c>
      <c r="Q758" t="str">
        <f>IF(AND(employee[[#This Row],[Gender]]="Female",employee[[#This Row],[Ethnicity]]="Black"), "Female_Black", "Others")</f>
        <v>Others</v>
      </c>
    </row>
    <row r="759" spans="1:17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7">
        <v>43305</v>
      </c>
      <c r="J759" s="1">
        <v>148991</v>
      </c>
      <c r="K759" s="2">
        <v>0.12</v>
      </c>
      <c r="L759" t="s">
        <v>52</v>
      </c>
      <c r="M759" t="s">
        <v>53</v>
      </c>
      <c r="N759" s="7" t="s">
        <v>21</v>
      </c>
      <c r="O759" s="1">
        <f>employee[[#This Row],[Annual Salary]]+employee[[#This Row],[Bonus %]]*employee[[#This Row],[Annual Salary]]</f>
        <v>166869.91999999998</v>
      </c>
      <c r="P759" t="str">
        <f>IF(AND(employee[[#This Row],[Department]]="IT",employee[[#This Row],[Gender]]="Female"),"Yes","No")</f>
        <v>No</v>
      </c>
      <c r="Q759" t="str">
        <f>IF(AND(employee[[#This Row],[Gender]]="Female",employee[[#This Row],[Ethnicity]]="Black"), "Female_Black", "Others")</f>
        <v>Others</v>
      </c>
    </row>
    <row r="760" spans="1:17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7">
        <v>39532</v>
      </c>
      <c r="J760" s="1">
        <v>97398</v>
      </c>
      <c r="K760" s="2">
        <v>0</v>
      </c>
      <c r="L760" t="s">
        <v>52</v>
      </c>
      <c r="M760" t="s">
        <v>81</v>
      </c>
      <c r="N760" s="7" t="s">
        <v>21</v>
      </c>
      <c r="O760" s="1">
        <f>employee[[#This Row],[Annual Salary]]+employee[[#This Row],[Bonus %]]*employee[[#This Row],[Annual Salary]]</f>
        <v>97398</v>
      </c>
      <c r="P760" t="str">
        <f>IF(AND(employee[[#This Row],[Department]]="IT",employee[[#This Row],[Gender]]="Female"),"Yes","No")</f>
        <v>No</v>
      </c>
      <c r="Q760" t="str">
        <f>IF(AND(employee[[#This Row],[Gender]]="Female",employee[[#This Row],[Ethnicity]]="Black"), "Female_Black", "Others")</f>
        <v>Others</v>
      </c>
    </row>
    <row r="761" spans="1:17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7">
        <v>39204</v>
      </c>
      <c r="J761" s="1">
        <v>72805</v>
      </c>
      <c r="K761" s="2">
        <v>0</v>
      </c>
      <c r="L761" t="s">
        <v>33</v>
      </c>
      <c r="M761" t="s">
        <v>74</v>
      </c>
      <c r="N761" s="7" t="s">
        <v>21</v>
      </c>
      <c r="O761" s="1">
        <f>employee[[#This Row],[Annual Salary]]+employee[[#This Row],[Bonus %]]*employee[[#This Row],[Annual Salary]]</f>
        <v>72805</v>
      </c>
      <c r="P761" t="str">
        <f>IF(AND(employee[[#This Row],[Department]]="IT",employee[[#This Row],[Gender]]="Female"),"Yes","No")</f>
        <v>No</v>
      </c>
      <c r="Q761" t="str">
        <f>IF(AND(employee[[#This Row],[Gender]]="Female",employee[[#This Row],[Ethnicity]]="Black"), "Female_Black", "Others")</f>
        <v>Others</v>
      </c>
    </row>
    <row r="762" spans="1:17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7">
        <v>44213</v>
      </c>
      <c r="J762" s="1">
        <v>72131</v>
      </c>
      <c r="K762" s="2">
        <v>0</v>
      </c>
      <c r="L762" t="s">
        <v>33</v>
      </c>
      <c r="M762" t="s">
        <v>74</v>
      </c>
      <c r="N762" s="7" t="s">
        <v>21</v>
      </c>
      <c r="O762" s="1">
        <f>employee[[#This Row],[Annual Salary]]+employee[[#This Row],[Bonus %]]*employee[[#This Row],[Annual Salary]]</f>
        <v>72131</v>
      </c>
      <c r="P762" t="str">
        <f>IF(AND(employee[[#This Row],[Department]]="IT",employee[[#This Row],[Gender]]="Female"),"Yes","No")</f>
        <v>No</v>
      </c>
      <c r="Q762" t="str">
        <f>IF(AND(employee[[#This Row],[Gender]]="Female",employee[[#This Row],[Ethnicity]]="Black"), "Female_Black", "Others")</f>
        <v>Others</v>
      </c>
    </row>
    <row r="763" spans="1:17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7">
        <v>33964</v>
      </c>
      <c r="J763" s="1">
        <v>104668</v>
      </c>
      <c r="K763" s="2">
        <v>0.08</v>
      </c>
      <c r="L763" t="s">
        <v>19</v>
      </c>
      <c r="M763" t="s">
        <v>29</v>
      </c>
      <c r="N763" s="7" t="s">
        <v>21</v>
      </c>
      <c r="O763" s="1">
        <f>employee[[#This Row],[Annual Salary]]+employee[[#This Row],[Bonus %]]*employee[[#This Row],[Annual Salary]]</f>
        <v>113041.44</v>
      </c>
      <c r="P763" t="str">
        <f>IF(AND(employee[[#This Row],[Department]]="IT",employee[[#This Row],[Gender]]="Female"),"Yes","No")</f>
        <v>No</v>
      </c>
      <c r="Q763" t="str">
        <f>IF(AND(employee[[#This Row],[Gender]]="Female",employee[[#This Row],[Ethnicity]]="Black"), "Female_Black", "Others")</f>
        <v>Others</v>
      </c>
    </row>
    <row r="764" spans="1:17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7">
        <v>42952</v>
      </c>
      <c r="J764" s="1">
        <v>89769</v>
      </c>
      <c r="K764" s="2">
        <v>0</v>
      </c>
      <c r="L764" t="s">
        <v>19</v>
      </c>
      <c r="M764" t="s">
        <v>63</v>
      </c>
      <c r="N764" s="7" t="s">
        <v>21</v>
      </c>
      <c r="O764" s="1">
        <f>employee[[#This Row],[Annual Salary]]+employee[[#This Row],[Bonus %]]*employee[[#This Row],[Annual Salary]]</f>
        <v>89769</v>
      </c>
      <c r="P764" t="str">
        <f>IF(AND(employee[[#This Row],[Department]]="IT",employee[[#This Row],[Gender]]="Female"),"Yes","No")</f>
        <v>No</v>
      </c>
      <c r="Q764" t="str">
        <f>IF(AND(employee[[#This Row],[Gender]]="Female",employee[[#This Row],[Ethnicity]]="Black"), "Female_Black", "Others")</f>
        <v>Others</v>
      </c>
    </row>
    <row r="765" spans="1:17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7">
        <v>43358</v>
      </c>
      <c r="J765" s="1">
        <v>127616</v>
      </c>
      <c r="K765" s="2">
        <v>7.0000000000000007E-2</v>
      </c>
      <c r="L765" t="s">
        <v>19</v>
      </c>
      <c r="M765" t="s">
        <v>29</v>
      </c>
      <c r="N765" s="7" t="s">
        <v>21</v>
      </c>
      <c r="O765" s="1">
        <f>employee[[#This Row],[Annual Salary]]+employee[[#This Row],[Bonus %]]*employee[[#This Row],[Annual Salary]]</f>
        <v>136549.12</v>
      </c>
      <c r="P765" t="str">
        <f>IF(AND(employee[[#This Row],[Department]]="IT",employee[[#This Row],[Gender]]="Female"),"Yes","No")</f>
        <v>No</v>
      </c>
      <c r="Q765" t="str">
        <f>IF(AND(employee[[#This Row],[Gender]]="Female",employee[[#This Row],[Ethnicity]]="Black"), "Female_Black", "Others")</f>
        <v>Others</v>
      </c>
    </row>
    <row r="766" spans="1:17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7">
        <v>41099</v>
      </c>
      <c r="J766" s="1">
        <v>109883</v>
      </c>
      <c r="K766" s="2">
        <v>7.0000000000000007E-2</v>
      </c>
      <c r="L766" t="s">
        <v>19</v>
      </c>
      <c r="M766" t="s">
        <v>29</v>
      </c>
      <c r="N766" s="7" t="s">
        <v>21</v>
      </c>
      <c r="O766" s="1">
        <f>employee[[#This Row],[Annual Salary]]+employee[[#This Row],[Bonus %]]*employee[[#This Row],[Annual Salary]]</f>
        <v>117574.81</v>
      </c>
      <c r="P766" t="str">
        <f>IF(AND(employee[[#This Row],[Department]]="IT",employee[[#This Row],[Gender]]="Female"),"Yes","No")</f>
        <v>No</v>
      </c>
      <c r="Q766" t="str">
        <f>IF(AND(employee[[#This Row],[Gender]]="Female",employee[[#This Row],[Ethnicity]]="Black"), "Female_Black", "Others")</f>
        <v>Others</v>
      </c>
    </row>
    <row r="767" spans="1:17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7">
        <v>44270</v>
      </c>
      <c r="J767" s="1">
        <v>47974</v>
      </c>
      <c r="K767" s="2">
        <v>0</v>
      </c>
      <c r="L767" t="s">
        <v>33</v>
      </c>
      <c r="M767" t="s">
        <v>80</v>
      </c>
      <c r="N767" s="7" t="s">
        <v>21</v>
      </c>
      <c r="O767" s="1">
        <f>employee[[#This Row],[Annual Salary]]+employee[[#This Row],[Bonus %]]*employee[[#This Row],[Annual Salary]]</f>
        <v>47974</v>
      </c>
      <c r="P767" t="str">
        <f>IF(AND(employee[[#This Row],[Department]]="IT",employee[[#This Row],[Gender]]="Female"),"Yes","No")</f>
        <v>No</v>
      </c>
      <c r="Q767" t="str">
        <f>IF(AND(employee[[#This Row],[Gender]]="Female",employee[[#This Row],[Ethnicity]]="Black"), "Female_Black", "Others")</f>
        <v>Others</v>
      </c>
    </row>
    <row r="768" spans="1:17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7">
        <v>42090</v>
      </c>
      <c r="J768" s="1">
        <v>120321</v>
      </c>
      <c r="K768" s="2">
        <v>0.12</v>
      </c>
      <c r="L768" t="s">
        <v>19</v>
      </c>
      <c r="M768" t="s">
        <v>25</v>
      </c>
      <c r="N768" s="7" t="s">
        <v>21</v>
      </c>
      <c r="O768" s="1">
        <f>employee[[#This Row],[Annual Salary]]+employee[[#This Row],[Bonus %]]*employee[[#This Row],[Annual Salary]]</f>
        <v>134759.51999999999</v>
      </c>
      <c r="P768" t="str">
        <f>IF(AND(employee[[#This Row],[Department]]="IT",employee[[#This Row],[Gender]]="Female"),"Yes","No")</f>
        <v>Yes</v>
      </c>
      <c r="Q768" t="str">
        <f>IF(AND(employee[[#This Row],[Gender]]="Female",employee[[#This Row],[Ethnicity]]="Black"), "Female_Black", "Others")</f>
        <v>Others</v>
      </c>
    </row>
    <row r="769" spans="1:17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7">
        <v>41861</v>
      </c>
      <c r="J769" s="1">
        <v>57446</v>
      </c>
      <c r="K769" s="2">
        <v>0</v>
      </c>
      <c r="L769" t="s">
        <v>19</v>
      </c>
      <c r="M769" t="s">
        <v>39</v>
      </c>
      <c r="N769" s="7" t="s">
        <v>21</v>
      </c>
      <c r="O769" s="1">
        <f>employee[[#This Row],[Annual Salary]]+employee[[#This Row],[Bonus %]]*employee[[#This Row],[Annual Salary]]</f>
        <v>57446</v>
      </c>
      <c r="P769" t="str">
        <f>IF(AND(employee[[#This Row],[Department]]="IT",employee[[#This Row],[Gender]]="Female"),"Yes","No")</f>
        <v>Yes</v>
      </c>
      <c r="Q769" t="str">
        <f>IF(AND(employee[[#This Row],[Gender]]="Female",employee[[#This Row],[Ethnicity]]="Black"), "Female_Black", "Others")</f>
        <v>Others</v>
      </c>
    </row>
    <row r="770" spans="1:17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7">
        <v>39968</v>
      </c>
      <c r="J770" s="1">
        <v>174099</v>
      </c>
      <c r="K770" s="2">
        <v>0.26</v>
      </c>
      <c r="L770" t="s">
        <v>19</v>
      </c>
      <c r="M770" t="s">
        <v>25</v>
      </c>
      <c r="N770" s="7" t="s">
        <v>21</v>
      </c>
      <c r="O770" s="1">
        <f>employee[[#This Row],[Annual Salary]]+employee[[#This Row],[Bonus %]]*employee[[#This Row],[Annual Salary]]</f>
        <v>219364.74</v>
      </c>
      <c r="P770" t="str">
        <f>IF(AND(employee[[#This Row],[Department]]="IT",employee[[#This Row],[Gender]]="Female"),"Yes","No")</f>
        <v>No</v>
      </c>
      <c r="Q770" t="str">
        <f>IF(AND(employee[[#This Row],[Gender]]="Female",employee[[#This Row],[Ethnicity]]="Black"), "Female_Black", "Others")</f>
        <v>Others</v>
      </c>
    </row>
    <row r="771" spans="1:17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7">
        <v>37295</v>
      </c>
      <c r="J771" s="1">
        <v>128703</v>
      </c>
      <c r="K771" s="2">
        <v>0.13</v>
      </c>
      <c r="L771" t="s">
        <v>19</v>
      </c>
      <c r="M771" t="s">
        <v>25</v>
      </c>
      <c r="N771" s="7" t="s">
        <v>21</v>
      </c>
      <c r="O771" s="1">
        <f>employee[[#This Row],[Annual Salary]]+employee[[#This Row],[Bonus %]]*employee[[#This Row],[Annual Salary]]</f>
        <v>145434.39000000001</v>
      </c>
      <c r="P771" t="str">
        <f>IF(AND(employee[[#This Row],[Department]]="IT",employee[[#This Row],[Gender]]="Female"),"Yes","No")</f>
        <v>No</v>
      </c>
      <c r="Q771" t="str">
        <f>IF(AND(employee[[#This Row],[Gender]]="Female",employee[[#This Row],[Ethnicity]]="Black"), "Female_Black", "Others")</f>
        <v>Others</v>
      </c>
    </row>
    <row r="772" spans="1:17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7">
        <v>42317</v>
      </c>
      <c r="J772" s="1">
        <v>65247</v>
      </c>
      <c r="K772" s="2">
        <v>0</v>
      </c>
      <c r="L772" t="s">
        <v>19</v>
      </c>
      <c r="M772" t="s">
        <v>39</v>
      </c>
      <c r="N772" s="7" t="s">
        <v>21</v>
      </c>
      <c r="O772" s="1">
        <f>employee[[#This Row],[Annual Salary]]+employee[[#This Row],[Bonus %]]*employee[[#This Row],[Annual Salary]]</f>
        <v>65247</v>
      </c>
      <c r="P772" t="str">
        <f>IF(AND(employee[[#This Row],[Department]]="IT",employee[[#This Row],[Gender]]="Female"),"Yes","No")</f>
        <v>No</v>
      </c>
      <c r="Q772" t="str">
        <f>IF(AND(employee[[#This Row],[Gender]]="Female",employee[[#This Row],[Ethnicity]]="Black"), "Female_Black", "Others")</f>
        <v>Others</v>
      </c>
    </row>
    <row r="773" spans="1:17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7">
        <v>43371</v>
      </c>
      <c r="J773" s="1">
        <v>64247</v>
      </c>
      <c r="K773" s="2">
        <v>0</v>
      </c>
      <c r="L773" t="s">
        <v>52</v>
      </c>
      <c r="M773" t="s">
        <v>66</v>
      </c>
      <c r="N773" s="7" t="s">
        <v>21</v>
      </c>
      <c r="O773" s="1">
        <f>employee[[#This Row],[Annual Salary]]+employee[[#This Row],[Bonus %]]*employee[[#This Row],[Annual Salary]]</f>
        <v>64247</v>
      </c>
      <c r="P773" t="str">
        <f>IF(AND(employee[[#This Row],[Department]]="IT",employee[[#This Row],[Gender]]="Female"),"Yes","No")</f>
        <v>No</v>
      </c>
      <c r="Q773" t="str">
        <f>IF(AND(employee[[#This Row],[Gender]]="Female",employee[[#This Row],[Ethnicity]]="Black"), "Female_Black", "Others")</f>
        <v>Others</v>
      </c>
    </row>
    <row r="774" spans="1:17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7">
        <v>41071</v>
      </c>
      <c r="J774" s="1">
        <v>118253</v>
      </c>
      <c r="K774" s="2">
        <v>0.08</v>
      </c>
      <c r="L774" t="s">
        <v>19</v>
      </c>
      <c r="M774" t="s">
        <v>25</v>
      </c>
      <c r="N774" s="7" t="s">
        <v>21</v>
      </c>
      <c r="O774" s="1">
        <f>employee[[#This Row],[Annual Salary]]+employee[[#This Row],[Bonus %]]*employee[[#This Row],[Annual Salary]]</f>
        <v>127713.24</v>
      </c>
      <c r="P774" t="str">
        <f>IF(AND(employee[[#This Row],[Department]]="IT",employee[[#This Row],[Gender]]="Female"),"Yes","No")</f>
        <v>No</v>
      </c>
      <c r="Q774" t="str">
        <f>IF(AND(employee[[#This Row],[Gender]]="Female",employee[[#This Row],[Ethnicity]]="Black"), "Female_Black", "Others")</f>
        <v>Others</v>
      </c>
    </row>
    <row r="775" spans="1:17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7">
        <v>38057</v>
      </c>
      <c r="J775" s="1">
        <v>109422</v>
      </c>
      <c r="K775" s="2">
        <v>0</v>
      </c>
      <c r="L775" t="s">
        <v>33</v>
      </c>
      <c r="M775" t="s">
        <v>80</v>
      </c>
      <c r="N775" s="7" t="s">
        <v>21</v>
      </c>
      <c r="O775" s="1">
        <f>employee[[#This Row],[Annual Salary]]+employee[[#This Row],[Bonus %]]*employee[[#This Row],[Annual Salary]]</f>
        <v>109422</v>
      </c>
      <c r="P775" t="str">
        <f>IF(AND(employee[[#This Row],[Department]]="IT",employee[[#This Row],[Gender]]="Female"),"Yes","No")</f>
        <v>No</v>
      </c>
      <c r="Q775" t="str">
        <f>IF(AND(employee[[#This Row],[Gender]]="Female",employee[[#This Row],[Ethnicity]]="Black"), "Female_Black", "Others")</f>
        <v>Others</v>
      </c>
    </row>
    <row r="776" spans="1:17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7">
        <v>43502</v>
      </c>
      <c r="J776" s="1">
        <v>126950</v>
      </c>
      <c r="K776" s="2">
        <v>0.1</v>
      </c>
      <c r="L776" t="s">
        <v>19</v>
      </c>
      <c r="M776" t="s">
        <v>20</v>
      </c>
      <c r="N776" s="7" t="s">
        <v>21</v>
      </c>
      <c r="O776" s="1">
        <f>employee[[#This Row],[Annual Salary]]+employee[[#This Row],[Bonus %]]*employee[[#This Row],[Annual Salary]]</f>
        <v>139645</v>
      </c>
      <c r="P776" t="str">
        <f>IF(AND(employee[[#This Row],[Department]]="IT",employee[[#This Row],[Gender]]="Female"),"Yes","No")</f>
        <v>No</v>
      </c>
      <c r="Q776" t="str">
        <f>IF(AND(employee[[#This Row],[Gender]]="Female",employee[[#This Row],[Ethnicity]]="Black"), "Female_Black", "Others")</f>
        <v>Others</v>
      </c>
    </row>
    <row r="777" spans="1:17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7">
        <v>41964</v>
      </c>
      <c r="J777" s="1">
        <v>97500</v>
      </c>
      <c r="K777" s="2">
        <v>0</v>
      </c>
      <c r="L777" t="s">
        <v>19</v>
      </c>
      <c r="M777" t="s">
        <v>45</v>
      </c>
      <c r="N777" s="7" t="s">
        <v>21</v>
      </c>
      <c r="O777" s="1">
        <f>employee[[#This Row],[Annual Salary]]+employee[[#This Row],[Bonus %]]*employee[[#This Row],[Annual Salary]]</f>
        <v>97500</v>
      </c>
      <c r="P777" t="str">
        <f>IF(AND(employee[[#This Row],[Department]]="IT",employee[[#This Row],[Gender]]="Female"),"Yes","No")</f>
        <v>Yes</v>
      </c>
      <c r="Q777" t="str">
        <f>IF(AND(employee[[#This Row],[Gender]]="Female",employee[[#This Row],[Ethnicity]]="Black"), "Female_Black", "Others")</f>
        <v>Others</v>
      </c>
    </row>
    <row r="778" spans="1:17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7">
        <v>44213</v>
      </c>
      <c r="J778" s="1">
        <v>41844</v>
      </c>
      <c r="K778" s="2">
        <v>0</v>
      </c>
      <c r="L778" t="s">
        <v>33</v>
      </c>
      <c r="M778" t="s">
        <v>80</v>
      </c>
      <c r="N778" s="7" t="s">
        <v>21</v>
      </c>
      <c r="O778" s="1">
        <f>employee[[#This Row],[Annual Salary]]+employee[[#This Row],[Bonus %]]*employee[[#This Row],[Annual Salary]]</f>
        <v>41844</v>
      </c>
      <c r="P778" t="str">
        <f>IF(AND(employee[[#This Row],[Department]]="IT",employee[[#This Row],[Gender]]="Female"),"Yes","No")</f>
        <v>No</v>
      </c>
      <c r="Q778" t="str">
        <f>IF(AND(employee[[#This Row],[Gender]]="Female",employee[[#This Row],[Ethnicity]]="Black"), "Female_Black", "Others")</f>
        <v>Others</v>
      </c>
    </row>
    <row r="779" spans="1:17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7">
        <v>41680</v>
      </c>
      <c r="J779" s="1">
        <v>58875</v>
      </c>
      <c r="K779" s="2">
        <v>0</v>
      </c>
      <c r="L779" t="s">
        <v>33</v>
      </c>
      <c r="M779" t="s">
        <v>34</v>
      </c>
      <c r="N779" s="7" t="s">
        <v>21</v>
      </c>
      <c r="O779" s="1">
        <f>employee[[#This Row],[Annual Salary]]+employee[[#This Row],[Bonus %]]*employee[[#This Row],[Annual Salary]]</f>
        <v>58875</v>
      </c>
      <c r="P779" t="str">
        <f>IF(AND(employee[[#This Row],[Department]]="IT",employee[[#This Row],[Gender]]="Female"),"Yes","No")</f>
        <v>No</v>
      </c>
      <c r="Q779" t="str">
        <f>IF(AND(employee[[#This Row],[Gender]]="Female",employee[[#This Row],[Ethnicity]]="Black"), "Female_Black", "Others")</f>
        <v>Others</v>
      </c>
    </row>
    <row r="780" spans="1:17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7">
        <v>42318</v>
      </c>
      <c r="J780" s="1">
        <v>64204</v>
      </c>
      <c r="K780" s="2">
        <v>0</v>
      </c>
      <c r="L780" t="s">
        <v>19</v>
      </c>
      <c r="M780" t="s">
        <v>29</v>
      </c>
      <c r="N780" s="7">
        <v>44306</v>
      </c>
      <c r="O780" s="1">
        <f>employee[[#This Row],[Annual Salary]]+employee[[#This Row],[Bonus %]]*employee[[#This Row],[Annual Salary]]</f>
        <v>64204</v>
      </c>
      <c r="P780" t="str">
        <f>IF(AND(employee[[#This Row],[Department]]="IT",employee[[#This Row],[Gender]]="Female"),"Yes","No")</f>
        <v>No</v>
      </c>
      <c r="Q780" t="str">
        <f>IF(AND(employee[[#This Row],[Gender]]="Female",employee[[#This Row],[Ethnicity]]="Black"), "Female_Black", "Others")</f>
        <v>Others</v>
      </c>
    </row>
    <row r="781" spans="1:17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7">
        <v>40307</v>
      </c>
      <c r="J781" s="1">
        <v>67743</v>
      </c>
      <c r="K781" s="2">
        <v>0</v>
      </c>
      <c r="L781" t="s">
        <v>33</v>
      </c>
      <c r="M781" t="s">
        <v>60</v>
      </c>
      <c r="N781" s="7">
        <v>41998</v>
      </c>
      <c r="O781" s="1">
        <f>employee[[#This Row],[Annual Salary]]+employee[[#This Row],[Bonus %]]*employee[[#This Row],[Annual Salary]]</f>
        <v>67743</v>
      </c>
      <c r="P781" t="str">
        <f>IF(AND(employee[[#This Row],[Department]]="IT",employee[[#This Row],[Gender]]="Female"),"Yes","No")</f>
        <v>No</v>
      </c>
      <c r="Q781" t="str">
        <f>IF(AND(employee[[#This Row],[Gender]]="Female",employee[[#This Row],[Ethnicity]]="Black"), "Female_Black", "Others")</f>
        <v>Others</v>
      </c>
    </row>
    <row r="782" spans="1:17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7">
        <v>35641</v>
      </c>
      <c r="J782" s="1">
        <v>71677</v>
      </c>
      <c r="K782" s="2">
        <v>0</v>
      </c>
      <c r="L782" t="s">
        <v>19</v>
      </c>
      <c r="M782" t="s">
        <v>29</v>
      </c>
      <c r="N782" s="7" t="s">
        <v>21</v>
      </c>
      <c r="O782" s="1">
        <f>employee[[#This Row],[Annual Salary]]+employee[[#This Row],[Bonus %]]*employee[[#This Row],[Annual Salary]]</f>
        <v>71677</v>
      </c>
      <c r="P782" t="str">
        <f>IF(AND(employee[[#This Row],[Department]]="IT",employee[[#This Row],[Gender]]="Female"),"Yes","No")</f>
        <v>No</v>
      </c>
      <c r="Q782" t="str">
        <f>IF(AND(employee[[#This Row],[Gender]]="Female",employee[[#This Row],[Ethnicity]]="Black"), "Female_Black", "Others")</f>
        <v>Female_Black</v>
      </c>
    </row>
    <row r="783" spans="1:17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7">
        <v>36793</v>
      </c>
      <c r="J783" s="1">
        <v>40063</v>
      </c>
      <c r="K783" s="2">
        <v>0</v>
      </c>
      <c r="L783" t="s">
        <v>19</v>
      </c>
      <c r="M783" t="s">
        <v>45</v>
      </c>
      <c r="N783" s="7" t="s">
        <v>21</v>
      </c>
      <c r="O783" s="1">
        <f>employee[[#This Row],[Annual Salary]]+employee[[#This Row],[Bonus %]]*employee[[#This Row],[Annual Salary]]</f>
        <v>40063</v>
      </c>
      <c r="P783" t="str">
        <f>IF(AND(employee[[#This Row],[Department]]="IT",employee[[#This Row],[Gender]]="Female"),"Yes","No")</f>
        <v>No</v>
      </c>
      <c r="Q783" t="str">
        <f>IF(AND(employee[[#This Row],[Gender]]="Female",employee[[#This Row],[Ethnicity]]="Black"), "Female_Black", "Others")</f>
        <v>Others</v>
      </c>
    </row>
    <row r="784" spans="1:17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7">
        <v>38107</v>
      </c>
      <c r="J784" s="1">
        <v>40124</v>
      </c>
      <c r="K784" s="2">
        <v>0</v>
      </c>
      <c r="L784" t="s">
        <v>19</v>
      </c>
      <c r="M784" t="s">
        <v>25</v>
      </c>
      <c r="N784" s="7" t="s">
        <v>21</v>
      </c>
      <c r="O784" s="1">
        <f>employee[[#This Row],[Annual Salary]]+employee[[#This Row],[Bonus %]]*employee[[#This Row],[Annual Salary]]</f>
        <v>40124</v>
      </c>
      <c r="P784" t="str">
        <f>IF(AND(employee[[#This Row],[Department]]="IT",employee[[#This Row],[Gender]]="Female"),"Yes","No")</f>
        <v>Yes</v>
      </c>
      <c r="Q784" t="str">
        <f>IF(AND(employee[[#This Row],[Gender]]="Female",employee[[#This Row],[Ethnicity]]="Black"), "Female_Black", "Others")</f>
        <v>Others</v>
      </c>
    </row>
    <row r="785" spans="1:17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7">
        <v>43157</v>
      </c>
      <c r="J785" s="1">
        <v>103183</v>
      </c>
      <c r="K785" s="2">
        <v>0</v>
      </c>
      <c r="L785" t="s">
        <v>19</v>
      </c>
      <c r="M785" t="s">
        <v>25</v>
      </c>
      <c r="N785" s="7">
        <v>44386</v>
      </c>
      <c r="O785" s="1">
        <f>employee[[#This Row],[Annual Salary]]+employee[[#This Row],[Bonus %]]*employee[[#This Row],[Annual Salary]]</f>
        <v>103183</v>
      </c>
      <c r="P785" t="str">
        <f>IF(AND(employee[[#This Row],[Department]]="IT",employee[[#This Row],[Gender]]="Female"),"Yes","No")</f>
        <v>No</v>
      </c>
      <c r="Q785" t="str">
        <f>IF(AND(employee[[#This Row],[Gender]]="Female",employee[[#This Row],[Ethnicity]]="Black"), "Female_Black", "Others")</f>
        <v>Others</v>
      </c>
    </row>
    <row r="786" spans="1:17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7">
        <v>35961</v>
      </c>
      <c r="J786" s="1">
        <v>95239</v>
      </c>
      <c r="K786" s="2">
        <v>0</v>
      </c>
      <c r="L786" t="s">
        <v>19</v>
      </c>
      <c r="M786" t="s">
        <v>39</v>
      </c>
      <c r="N786" s="7" t="s">
        <v>21</v>
      </c>
      <c r="O786" s="1">
        <f>employee[[#This Row],[Annual Salary]]+employee[[#This Row],[Bonus %]]*employee[[#This Row],[Annual Salary]]</f>
        <v>95239</v>
      </c>
      <c r="P786" t="str">
        <f>IF(AND(employee[[#This Row],[Department]]="IT",employee[[#This Row],[Gender]]="Female"),"Yes","No")</f>
        <v>No</v>
      </c>
      <c r="Q786" t="str">
        <f>IF(AND(employee[[#This Row],[Gender]]="Female",employee[[#This Row],[Ethnicity]]="Black"), "Female_Black", "Others")</f>
        <v>Others</v>
      </c>
    </row>
    <row r="787" spans="1:17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7">
        <v>43778</v>
      </c>
      <c r="J787" s="1">
        <v>75012</v>
      </c>
      <c r="K787" s="2">
        <v>0</v>
      </c>
      <c r="L787" t="s">
        <v>19</v>
      </c>
      <c r="M787" t="s">
        <v>20</v>
      </c>
      <c r="N787" s="7" t="s">
        <v>21</v>
      </c>
      <c r="O787" s="1">
        <f>employee[[#This Row],[Annual Salary]]+employee[[#This Row],[Bonus %]]*employee[[#This Row],[Annual Salary]]</f>
        <v>75012</v>
      </c>
      <c r="P787" t="str">
        <f>IF(AND(employee[[#This Row],[Department]]="IT",employee[[#This Row],[Gender]]="Female"),"Yes","No")</f>
        <v>No</v>
      </c>
      <c r="Q787" t="str">
        <f>IF(AND(employee[[#This Row],[Gender]]="Female",employee[[#This Row],[Ethnicity]]="Black"), "Female_Black", "Others")</f>
        <v>Others</v>
      </c>
    </row>
    <row r="788" spans="1:17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7">
        <v>41819</v>
      </c>
      <c r="J788" s="1">
        <v>96366</v>
      </c>
      <c r="K788" s="2">
        <v>0</v>
      </c>
      <c r="L788" t="s">
        <v>33</v>
      </c>
      <c r="M788" t="s">
        <v>34</v>
      </c>
      <c r="N788" s="7" t="s">
        <v>21</v>
      </c>
      <c r="O788" s="1">
        <f>employee[[#This Row],[Annual Salary]]+employee[[#This Row],[Bonus %]]*employee[[#This Row],[Annual Salary]]</f>
        <v>96366</v>
      </c>
      <c r="P788" t="str">
        <f>IF(AND(employee[[#This Row],[Department]]="IT",employee[[#This Row],[Gender]]="Female"),"Yes","No")</f>
        <v>Yes</v>
      </c>
      <c r="Q788" t="str">
        <f>IF(AND(employee[[#This Row],[Gender]]="Female",employee[[#This Row],[Ethnicity]]="Black"), "Female_Black", "Others")</f>
        <v>Others</v>
      </c>
    </row>
    <row r="789" spans="1:17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7">
        <v>41849</v>
      </c>
      <c r="J789" s="1">
        <v>40897</v>
      </c>
      <c r="K789" s="2">
        <v>0</v>
      </c>
      <c r="L789" t="s">
        <v>19</v>
      </c>
      <c r="M789" t="s">
        <v>63</v>
      </c>
      <c r="N789" s="7" t="s">
        <v>21</v>
      </c>
      <c r="O789" s="1">
        <f>employee[[#This Row],[Annual Salary]]+employee[[#This Row],[Bonus %]]*employee[[#This Row],[Annual Salary]]</f>
        <v>40897</v>
      </c>
      <c r="P789" t="str">
        <f>IF(AND(employee[[#This Row],[Department]]="IT",employee[[#This Row],[Gender]]="Female"),"Yes","No")</f>
        <v>No</v>
      </c>
      <c r="Q789" t="str">
        <f>IF(AND(employee[[#This Row],[Gender]]="Female",employee[[#This Row],[Ethnicity]]="Black"), "Female_Black", "Others")</f>
        <v>Others</v>
      </c>
    </row>
    <row r="790" spans="1:17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7">
        <v>42605</v>
      </c>
      <c r="J790" s="1">
        <v>124928</v>
      </c>
      <c r="K790" s="2">
        <v>0.06</v>
      </c>
      <c r="L790" t="s">
        <v>33</v>
      </c>
      <c r="M790" t="s">
        <v>80</v>
      </c>
      <c r="N790" s="7" t="s">
        <v>21</v>
      </c>
      <c r="O790" s="1">
        <f>employee[[#This Row],[Annual Salary]]+employee[[#This Row],[Bonus %]]*employee[[#This Row],[Annual Salary]]</f>
        <v>132423.67999999999</v>
      </c>
      <c r="P790" t="str">
        <f>IF(AND(employee[[#This Row],[Department]]="IT",employee[[#This Row],[Gender]]="Female"),"Yes","No")</f>
        <v>No</v>
      </c>
      <c r="Q790" t="str">
        <f>IF(AND(employee[[#This Row],[Gender]]="Female",employee[[#This Row],[Ethnicity]]="Black"), "Female_Black", "Others")</f>
        <v>Others</v>
      </c>
    </row>
    <row r="791" spans="1:17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7">
        <v>41439</v>
      </c>
      <c r="J791" s="1">
        <v>108221</v>
      </c>
      <c r="K791" s="2">
        <v>0.05</v>
      </c>
      <c r="L791" t="s">
        <v>52</v>
      </c>
      <c r="M791" t="s">
        <v>81</v>
      </c>
      <c r="N791" s="7" t="s">
        <v>21</v>
      </c>
      <c r="O791" s="1">
        <f>employee[[#This Row],[Annual Salary]]+employee[[#This Row],[Bonus %]]*employee[[#This Row],[Annual Salary]]</f>
        <v>113632.05</v>
      </c>
      <c r="P791" t="str">
        <f>IF(AND(employee[[#This Row],[Department]]="IT",employee[[#This Row],[Gender]]="Female"),"Yes","No")</f>
        <v>No</v>
      </c>
      <c r="Q791" t="str">
        <f>IF(AND(employee[[#This Row],[Gender]]="Female",employee[[#This Row],[Ethnicity]]="Black"), "Female_Black", "Others")</f>
        <v>Others</v>
      </c>
    </row>
    <row r="792" spans="1:17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7">
        <v>39133</v>
      </c>
      <c r="J792" s="1">
        <v>75579</v>
      </c>
      <c r="K792" s="2">
        <v>0</v>
      </c>
      <c r="L792" t="s">
        <v>19</v>
      </c>
      <c r="M792" t="s">
        <v>63</v>
      </c>
      <c r="N792" s="7" t="s">
        <v>21</v>
      </c>
      <c r="O792" s="1">
        <f>employee[[#This Row],[Annual Salary]]+employee[[#This Row],[Bonus %]]*employee[[#This Row],[Annual Salary]]</f>
        <v>75579</v>
      </c>
      <c r="P792" t="str">
        <f>IF(AND(employee[[#This Row],[Department]]="IT",employee[[#This Row],[Gender]]="Female"),"Yes","No")</f>
        <v>No</v>
      </c>
      <c r="Q792" t="str">
        <f>IF(AND(employee[[#This Row],[Gender]]="Female",employee[[#This Row],[Ethnicity]]="Black"), "Female_Black", "Others")</f>
        <v>Others</v>
      </c>
    </row>
    <row r="793" spans="1:17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7">
        <v>42365</v>
      </c>
      <c r="J793" s="1">
        <v>129903</v>
      </c>
      <c r="K793" s="2">
        <v>0.13</v>
      </c>
      <c r="L793" t="s">
        <v>52</v>
      </c>
      <c r="M793" t="s">
        <v>53</v>
      </c>
      <c r="N793" s="7" t="s">
        <v>21</v>
      </c>
      <c r="O793" s="1">
        <f>employee[[#This Row],[Annual Salary]]+employee[[#This Row],[Bonus %]]*employee[[#This Row],[Annual Salary]]</f>
        <v>146790.39000000001</v>
      </c>
      <c r="P793" t="str">
        <f>IF(AND(employee[[#This Row],[Department]]="IT",employee[[#This Row],[Gender]]="Female"),"Yes","No")</f>
        <v>No</v>
      </c>
      <c r="Q793" t="str">
        <f>IF(AND(employee[[#This Row],[Gender]]="Female",employee[[#This Row],[Ethnicity]]="Black"), "Female_Black", "Others")</f>
        <v>Others</v>
      </c>
    </row>
    <row r="794" spans="1:17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7">
        <v>44303</v>
      </c>
      <c r="J794" s="1">
        <v>186870</v>
      </c>
      <c r="K794" s="2">
        <v>0.2</v>
      </c>
      <c r="L794" t="s">
        <v>33</v>
      </c>
      <c r="M794" t="s">
        <v>74</v>
      </c>
      <c r="N794" s="7" t="s">
        <v>21</v>
      </c>
      <c r="O794" s="1">
        <f>employee[[#This Row],[Annual Salary]]+employee[[#This Row],[Bonus %]]*employee[[#This Row],[Annual Salary]]</f>
        <v>224244</v>
      </c>
      <c r="P794" t="str">
        <f>IF(AND(employee[[#This Row],[Department]]="IT",employee[[#This Row],[Gender]]="Female"),"Yes","No")</f>
        <v>No</v>
      </c>
      <c r="Q794" t="str">
        <f>IF(AND(employee[[#This Row],[Gender]]="Female",employee[[#This Row],[Ethnicity]]="Black"), "Female_Black", "Others")</f>
        <v>Others</v>
      </c>
    </row>
    <row r="795" spans="1:17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7">
        <v>40291</v>
      </c>
      <c r="J795" s="1">
        <v>57531</v>
      </c>
      <c r="K795" s="2">
        <v>0</v>
      </c>
      <c r="L795" t="s">
        <v>19</v>
      </c>
      <c r="M795" t="s">
        <v>20</v>
      </c>
      <c r="N795" s="7" t="s">
        <v>21</v>
      </c>
      <c r="O795" s="1">
        <f>employee[[#This Row],[Annual Salary]]+employee[[#This Row],[Bonus %]]*employee[[#This Row],[Annual Salary]]</f>
        <v>57531</v>
      </c>
      <c r="P795" t="str">
        <f>IF(AND(employee[[#This Row],[Department]]="IT",employee[[#This Row],[Gender]]="Female"),"Yes","No")</f>
        <v>No</v>
      </c>
      <c r="Q795" t="str">
        <f>IF(AND(employee[[#This Row],[Gender]]="Female",employee[[#This Row],[Ethnicity]]="Black"), "Female_Black", "Others")</f>
        <v>Others</v>
      </c>
    </row>
    <row r="796" spans="1:17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7">
        <v>40657</v>
      </c>
      <c r="J796" s="1">
        <v>55894</v>
      </c>
      <c r="K796" s="2">
        <v>0</v>
      </c>
      <c r="L796" t="s">
        <v>19</v>
      </c>
      <c r="M796" t="s">
        <v>63</v>
      </c>
      <c r="N796" s="7" t="s">
        <v>21</v>
      </c>
      <c r="O796" s="1">
        <f>employee[[#This Row],[Annual Salary]]+employee[[#This Row],[Bonus %]]*employee[[#This Row],[Annual Salary]]</f>
        <v>55894</v>
      </c>
      <c r="P796" t="str">
        <f>IF(AND(employee[[#This Row],[Department]]="IT",employee[[#This Row],[Gender]]="Female"),"Yes","No")</f>
        <v>No</v>
      </c>
      <c r="Q796" t="str">
        <f>IF(AND(employee[[#This Row],[Gender]]="Female",employee[[#This Row],[Ethnicity]]="Black"), "Female_Black", "Others")</f>
        <v>Others</v>
      </c>
    </row>
    <row r="797" spans="1:17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7">
        <v>41026</v>
      </c>
      <c r="J797" s="1">
        <v>72903</v>
      </c>
      <c r="K797" s="2">
        <v>0</v>
      </c>
      <c r="L797" t="s">
        <v>19</v>
      </c>
      <c r="M797" t="s">
        <v>39</v>
      </c>
      <c r="N797" s="7" t="s">
        <v>21</v>
      </c>
      <c r="O797" s="1">
        <f>employee[[#This Row],[Annual Salary]]+employee[[#This Row],[Bonus %]]*employee[[#This Row],[Annual Salary]]</f>
        <v>72903</v>
      </c>
      <c r="P797" t="str">
        <f>IF(AND(employee[[#This Row],[Department]]="IT",employee[[#This Row],[Gender]]="Female"),"Yes","No")</f>
        <v>No</v>
      </c>
      <c r="Q797" t="str">
        <f>IF(AND(employee[[#This Row],[Gender]]="Female",employee[[#This Row],[Ethnicity]]="Black"), "Female_Black", "Others")</f>
        <v>Others</v>
      </c>
    </row>
    <row r="798" spans="1:17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7">
        <v>42317</v>
      </c>
      <c r="J798" s="1">
        <v>45369</v>
      </c>
      <c r="K798" s="2">
        <v>0</v>
      </c>
      <c r="L798" t="s">
        <v>33</v>
      </c>
      <c r="M798" t="s">
        <v>60</v>
      </c>
      <c r="N798" s="7" t="s">
        <v>21</v>
      </c>
      <c r="O798" s="1">
        <f>employee[[#This Row],[Annual Salary]]+employee[[#This Row],[Bonus %]]*employee[[#This Row],[Annual Salary]]</f>
        <v>45369</v>
      </c>
      <c r="P798" t="str">
        <f>IF(AND(employee[[#This Row],[Department]]="IT",employee[[#This Row],[Gender]]="Female"),"Yes","No")</f>
        <v>No</v>
      </c>
      <c r="Q798" t="str">
        <f>IF(AND(employee[[#This Row],[Gender]]="Female",employee[[#This Row],[Ethnicity]]="Black"), "Female_Black", "Others")</f>
        <v>Others</v>
      </c>
    </row>
    <row r="799" spans="1:17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7">
        <v>40344</v>
      </c>
      <c r="J799" s="1">
        <v>106578</v>
      </c>
      <c r="K799" s="2">
        <v>0.09</v>
      </c>
      <c r="L799" t="s">
        <v>19</v>
      </c>
      <c r="M799" t="s">
        <v>45</v>
      </c>
      <c r="N799" s="7" t="s">
        <v>21</v>
      </c>
      <c r="O799" s="1">
        <f>employee[[#This Row],[Annual Salary]]+employee[[#This Row],[Bonus %]]*employee[[#This Row],[Annual Salary]]</f>
        <v>116170.02</v>
      </c>
      <c r="P799" t="str">
        <f>IF(AND(employee[[#This Row],[Department]]="IT",employee[[#This Row],[Gender]]="Female"),"Yes","No")</f>
        <v>No</v>
      </c>
      <c r="Q799" t="str">
        <f>IF(AND(employee[[#This Row],[Gender]]="Female",employee[[#This Row],[Ethnicity]]="Black"), "Female_Black", "Others")</f>
        <v>Others</v>
      </c>
    </row>
    <row r="800" spans="1:17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7">
        <v>36416</v>
      </c>
      <c r="J800" s="1">
        <v>92994</v>
      </c>
      <c r="K800" s="2">
        <v>0</v>
      </c>
      <c r="L800" t="s">
        <v>19</v>
      </c>
      <c r="M800" t="s">
        <v>20</v>
      </c>
      <c r="N800" s="7" t="s">
        <v>21</v>
      </c>
      <c r="O800" s="1">
        <f>employee[[#This Row],[Annual Salary]]+employee[[#This Row],[Bonus %]]*employee[[#This Row],[Annual Salary]]</f>
        <v>92994</v>
      </c>
      <c r="P800" t="str">
        <f>IF(AND(employee[[#This Row],[Department]]="IT",employee[[#This Row],[Gender]]="Female"),"Yes","No")</f>
        <v>No</v>
      </c>
      <c r="Q800" t="str">
        <f>IF(AND(employee[[#This Row],[Gender]]="Female",employee[[#This Row],[Ethnicity]]="Black"), "Female_Black", "Others")</f>
        <v>Others</v>
      </c>
    </row>
    <row r="801" spans="1:17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7">
        <v>35502</v>
      </c>
      <c r="J801" s="1">
        <v>83685</v>
      </c>
      <c r="K801" s="2">
        <v>0</v>
      </c>
      <c r="L801" t="s">
        <v>33</v>
      </c>
      <c r="M801" t="s">
        <v>60</v>
      </c>
      <c r="N801" s="7" t="s">
        <v>21</v>
      </c>
      <c r="O801" s="1">
        <f>employee[[#This Row],[Annual Salary]]+employee[[#This Row],[Bonus %]]*employee[[#This Row],[Annual Salary]]</f>
        <v>83685</v>
      </c>
      <c r="P801" t="str">
        <f>IF(AND(employee[[#This Row],[Department]]="IT",employee[[#This Row],[Gender]]="Female"),"Yes","No")</f>
        <v>No</v>
      </c>
      <c r="Q801" t="str">
        <f>IF(AND(employee[[#This Row],[Gender]]="Female",employee[[#This Row],[Ethnicity]]="Black"), "Female_Black", "Others")</f>
        <v>Others</v>
      </c>
    </row>
    <row r="802" spans="1:17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7">
        <v>40435</v>
      </c>
      <c r="J802" s="1">
        <v>99335</v>
      </c>
      <c r="K802" s="2">
        <v>0</v>
      </c>
      <c r="L802" t="s">
        <v>19</v>
      </c>
      <c r="M802" t="s">
        <v>39</v>
      </c>
      <c r="N802" s="7" t="s">
        <v>21</v>
      </c>
      <c r="O802" s="1">
        <f>employee[[#This Row],[Annual Salary]]+employee[[#This Row],[Bonus %]]*employee[[#This Row],[Annual Salary]]</f>
        <v>99335</v>
      </c>
      <c r="P802" t="str">
        <f>IF(AND(employee[[#This Row],[Department]]="IT",employee[[#This Row],[Gender]]="Female"),"Yes","No")</f>
        <v>No</v>
      </c>
      <c r="Q802" t="str">
        <f>IF(AND(employee[[#This Row],[Gender]]="Female",employee[[#This Row],[Ethnicity]]="Black"), "Female_Black", "Others")</f>
        <v>Others</v>
      </c>
    </row>
    <row r="803" spans="1:17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7">
        <v>41382</v>
      </c>
      <c r="J803" s="1">
        <v>131179</v>
      </c>
      <c r="K803" s="2">
        <v>0.15</v>
      </c>
      <c r="L803" t="s">
        <v>19</v>
      </c>
      <c r="M803" t="s">
        <v>29</v>
      </c>
      <c r="N803" s="7" t="s">
        <v>21</v>
      </c>
      <c r="O803" s="1">
        <f>employee[[#This Row],[Annual Salary]]+employee[[#This Row],[Bonus %]]*employee[[#This Row],[Annual Salary]]</f>
        <v>150855.85</v>
      </c>
      <c r="P803" t="str">
        <f>IF(AND(employee[[#This Row],[Department]]="IT",employee[[#This Row],[Gender]]="Female"),"Yes","No")</f>
        <v>No</v>
      </c>
      <c r="Q803" t="str">
        <f>IF(AND(employee[[#This Row],[Gender]]="Female",employee[[#This Row],[Ethnicity]]="Black"), "Female_Black", "Others")</f>
        <v>Others</v>
      </c>
    </row>
    <row r="804" spans="1:17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7">
        <v>42493</v>
      </c>
      <c r="J804" s="1">
        <v>73899</v>
      </c>
      <c r="K804" s="2">
        <v>0.05</v>
      </c>
      <c r="L804" t="s">
        <v>33</v>
      </c>
      <c r="M804" t="s">
        <v>34</v>
      </c>
      <c r="N804" s="7" t="s">
        <v>21</v>
      </c>
      <c r="O804" s="1">
        <f>employee[[#This Row],[Annual Salary]]+employee[[#This Row],[Bonus %]]*employee[[#This Row],[Annual Salary]]</f>
        <v>77593.95</v>
      </c>
      <c r="P804" t="str">
        <f>IF(AND(employee[[#This Row],[Department]]="IT",employee[[#This Row],[Gender]]="Female"),"Yes","No")</f>
        <v>No</v>
      </c>
      <c r="Q804" t="str">
        <f>IF(AND(employee[[#This Row],[Gender]]="Female",employee[[#This Row],[Ethnicity]]="Black"), "Female_Black", "Others")</f>
        <v>Others</v>
      </c>
    </row>
    <row r="805" spans="1:17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7">
        <v>41362</v>
      </c>
      <c r="J805" s="1">
        <v>252325</v>
      </c>
      <c r="K805" s="2">
        <v>0.4</v>
      </c>
      <c r="L805" t="s">
        <v>19</v>
      </c>
      <c r="M805" t="s">
        <v>29</v>
      </c>
      <c r="N805" s="7" t="s">
        <v>21</v>
      </c>
      <c r="O805" s="1">
        <f>employee[[#This Row],[Annual Salary]]+employee[[#This Row],[Bonus %]]*employee[[#This Row],[Annual Salary]]</f>
        <v>353255</v>
      </c>
      <c r="P805" t="str">
        <f>IF(AND(employee[[#This Row],[Department]]="IT",employee[[#This Row],[Gender]]="Female"),"Yes","No")</f>
        <v>No</v>
      </c>
      <c r="Q805" t="str">
        <f>IF(AND(employee[[#This Row],[Gender]]="Female",employee[[#This Row],[Ethnicity]]="Black"), "Female_Black", "Others")</f>
        <v>Others</v>
      </c>
    </row>
    <row r="806" spans="1:17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7">
        <v>42068</v>
      </c>
      <c r="J806" s="1">
        <v>52697</v>
      </c>
      <c r="K806" s="2">
        <v>0</v>
      </c>
      <c r="L806" t="s">
        <v>19</v>
      </c>
      <c r="M806" t="s">
        <v>63</v>
      </c>
      <c r="N806" s="7" t="s">
        <v>21</v>
      </c>
      <c r="O806" s="1">
        <f>employee[[#This Row],[Annual Salary]]+employee[[#This Row],[Bonus %]]*employee[[#This Row],[Annual Salary]]</f>
        <v>52697</v>
      </c>
      <c r="P806" t="str">
        <f>IF(AND(employee[[#This Row],[Department]]="IT",employee[[#This Row],[Gender]]="Female"),"Yes","No")</f>
        <v>No</v>
      </c>
      <c r="Q806" t="str">
        <f>IF(AND(employee[[#This Row],[Gender]]="Female",employee[[#This Row],[Ethnicity]]="Black"), "Female_Black", "Others")</f>
        <v>Others</v>
      </c>
    </row>
    <row r="807" spans="1:17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7">
        <v>44099</v>
      </c>
      <c r="J807" s="1">
        <v>123588</v>
      </c>
      <c r="K807" s="2">
        <v>0</v>
      </c>
      <c r="L807" t="s">
        <v>52</v>
      </c>
      <c r="M807" t="s">
        <v>53</v>
      </c>
      <c r="N807" s="7" t="s">
        <v>21</v>
      </c>
      <c r="O807" s="1">
        <f>employee[[#This Row],[Annual Salary]]+employee[[#This Row],[Bonus %]]*employee[[#This Row],[Annual Salary]]</f>
        <v>123588</v>
      </c>
      <c r="P807" t="str">
        <f>IF(AND(employee[[#This Row],[Department]]="IT",employee[[#This Row],[Gender]]="Female"),"Yes","No")</f>
        <v>No</v>
      </c>
      <c r="Q807" t="str">
        <f>IF(AND(employee[[#This Row],[Gender]]="Female",employee[[#This Row],[Ethnicity]]="Black"), "Female_Black", "Others")</f>
        <v>Others</v>
      </c>
    </row>
    <row r="808" spans="1:17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7">
        <v>44556</v>
      </c>
      <c r="J808" s="1">
        <v>243568</v>
      </c>
      <c r="K808" s="2">
        <v>0.33</v>
      </c>
      <c r="L808" t="s">
        <v>19</v>
      </c>
      <c r="M808" t="s">
        <v>25</v>
      </c>
      <c r="N808" s="7" t="s">
        <v>21</v>
      </c>
      <c r="O808" s="1">
        <f>employee[[#This Row],[Annual Salary]]+employee[[#This Row],[Bonus %]]*employee[[#This Row],[Annual Salary]]</f>
        <v>323945.44</v>
      </c>
      <c r="P808" t="str">
        <f>IF(AND(employee[[#This Row],[Department]]="IT",employee[[#This Row],[Gender]]="Female"),"Yes","No")</f>
        <v>No</v>
      </c>
      <c r="Q808" t="str">
        <f>IF(AND(employee[[#This Row],[Gender]]="Female",employee[[#This Row],[Ethnicity]]="Black"), "Female_Black", "Others")</f>
        <v>Others</v>
      </c>
    </row>
    <row r="809" spans="1:17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7">
        <v>37092</v>
      </c>
      <c r="J809" s="1">
        <v>199176</v>
      </c>
      <c r="K809" s="2">
        <v>0.24</v>
      </c>
      <c r="L809" t="s">
        <v>19</v>
      </c>
      <c r="M809" t="s">
        <v>39</v>
      </c>
      <c r="N809" s="7" t="s">
        <v>21</v>
      </c>
      <c r="O809" s="1">
        <f>employee[[#This Row],[Annual Salary]]+employee[[#This Row],[Bonus %]]*employee[[#This Row],[Annual Salary]]</f>
        <v>246978.24</v>
      </c>
      <c r="P809" t="str">
        <f>IF(AND(employee[[#This Row],[Department]]="IT",employee[[#This Row],[Gender]]="Female"),"Yes","No")</f>
        <v>No</v>
      </c>
      <c r="Q809" t="str">
        <f>IF(AND(employee[[#This Row],[Gender]]="Female",employee[[#This Row],[Ethnicity]]="Black"), "Female_Black", "Others")</f>
        <v>Others</v>
      </c>
    </row>
    <row r="810" spans="1:17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7">
        <v>35238</v>
      </c>
      <c r="J810" s="1">
        <v>82806</v>
      </c>
      <c r="K810" s="2">
        <v>0</v>
      </c>
      <c r="L810" t="s">
        <v>19</v>
      </c>
      <c r="M810" t="s">
        <v>63</v>
      </c>
      <c r="N810" s="7" t="s">
        <v>21</v>
      </c>
      <c r="O810" s="1">
        <f>employee[[#This Row],[Annual Salary]]+employee[[#This Row],[Bonus %]]*employee[[#This Row],[Annual Salary]]</f>
        <v>82806</v>
      </c>
      <c r="P810" t="str">
        <f>IF(AND(employee[[#This Row],[Department]]="IT",employee[[#This Row],[Gender]]="Female"),"Yes","No")</f>
        <v>Yes</v>
      </c>
      <c r="Q810" t="str">
        <f>IF(AND(employee[[#This Row],[Gender]]="Female",employee[[#This Row],[Ethnicity]]="Black"), "Female_Black", "Others")</f>
        <v>Others</v>
      </c>
    </row>
    <row r="811" spans="1:17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7">
        <v>35601</v>
      </c>
      <c r="J811" s="1">
        <v>164399</v>
      </c>
      <c r="K811" s="2">
        <v>0.25</v>
      </c>
      <c r="L811" t="s">
        <v>19</v>
      </c>
      <c r="M811" t="s">
        <v>63</v>
      </c>
      <c r="N811" s="7" t="s">
        <v>21</v>
      </c>
      <c r="O811" s="1">
        <f>employee[[#This Row],[Annual Salary]]+employee[[#This Row],[Bonus %]]*employee[[#This Row],[Annual Salary]]</f>
        <v>205498.75</v>
      </c>
      <c r="P811" t="str">
        <f>IF(AND(employee[[#This Row],[Department]]="IT",employee[[#This Row],[Gender]]="Female"),"Yes","No")</f>
        <v>No</v>
      </c>
      <c r="Q811" t="str">
        <f>IF(AND(employee[[#This Row],[Gender]]="Female",employee[[#This Row],[Ethnicity]]="Black"), "Female_Black", "Others")</f>
        <v>Others</v>
      </c>
    </row>
    <row r="812" spans="1:17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7">
        <v>42839</v>
      </c>
      <c r="J812" s="1">
        <v>154956</v>
      </c>
      <c r="K812" s="2">
        <v>0.13</v>
      </c>
      <c r="L812" t="s">
        <v>19</v>
      </c>
      <c r="M812" t="s">
        <v>39</v>
      </c>
      <c r="N812" s="7" t="s">
        <v>21</v>
      </c>
      <c r="O812" s="1">
        <f>employee[[#This Row],[Annual Salary]]+employee[[#This Row],[Bonus %]]*employee[[#This Row],[Annual Salary]]</f>
        <v>175100.28</v>
      </c>
      <c r="P812" t="str">
        <f>IF(AND(employee[[#This Row],[Department]]="IT",employee[[#This Row],[Gender]]="Female"),"Yes","No")</f>
        <v>No</v>
      </c>
      <c r="Q812" t="str">
        <f>IF(AND(employee[[#This Row],[Gender]]="Female",employee[[#This Row],[Ethnicity]]="Black"), "Female_Black", "Others")</f>
        <v>Others</v>
      </c>
    </row>
    <row r="813" spans="1:17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7">
        <v>42764</v>
      </c>
      <c r="J813" s="1">
        <v>143970</v>
      </c>
      <c r="K813" s="2">
        <v>0.12</v>
      </c>
      <c r="L813" t="s">
        <v>19</v>
      </c>
      <c r="M813" t="s">
        <v>63</v>
      </c>
      <c r="N813" s="7">
        <v>43078</v>
      </c>
      <c r="O813" s="1">
        <f>employee[[#This Row],[Annual Salary]]+employee[[#This Row],[Bonus %]]*employee[[#This Row],[Annual Salary]]</f>
        <v>161246.39999999999</v>
      </c>
      <c r="P813" t="str">
        <f>IF(AND(employee[[#This Row],[Department]]="IT",employee[[#This Row],[Gender]]="Female"),"Yes","No")</f>
        <v>No</v>
      </c>
      <c r="Q813" t="str">
        <f>IF(AND(employee[[#This Row],[Gender]]="Female",employee[[#This Row],[Ethnicity]]="Black"), "Female_Black", "Others")</f>
        <v>Others</v>
      </c>
    </row>
    <row r="814" spans="1:17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7">
        <v>44099</v>
      </c>
      <c r="J814" s="1">
        <v>163143</v>
      </c>
      <c r="K814" s="2">
        <v>0.28000000000000003</v>
      </c>
      <c r="L814" t="s">
        <v>52</v>
      </c>
      <c r="M814" t="s">
        <v>53</v>
      </c>
      <c r="N814" s="7" t="s">
        <v>21</v>
      </c>
      <c r="O814" s="1">
        <f>employee[[#This Row],[Annual Salary]]+employee[[#This Row],[Bonus %]]*employee[[#This Row],[Annual Salary]]</f>
        <v>208823.04000000001</v>
      </c>
      <c r="P814" t="str">
        <f>IF(AND(employee[[#This Row],[Department]]="IT",employee[[#This Row],[Gender]]="Female"),"Yes","No")</f>
        <v>No</v>
      </c>
      <c r="Q814" t="str">
        <f>IF(AND(employee[[#This Row],[Gender]]="Female",employee[[#This Row],[Ethnicity]]="Black"), "Female_Black", "Others")</f>
        <v>Others</v>
      </c>
    </row>
    <row r="815" spans="1:17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7">
        <v>44036</v>
      </c>
      <c r="J815" s="1">
        <v>89390</v>
      </c>
      <c r="K815" s="2">
        <v>0</v>
      </c>
      <c r="L815" t="s">
        <v>19</v>
      </c>
      <c r="M815" t="s">
        <v>63</v>
      </c>
      <c r="N815" s="7" t="s">
        <v>21</v>
      </c>
      <c r="O815" s="1">
        <f>employee[[#This Row],[Annual Salary]]+employee[[#This Row],[Bonus %]]*employee[[#This Row],[Annual Salary]]</f>
        <v>89390</v>
      </c>
      <c r="P815" t="str">
        <f>IF(AND(employee[[#This Row],[Department]]="IT",employee[[#This Row],[Gender]]="Female"),"Yes","No")</f>
        <v>No</v>
      </c>
      <c r="Q815" t="str">
        <f>IF(AND(employee[[#This Row],[Gender]]="Female",employee[[#This Row],[Ethnicity]]="Black"), "Female_Black", "Others")</f>
        <v>Others</v>
      </c>
    </row>
    <row r="816" spans="1:17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7">
        <v>43013</v>
      </c>
      <c r="J816" s="1">
        <v>67468</v>
      </c>
      <c r="K816" s="2">
        <v>0</v>
      </c>
      <c r="L816" t="s">
        <v>19</v>
      </c>
      <c r="M816" t="s">
        <v>45</v>
      </c>
      <c r="N816" s="7" t="s">
        <v>21</v>
      </c>
      <c r="O816" s="1">
        <f>employee[[#This Row],[Annual Salary]]+employee[[#This Row],[Bonus %]]*employee[[#This Row],[Annual Salary]]</f>
        <v>67468</v>
      </c>
      <c r="P816" t="str">
        <f>IF(AND(employee[[#This Row],[Department]]="IT",employee[[#This Row],[Gender]]="Female"),"Yes","No")</f>
        <v>No</v>
      </c>
      <c r="Q816" t="str">
        <f>IF(AND(employee[[#This Row],[Gender]]="Female",employee[[#This Row],[Ethnicity]]="Black"), "Female_Black", "Others")</f>
        <v>Others</v>
      </c>
    </row>
    <row r="817" spans="1:17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7">
        <v>42441</v>
      </c>
      <c r="J817" s="1">
        <v>100810</v>
      </c>
      <c r="K817" s="2">
        <v>0.12</v>
      </c>
      <c r="L817" t="s">
        <v>52</v>
      </c>
      <c r="M817" t="s">
        <v>66</v>
      </c>
      <c r="N817" s="7" t="s">
        <v>21</v>
      </c>
      <c r="O817" s="1">
        <f>employee[[#This Row],[Annual Salary]]+employee[[#This Row],[Bonus %]]*employee[[#This Row],[Annual Salary]]</f>
        <v>112907.2</v>
      </c>
      <c r="P817" t="str">
        <f>IF(AND(employee[[#This Row],[Department]]="IT",employee[[#This Row],[Gender]]="Female"),"Yes","No")</f>
        <v>No</v>
      </c>
      <c r="Q817" t="str">
        <f>IF(AND(employee[[#This Row],[Gender]]="Female",employee[[#This Row],[Ethnicity]]="Black"), "Female_Black", "Others")</f>
        <v>Others</v>
      </c>
    </row>
    <row r="818" spans="1:17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7">
        <v>43542</v>
      </c>
      <c r="J818" s="1">
        <v>74779</v>
      </c>
      <c r="K818" s="2">
        <v>0</v>
      </c>
      <c r="L818" t="s">
        <v>19</v>
      </c>
      <c r="M818" t="s">
        <v>39</v>
      </c>
      <c r="N818" s="7" t="s">
        <v>21</v>
      </c>
      <c r="O818" s="1">
        <f>employee[[#This Row],[Annual Salary]]+employee[[#This Row],[Bonus %]]*employee[[#This Row],[Annual Salary]]</f>
        <v>74779</v>
      </c>
      <c r="P818" t="str">
        <f>IF(AND(employee[[#This Row],[Department]]="IT",employee[[#This Row],[Gender]]="Female"),"Yes","No")</f>
        <v>No</v>
      </c>
      <c r="Q818" t="str">
        <f>IF(AND(employee[[#This Row],[Gender]]="Female",employee[[#This Row],[Ethnicity]]="Black"), "Female_Black", "Others")</f>
        <v>Others</v>
      </c>
    </row>
    <row r="819" spans="1:17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7">
        <v>43048</v>
      </c>
      <c r="J819" s="1">
        <v>63985</v>
      </c>
      <c r="K819" s="2">
        <v>0</v>
      </c>
      <c r="L819" t="s">
        <v>19</v>
      </c>
      <c r="M819" t="s">
        <v>45</v>
      </c>
      <c r="N819" s="7" t="s">
        <v>21</v>
      </c>
      <c r="O819" s="1">
        <f>employee[[#This Row],[Annual Salary]]+employee[[#This Row],[Bonus %]]*employee[[#This Row],[Annual Salary]]</f>
        <v>63985</v>
      </c>
      <c r="P819" t="str">
        <f>IF(AND(employee[[#This Row],[Department]]="IT",employee[[#This Row],[Gender]]="Female"),"Yes","No")</f>
        <v>Yes</v>
      </c>
      <c r="Q819" t="str">
        <f>IF(AND(employee[[#This Row],[Gender]]="Female",employee[[#This Row],[Ethnicity]]="Black"), "Female_Black", "Others")</f>
        <v>Others</v>
      </c>
    </row>
    <row r="820" spans="1:17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7">
        <v>38176</v>
      </c>
      <c r="J820" s="1">
        <v>77903</v>
      </c>
      <c r="K820" s="2">
        <v>0</v>
      </c>
      <c r="L820" t="s">
        <v>19</v>
      </c>
      <c r="M820" t="s">
        <v>63</v>
      </c>
      <c r="N820" s="7" t="s">
        <v>21</v>
      </c>
      <c r="O820" s="1">
        <f>employee[[#This Row],[Annual Salary]]+employee[[#This Row],[Bonus %]]*employee[[#This Row],[Annual Salary]]</f>
        <v>77903</v>
      </c>
      <c r="P820" t="str">
        <f>IF(AND(employee[[#This Row],[Department]]="IT",employee[[#This Row],[Gender]]="Female"),"Yes","No")</f>
        <v>Yes</v>
      </c>
      <c r="Q820" t="str">
        <f>IF(AND(employee[[#This Row],[Gender]]="Female",employee[[#This Row],[Ethnicity]]="Black"), "Female_Black", "Others")</f>
        <v>Others</v>
      </c>
    </row>
    <row r="821" spans="1:17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7">
        <v>42898</v>
      </c>
      <c r="J821" s="1">
        <v>164396</v>
      </c>
      <c r="K821" s="2">
        <v>0.28999999999999998</v>
      </c>
      <c r="L821" t="s">
        <v>19</v>
      </c>
      <c r="M821" t="s">
        <v>29</v>
      </c>
      <c r="N821" s="7" t="s">
        <v>21</v>
      </c>
      <c r="O821" s="1">
        <f>employee[[#This Row],[Annual Salary]]+employee[[#This Row],[Bonus %]]*employee[[#This Row],[Annual Salary]]</f>
        <v>212070.84</v>
      </c>
      <c r="P821" t="str">
        <f>IF(AND(employee[[#This Row],[Department]]="IT",employee[[#This Row],[Gender]]="Female"),"Yes","No")</f>
        <v>No</v>
      </c>
      <c r="Q821" t="str">
        <f>IF(AND(employee[[#This Row],[Gender]]="Female",employee[[#This Row],[Ethnicity]]="Black"), "Female_Black", "Others")</f>
        <v>Others</v>
      </c>
    </row>
    <row r="822" spans="1:17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7">
        <v>44375</v>
      </c>
      <c r="J822" s="1">
        <v>71234</v>
      </c>
      <c r="K822" s="2">
        <v>0</v>
      </c>
      <c r="L822" t="s">
        <v>19</v>
      </c>
      <c r="M822" t="s">
        <v>63</v>
      </c>
      <c r="N822" s="7" t="s">
        <v>21</v>
      </c>
      <c r="O822" s="1">
        <f>employee[[#This Row],[Annual Salary]]+employee[[#This Row],[Bonus %]]*employee[[#This Row],[Annual Salary]]</f>
        <v>71234</v>
      </c>
      <c r="P822" t="str">
        <f>IF(AND(employee[[#This Row],[Department]]="IT",employee[[#This Row],[Gender]]="Female"),"Yes","No")</f>
        <v>No</v>
      </c>
      <c r="Q822" t="str">
        <f>IF(AND(employee[[#This Row],[Gender]]="Female",employee[[#This Row],[Ethnicity]]="Black"), "Female_Black", "Others")</f>
        <v>Others</v>
      </c>
    </row>
    <row r="823" spans="1:17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7">
        <v>38096</v>
      </c>
      <c r="J823" s="1">
        <v>122487</v>
      </c>
      <c r="K823" s="2">
        <v>0.08</v>
      </c>
      <c r="L823" t="s">
        <v>33</v>
      </c>
      <c r="M823" t="s">
        <v>74</v>
      </c>
      <c r="N823" s="7" t="s">
        <v>21</v>
      </c>
      <c r="O823" s="1">
        <f>employee[[#This Row],[Annual Salary]]+employee[[#This Row],[Bonus %]]*employee[[#This Row],[Annual Salary]]</f>
        <v>132285.96</v>
      </c>
      <c r="P823" t="str">
        <f>IF(AND(employee[[#This Row],[Department]]="IT",employee[[#This Row],[Gender]]="Female"),"Yes","No")</f>
        <v>No</v>
      </c>
      <c r="Q823" t="str">
        <f>IF(AND(employee[[#This Row],[Gender]]="Female",employee[[#This Row],[Ethnicity]]="Black"), "Female_Black", "Others")</f>
        <v>Others</v>
      </c>
    </row>
    <row r="824" spans="1:17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7">
        <v>42738</v>
      </c>
      <c r="J824" s="1">
        <v>101870</v>
      </c>
      <c r="K824" s="2">
        <v>0.1</v>
      </c>
      <c r="L824" t="s">
        <v>19</v>
      </c>
      <c r="M824" t="s">
        <v>39</v>
      </c>
      <c r="N824" s="7" t="s">
        <v>21</v>
      </c>
      <c r="O824" s="1">
        <f>employee[[#This Row],[Annual Salary]]+employee[[#This Row],[Bonus %]]*employee[[#This Row],[Annual Salary]]</f>
        <v>112057</v>
      </c>
      <c r="P824" t="str">
        <f>IF(AND(employee[[#This Row],[Department]]="IT",employee[[#This Row],[Gender]]="Female"),"Yes","No")</f>
        <v>No</v>
      </c>
      <c r="Q824" t="str">
        <f>IF(AND(employee[[#This Row],[Gender]]="Female",employee[[#This Row],[Ethnicity]]="Black"), "Female_Black", "Others")</f>
        <v>Others</v>
      </c>
    </row>
    <row r="825" spans="1:17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7">
        <v>44009</v>
      </c>
      <c r="J825" s="1">
        <v>40316</v>
      </c>
      <c r="K825" s="2">
        <v>0</v>
      </c>
      <c r="L825" t="s">
        <v>52</v>
      </c>
      <c r="M825" t="s">
        <v>81</v>
      </c>
      <c r="N825" s="7" t="s">
        <v>21</v>
      </c>
      <c r="O825" s="1">
        <f>employee[[#This Row],[Annual Salary]]+employee[[#This Row],[Bonus %]]*employee[[#This Row],[Annual Salary]]</f>
        <v>40316</v>
      </c>
      <c r="P825" t="str">
        <f>IF(AND(employee[[#This Row],[Department]]="IT",employee[[#This Row],[Gender]]="Female"),"Yes","No")</f>
        <v>No</v>
      </c>
      <c r="Q825" t="str">
        <f>IF(AND(employee[[#This Row],[Gender]]="Female",employee[[#This Row],[Ethnicity]]="Black"), "Female_Black", "Others")</f>
        <v>Others</v>
      </c>
    </row>
    <row r="826" spans="1:17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7">
        <v>38391</v>
      </c>
      <c r="J826" s="1">
        <v>115145</v>
      </c>
      <c r="K826" s="2">
        <v>0.05</v>
      </c>
      <c r="L826" t="s">
        <v>33</v>
      </c>
      <c r="M826" t="s">
        <v>80</v>
      </c>
      <c r="N826" s="7" t="s">
        <v>21</v>
      </c>
      <c r="O826" s="1">
        <f>employee[[#This Row],[Annual Salary]]+employee[[#This Row],[Bonus %]]*employee[[#This Row],[Annual Salary]]</f>
        <v>120902.25</v>
      </c>
      <c r="P826" t="str">
        <f>IF(AND(employee[[#This Row],[Department]]="IT",employee[[#This Row],[Gender]]="Female"),"Yes","No")</f>
        <v>Yes</v>
      </c>
      <c r="Q826" t="str">
        <f>IF(AND(employee[[#This Row],[Gender]]="Female",employee[[#This Row],[Ethnicity]]="Black"), "Female_Black", "Others")</f>
        <v>Others</v>
      </c>
    </row>
    <row r="827" spans="1:17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7">
        <v>39885</v>
      </c>
      <c r="J827" s="1">
        <v>62335</v>
      </c>
      <c r="K827" s="2">
        <v>0</v>
      </c>
      <c r="L827" t="s">
        <v>52</v>
      </c>
      <c r="M827" t="s">
        <v>81</v>
      </c>
      <c r="N827" s="7" t="s">
        <v>21</v>
      </c>
      <c r="O827" s="1">
        <f>employee[[#This Row],[Annual Salary]]+employee[[#This Row],[Bonus %]]*employee[[#This Row],[Annual Salary]]</f>
        <v>62335</v>
      </c>
      <c r="P827" t="str">
        <f>IF(AND(employee[[#This Row],[Department]]="IT",employee[[#This Row],[Gender]]="Female"),"Yes","No")</f>
        <v>Yes</v>
      </c>
      <c r="Q827" t="str">
        <f>IF(AND(employee[[#This Row],[Gender]]="Female",employee[[#This Row],[Ethnicity]]="Black"), "Female_Black", "Others")</f>
        <v>Others</v>
      </c>
    </row>
    <row r="828" spans="1:17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7">
        <v>38847</v>
      </c>
      <c r="J828" s="1">
        <v>41561</v>
      </c>
      <c r="K828" s="2">
        <v>0</v>
      </c>
      <c r="L828" t="s">
        <v>19</v>
      </c>
      <c r="M828" t="s">
        <v>25</v>
      </c>
      <c r="N828" s="7" t="s">
        <v>21</v>
      </c>
      <c r="O828" s="1">
        <f>employee[[#This Row],[Annual Salary]]+employee[[#This Row],[Bonus %]]*employee[[#This Row],[Annual Salary]]</f>
        <v>41561</v>
      </c>
      <c r="P828" t="str">
        <f>IF(AND(employee[[#This Row],[Department]]="IT",employee[[#This Row],[Gender]]="Female"),"Yes","No")</f>
        <v>No</v>
      </c>
      <c r="Q828" t="str">
        <f>IF(AND(employee[[#This Row],[Gender]]="Female",employee[[#This Row],[Ethnicity]]="Black"), "Female_Black", "Others")</f>
        <v>Others</v>
      </c>
    </row>
    <row r="829" spans="1:17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7">
        <v>40657</v>
      </c>
      <c r="J829" s="1">
        <v>131183</v>
      </c>
      <c r="K829" s="2">
        <v>0.14000000000000001</v>
      </c>
      <c r="L829" t="s">
        <v>33</v>
      </c>
      <c r="M829" t="s">
        <v>74</v>
      </c>
      <c r="N829" s="7">
        <v>42445</v>
      </c>
      <c r="O829" s="1">
        <f>employee[[#This Row],[Annual Salary]]+employee[[#This Row],[Bonus %]]*employee[[#This Row],[Annual Salary]]</f>
        <v>149548.62</v>
      </c>
      <c r="P829" t="str">
        <f>IF(AND(employee[[#This Row],[Department]]="IT",employee[[#This Row],[Gender]]="Female"),"Yes","No")</f>
        <v>No</v>
      </c>
      <c r="Q829" t="str">
        <f>IF(AND(employee[[#This Row],[Gender]]="Female",employee[[#This Row],[Ethnicity]]="Black"), "Female_Black", "Others")</f>
        <v>Others</v>
      </c>
    </row>
    <row r="830" spans="1:17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7">
        <v>37445</v>
      </c>
      <c r="J830" s="1">
        <v>92655</v>
      </c>
      <c r="K830" s="2">
        <v>0</v>
      </c>
      <c r="L830" t="s">
        <v>33</v>
      </c>
      <c r="M830" t="s">
        <v>34</v>
      </c>
      <c r="N830" s="7" t="s">
        <v>21</v>
      </c>
      <c r="O830" s="1">
        <f>employee[[#This Row],[Annual Salary]]+employee[[#This Row],[Bonus %]]*employee[[#This Row],[Annual Salary]]</f>
        <v>92655</v>
      </c>
      <c r="P830" t="str">
        <f>IF(AND(employee[[#This Row],[Department]]="IT",employee[[#This Row],[Gender]]="Female"),"Yes","No")</f>
        <v>Yes</v>
      </c>
      <c r="Q830" t="str">
        <f>IF(AND(employee[[#This Row],[Gender]]="Female",employee[[#This Row],[Ethnicity]]="Black"), "Female_Black", "Others")</f>
        <v>Others</v>
      </c>
    </row>
    <row r="831" spans="1:17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7">
        <v>35157</v>
      </c>
      <c r="J831" s="1">
        <v>157057</v>
      </c>
      <c r="K831" s="2">
        <v>0.12</v>
      </c>
      <c r="L831" t="s">
        <v>19</v>
      </c>
      <c r="M831" t="s">
        <v>45</v>
      </c>
      <c r="N831" s="7" t="s">
        <v>21</v>
      </c>
      <c r="O831" s="1">
        <f>employee[[#This Row],[Annual Salary]]+employee[[#This Row],[Bonus %]]*employee[[#This Row],[Annual Salary]]</f>
        <v>175903.84</v>
      </c>
      <c r="P831" t="str">
        <f>IF(AND(employee[[#This Row],[Department]]="IT",employee[[#This Row],[Gender]]="Female"),"Yes","No")</f>
        <v>No</v>
      </c>
      <c r="Q831" t="str">
        <f>IF(AND(employee[[#This Row],[Gender]]="Female",employee[[#This Row],[Ethnicity]]="Black"), "Female_Black", "Others")</f>
        <v>Others</v>
      </c>
    </row>
    <row r="832" spans="1:17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7">
        <v>38392</v>
      </c>
      <c r="J832" s="1">
        <v>64462</v>
      </c>
      <c r="K832" s="2">
        <v>0</v>
      </c>
      <c r="L832" t="s">
        <v>19</v>
      </c>
      <c r="M832" t="s">
        <v>20</v>
      </c>
      <c r="N832" s="7" t="s">
        <v>21</v>
      </c>
      <c r="O832" s="1">
        <f>employee[[#This Row],[Annual Salary]]+employee[[#This Row],[Bonus %]]*employee[[#This Row],[Annual Salary]]</f>
        <v>64462</v>
      </c>
      <c r="P832" t="str">
        <f>IF(AND(employee[[#This Row],[Department]]="IT",employee[[#This Row],[Gender]]="Female"),"Yes","No")</f>
        <v>Yes</v>
      </c>
      <c r="Q832" t="str">
        <f>IF(AND(employee[[#This Row],[Gender]]="Female",employee[[#This Row],[Ethnicity]]="Black"), "Female_Black", "Others")</f>
        <v>Others</v>
      </c>
    </row>
    <row r="833" spans="1:17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7">
        <v>38632</v>
      </c>
      <c r="J833" s="1">
        <v>79352</v>
      </c>
      <c r="K833" s="2">
        <v>0</v>
      </c>
      <c r="L833" t="s">
        <v>19</v>
      </c>
      <c r="M833" t="s">
        <v>63</v>
      </c>
      <c r="N833" s="7" t="s">
        <v>21</v>
      </c>
      <c r="O833" s="1">
        <f>employee[[#This Row],[Annual Salary]]+employee[[#This Row],[Bonus %]]*employee[[#This Row],[Annual Salary]]</f>
        <v>79352</v>
      </c>
      <c r="P833" t="str">
        <f>IF(AND(employee[[#This Row],[Department]]="IT",employee[[#This Row],[Gender]]="Female"),"Yes","No")</f>
        <v>No</v>
      </c>
      <c r="Q833" t="str">
        <f>IF(AND(employee[[#This Row],[Gender]]="Female",employee[[#This Row],[Ethnicity]]="Black"), "Female_Black", "Others")</f>
        <v>Others</v>
      </c>
    </row>
    <row r="834" spans="1:17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7">
        <v>36977</v>
      </c>
      <c r="J834" s="1">
        <v>157812</v>
      </c>
      <c r="K834" s="2">
        <v>0.11</v>
      </c>
      <c r="L834" t="s">
        <v>19</v>
      </c>
      <c r="M834" t="s">
        <v>45</v>
      </c>
      <c r="N834" s="7" t="s">
        <v>21</v>
      </c>
      <c r="O834" s="1">
        <f>employee[[#This Row],[Annual Salary]]+employee[[#This Row],[Bonus %]]*employee[[#This Row],[Annual Salary]]</f>
        <v>175171.32</v>
      </c>
      <c r="P834" t="str">
        <f>IF(AND(employee[[#This Row],[Department]]="IT",employee[[#This Row],[Gender]]="Female"),"Yes","No")</f>
        <v>No</v>
      </c>
      <c r="Q834" t="str">
        <f>IF(AND(employee[[#This Row],[Gender]]="Female",employee[[#This Row],[Ethnicity]]="Black"), "Female_Black", "Others")</f>
        <v>Others</v>
      </c>
    </row>
    <row r="835" spans="1:17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7">
        <v>43354</v>
      </c>
      <c r="J835" s="1">
        <v>80745</v>
      </c>
      <c r="K835" s="2">
        <v>0</v>
      </c>
      <c r="L835" t="s">
        <v>19</v>
      </c>
      <c r="M835" t="s">
        <v>20</v>
      </c>
      <c r="N835" s="7" t="s">
        <v>21</v>
      </c>
      <c r="O835" s="1">
        <f>employee[[#This Row],[Annual Salary]]+employee[[#This Row],[Bonus %]]*employee[[#This Row],[Annual Salary]]</f>
        <v>80745</v>
      </c>
      <c r="P835" t="str">
        <f>IF(AND(employee[[#This Row],[Department]]="IT",employee[[#This Row],[Gender]]="Female"),"Yes","No")</f>
        <v>No</v>
      </c>
      <c r="Q835" t="str">
        <f>IF(AND(employee[[#This Row],[Gender]]="Female",employee[[#This Row],[Ethnicity]]="Black"), "Female_Black", "Others")</f>
        <v>Others</v>
      </c>
    </row>
    <row r="836" spans="1:17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7">
        <v>35113</v>
      </c>
      <c r="J836" s="1">
        <v>75354</v>
      </c>
      <c r="K836" s="2">
        <v>0</v>
      </c>
      <c r="L836" t="s">
        <v>19</v>
      </c>
      <c r="M836" t="s">
        <v>25</v>
      </c>
      <c r="N836" s="7">
        <v>35413</v>
      </c>
      <c r="O836" s="1">
        <f>employee[[#This Row],[Annual Salary]]+employee[[#This Row],[Bonus %]]*employee[[#This Row],[Annual Salary]]</f>
        <v>75354</v>
      </c>
      <c r="P836" t="str">
        <f>IF(AND(employee[[#This Row],[Department]]="IT",employee[[#This Row],[Gender]]="Female"),"Yes","No")</f>
        <v>Yes</v>
      </c>
      <c r="Q836" t="str">
        <f>IF(AND(employee[[#This Row],[Gender]]="Female",employee[[#This Row],[Ethnicity]]="Black"), "Female_Black", "Others")</f>
        <v>Others</v>
      </c>
    </row>
    <row r="837" spans="1:17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7">
        <v>43363</v>
      </c>
      <c r="J837" s="1">
        <v>78938</v>
      </c>
      <c r="K837" s="2">
        <v>0.14000000000000001</v>
      </c>
      <c r="L837" t="s">
        <v>19</v>
      </c>
      <c r="M837" t="s">
        <v>39</v>
      </c>
      <c r="N837" s="7" t="s">
        <v>21</v>
      </c>
      <c r="O837" s="1">
        <f>employee[[#This Row],[Annual Salary]]+employee[[#This Row],[Bonus %]]*employee[[#This Row],[Annual Salary]]</f>
        <v>89989.32</v>
      </c>
      <c r="P837" t="str">
        <f>IF(AND(employee[[#This Row],[Department]]="IT",employee[[#This Row],[Gender]]="Female"),"Yes","No")</f>
        <v>No</v>
      </c>
      <c r="Q837" t="str">
        <f>IF(AND(employee[[#This Row],[Gender]]="Female",employee[[#This Row],[Ethnicity]]="Black"), "Female_Black", "Others")</f>
        <v>Others</v>
      </c>
    </row>
    <row r="838" spans="1:17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7">
        <v>39701</v>
      </c>
      <c r="J838" s="1">
        <v>96313</v>
      </c>
      <c r="K838" s="2">
        <v>0</v>
      </c>
      <c r="L838" t="s">
        <v>19</v>
      </c>
      <c r="M838" t="s">
        <v>25</v>
      </c>
      <c r="N838" s="7" t="s">
        <v>21</v>
      </c>
      <c r="O838" s="1">
        <f>employee[[#This Row],[Annual Salary]]+employee[[#This Row],[Bonus %]]*employee[[#This Row],[Annual Salary]]</f>
        <v>96313</v>
      </c>
      <c r="P838" t="str">
        <f>IF(AND(employee[[#This Row],[Department]]="IT",employee[[#This Row],[Gender]]="Female"),"Yes","No")</f>
        <v>No</v>
      </c>
      <c r="Q838" t="str">
        <f>IF(AND(employee[[#This Row],[Gender]]="Female",employee[[#This Row],[Ethnicity]]="Black"), "Female_Black", "Others")</f>
        <v>Others</v>
      </c>
    </row>
    <row r="839" spans="1:17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7">
        <v>40511</v>
      </c>
      <c r="J839" s="1">
        <v>153767</v>
      </c>
      <c r="K839" s="2">
        <v>0.27</v>
      </c>
      <c r="L839" t="s">
        <v>19</v>
      </c>
      <c r="M839" t="s">
        <v>39</v>
      </c>
      <c r="N839" s="7" t="s">
        <v>21</v>
      </c>
      <c r="O839" s="1">
        <f>employee[[#This Row],[Annual Salary]]+employee[[#This Row],[Bonus %]]*employee[[#This Row],[Annual Salary]]</f>
        <v>195284.09</v>
      </c>
      <c r="P839" t="str">
        <f>IF(AND(employee[[#This Row],[Department]]="IT",employee[[#This Row],[Gender]]="Female"),"Yes","No")</f>
        <v>No</v>
      </c>
      <c r="Q839" t="str">
        <f>IF(AND(employee[[#This Row],[Gender]]="Female",employee[[#This Row],[Ethnicity]]="Black"), "Female_Black", "Others")</f>
        <v>Others</v>
      </c>
    </row>
    <row r="840" spans="1:17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7">
        <v>42266</v>
      </c>
      <c r="J840" s="1">
        <v>103423</v>
      </c>
      <c r="K840" s="2">
        <v>0.06</v>
      </c>
      <c r="L840" t="s">
        <v>19</v>
      </c>
      <c r="M840" t="s">
        <v>29</v>
      </c>
      <c r="N840" s="7" t="s">
        <v>21</v>
      </c>
      <c r="O840" s="1">
        <f>employee[[#This Row],[Annual Salary]]+employee[[#This Row],[Bonus %]]*employee[[#This Row],[Annual Salary]]</f>
        <v>109628.38</v>
      </c>
      <c r="P840" t="str">
        <f>IF(AND(employee[[#This Row],[Department]]="IT",employee[[#This Row],[Gender]]="Female"),"Yes","No")</f>
        <v>No</v>
      </c>
      <c r="Q840" t="str">
        <f>IF(AND(employee[[#This Row],[Gender]]="Female",employee[[#This Row],[Ethnicity]]="Black"), "Female_Black", "Others")</f>
        <v>Female_Black</v>
      </c>
    </row>
    <row r="841" spans="1:17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7">
        <v>44370</v>
      </c>
      <c r="J841" s="1">
        <v>86464</v>
      </c>
      <c r="K841" s="2">
        <v>0</v>
      </c>
      <c r="L841" t="s">
        <v>33</v>
      </c>
      <c r="M841" t="s">
        <v>74</v>
      </c>
      <c r="N841" s="7" t="s">
        <v>21</v>
      </c>
      <c r="O841" s="1">
        <f>employee[[#This Row],[Annual Salary]]+employee[[#This Row],[Bonus %]]*employee[[#This Row],[Annual Salary]]</f>
        <v>86464</v>
      </c>
      <c r="P841" t="str">
        <f>IF(AND(employee[[#This Row],[Department]]="IT",employee[[#This Row],[Gender]]="Female"),"Yes","No")</f>
        <v>No</v>
      </c>
      <c r="Q841" t="str">
        <f>IF(AND(employee[[#This Row],[Gender]]="Female",employee[[#This Row],[Ethnicity]]="Black"), "Female_Black", "Others")</f>
        <v>Others</v>
      </c>
    </row>
    <row r="842" spans="1:17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7">
        <v>43114</v>
      </c>
      <c r="J842" s="1">
        <v>80516</v>
      </c>
      <c r="K842" s="2">
        <v>0</v>
      </c>
      <c r="L842" t="s">
        <v>52</v>
      </c>
      <c r="M842" t="s">
        <v>53</v>
      </c>
      <c r="N842" s="7" t="s">
        <v>21</v>
      </c>
      <c r="O842" s="1">
        <f>employee[[#This Row],[Annual Salary]]+employee[[#This Row],[Bonus %]]*employee[[#This Row],[Annual Salary]]</f>
        <v>80516</v>
      </c>
      <c r="P842" t="str">
        <f>IF(AND(employee[[#This Row],[Department]]="IT",employee[[#This Row],[Gender]]="Female"),"Yes","No")</f>
        <v>No</v>
      </c>
      <c r="Q842" t="str">
        <f>IF(AND(employee[[#This Row],[Gender]]="Female",employee[[#This Row],[Ethnicity]]="Black"), "Female_Black", "Others")</f>
        <v>Others</v>
      </c>
    </row>
    <row r="843" spans="1:17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7">
        <v>41507</v>
      </c>
      <c r="J843" s="1">
        <v>105390</v>
      </c>
      <c r="K843" s="2">
        <v>0.06</v>
      </c>
      <c r="L843" t="s">
        <v>19</v>
      </c>
      <c r="M843" t="s">
        <v>29</v>
      </c>
      <c r="N843" s="7" t="s">
        <v>21</v>
      </c>
      <c r="O843" s="1">
        <f>employee[[#This Row],[Annual Salary]]+employee[[#This Row],[Bonus %]]*employee[[#This Row],[Annual Salary]]</f>
        <v>111713.4</v>
      </c>
      <c r="P843" t="str">
        <f>IF(AND(employee[[#This Row],[Department]]="IT",employee[[#This Row],[Gender]]="Female"),"Yes","No")</f>
        <v>No</v>
      </c>
      <c r="Q843" t="str">
        <f>IF(AND(employee[[#This Row],[Gender]]="Female",employee[[#This Row],[Ethnicity]]="Black"), "Female_Black", "Others")</f>
        <v>Female_Black</v>
      </c>
    </row>
    <row r="844" spans="1:17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7">
        <v>44445</v>
      </c>
      <c r="J844" s="1">
        <v>83418</v>
      </c>
      <c r="K844" s="2">
        <v>0</v>
      </c>
      <c r="L844" t="s">
        <v>33</v>
      </c>
      <c r="M844" t="s">
        <v>74</v>
      </c>
      <c r="N844" s="7" t="s">
        <v>21</v>
      </c>
      <c r="O844" s="1">
        <f>employee[[#This Row],[Annual Salary]]+employee[[#This Row],[Bonus %]]*employee[[#This Row],[Annual Salary]]</f>
        <v>83418</v>
      </c>
      <c r="P844" t="str">
        <f>IF(AND(employee[[#This Row],[Department]]="IT",employee[[#This Row],[Gender]]="Female"),"Yes","No")</f>
        <v>Yes</v>
      </c>
      <c r="Q844" t="str">
        <f>IF(AND(employee[[#This Row],[Gender]]="Female",employee[[#This Row],[Ethnicity]]="Black"), "Female_Black", "Others")</f>
        <v>Others</v>
      </c>
    </row>
    <row r="845" spans="1:17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7">
        <v>43042</v>
      </c>
      <c r="J845" s="1">
        <v>66660</v>
      </c>
      <c r="K845" s="2">
        <v>0</v>
      </c>
      <c r="L845" t="s">
        <v>19</v>
      </c>
      <c r="M845" t="s">
        <v>25</v>
      </c>
      <c r="N845" s="7" t="s">
        <v>21</v>
      </c>
      <c r="O845" s="1">
        <f>employee[[#This Row],[Annual Salary]]+employee[[#This Row],[Bonus %]]*employee[[#This Row],[Annual Salary]]</f>
        <v>66660</v>
      </c>
      <c r="P845" t="str">
        <f>IF(AND(employee[[#This Row],[Department]]="IT",employee[[#This Row],[Gender]]="Female"),"Yes","No")</f>
        <v>Yes</v>
      </c>
      <c r="Q845" t="str">
        <f>IF(AND(employee[[#This Row],[Gender]]="Female",employee[[#This Row],[Ethnicity]]="Black"), "Female_Black", "Others")</f>
        <v>Others</v>
      </c>
    </row>
    <row r="846" spans="1:17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7">
        <v>42165</v>
      </c>
      <c r="J846" s="1">
        <v>101985</v>
      </c>
      <c r="K846" s="2">
        <v>7.0000000000000007E-2</v>
      </c>
      <c r="L846" t="s">
        <v>19</v>
      </c>
      <c r="M846" t="s">
        <v>45</v>
      </c>
      <c r="N846" s="7" t="s">
        <v>21</v>
      </c>
      <c r="O846" s="1">
        <f>employee[[#This Row],[Annual Salary]]+employee[[#This Row],[Bonus %]]*employee[[#This Row],[Annual Salary]]</f>
        <v>109123.95</v>
      </c>
      <c r="P846" t="str">
        <f>IF(AND(employee[[#This Row],[Department]]="IT",employee[[#This Row],[Gender]]="Female"),"Yes","No")</f>
        <v>No</v>
      </c>
      <c r="Q846" t="str">
        <f>IF(AND(employee[[#This Row],[Gender]]="Female",employee[[#This Row],[Ethnicity]]="Black"), "Female_Black", "Others")</f>
        <v>Others</v>
      </c>
    </row>
    <row r="847" spans="1:17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7">
        <v>43439</v>
      </c>
      <c r="J847" s="1">
        <v>199504</v>
      </c>
      <c r="K847" s="2">
        <v>0.3</v>
      </c>
      <c r="L847" t="s">
        <v>19</v>
      </c>
      <c r="M847" t="s">
        <v>25</v>
      </c>
      <c r="N847" s="7" t="s">
        <v>21</v>
      </c>
      <c r="O847" s="1">
        <f>employee[[#This Row],[Annual Salary]]+employee[[#This Row],[Bonus %]]*employee[[#This Row],[Annual Salary]]</f>
        <v>259355.2</v>
      </c>
      <c r="P847" t="str">
        <f>IF(AND(employee[[#This Row],[Department]]="IT",employee[[#This Row],[Gender]]="Female"),"Yes","No")</f>
        <v>No</v>
      </c>
      <c r="Q847" t="str">
        <f>IF(AND(employee[[#This Row],[Gender]]="Female",employee[[#This Row],[Ethnicity]]="Black"), "Female_Black", "Others")</f>
        <v>Others</v>
      </c>
    </row>
    <row r="848" spans="1:17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7">
        <v>38995</v>
      </c>
      <c r="J848" s="1">
        <v>147966</v>
      </c>
      <c r="K848" s="2">
        <v>0.11</v>
      </c>
      <c r="L848" t="s">
        <v>52</v>
      </c>
      <c r="M848" t="s">
        <v>66</v>
      </c>
      <c r="N848" s="7">
        <v>43608</v>
      </c>
      <c r="O848" s="1">
        <f>employee[[#This Row],[Annual Salary]]+employee[[#This Row],[Bonus %]]*employee[[#This Row],[Annual Salary]]</f>
        <v>164242.26</v>
      </c>
      <c r="P848" t="str">
        <f>IF(AND(employee[[#This Row],[Department]]="IT",employee[[#This Row],[Gender]]="Female"),"Yes","No")</f>
        <v>No</v>
      </c>
      <c r="Q848" t="str">
        <f>IF(AND(employee[[#This Row],[Gender]]="Female",employee[[#This Row],[Ethnicity]]="Black"), "Female_Black", "Others")</f>
        <v>Others</v>
      </c>
    </row>
    <row r="849" spans="1:17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7">
        <v>41810</v>
      </c>
      <c r="J849" s="1">
        <v>41728</v>
      </c>
      <c r="K849" s="2">
        <v>0</v>
      </c>
      <c r="L849" t="s">
        <v>33</v>
      </c>
      <c r="M849" t="s">
        <v>80</v>
      </c>
      <c r="N849" s="7" t="s">
        <v>21</v>
      </c>
      <c r="O849" s="1">
        <f>employee[[#This Row],[Annual Salary]]+employee[[#This Row],[Bonus %]]*employee[[#This Row],[Annual Salary]]</f>
        <v>41728</v>
      </c>
      <c r="P849" t="str">
        <f>IF(AND(employee[[#This Row],[Department]]="IT",employee[[#This Row],[Gender]]="Female"),"Yes","No")</f>
        <v>No</v>
      </c>
      <c r="Q849" t="str">
        <f>IF(AND(employee[[#This Row],[Gender]]="Female",employee[[#This Row],[Ethnicity]]="Black"), "Female_Black", "Others")</f>
        <v>Others</v>
      </c>
    </row>
    <row r="850" spans="1:17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7">
        <v>40591</v>
      </c>
      <c r="J850" s="1">
        <v>94422</v>
      </c>
      <c r="K850" s="2">
        <v>0</v>
      </c>
      <c r="L850" t="s">
        <v>19</v>
      </c>
      <c r="M850" t="s">
        <v>39</v>
      </c>
      <c r="N850" s="7" t="s">
        <v>21</v>
      </c>
      <c r="O850" s="1">
        <f>employee[[#This Row],[Annual Salary]]+employee[[#This Row],[Bonus %]]*employee[[#This Row],[Annual Salary]]</f>
        <v>94422</v>
      </c>
      <c r="P850" t="str">
        <f>IF(AND(employee[[#This Row],[Department]]="IT",employee[[#This Row],[Gender]]="Female"),"Yes","No")</f>
        <v>No</v>
      </c>
      <c r="Q850" t="str">
        <f>IF(AND(employee[[#This Row],[Gender]]="Female",employee[[#This Row],[Ethnicity]]="Black"), "Female_Black", "Others")</f>
        <v>Others</v>
      </c>
    </row>
    <row r="851" spans="1:17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7">
        <v>42184</v>
      </c>
      <c r="J851" s="1">
        <v>191026</v>
      </c>
      <c r="K851" s="2">
        <v>0.16</v>
      </c>
      <c r="L851" t="s">
        <v>19</v>
      </c>
      <c r="M851" t="s">
        <v>29</v>
      </c>
      <c r="N851" s="7" t="s">
        <v>21</v>
      </c>
      <c r="O851" s="1">
        <f>employee[[#This Row],[Annual Salary]]+employee[[#This Row],[Bonus %]]*employee[[#This Row],[Annual Salary]]</f>
        <v>221590.16</v>
      </c>
      <c r="P851" t="str">
        <f>IF(AND(employee[[#This Row],[Department]]="IT",employee[[#This Row],[Gender]]="Female"),"Yes","No")</f>
        <v>No</v>
      </c>
      <c r="Q851" t="str">
        <f>IF(AND(employee[[#This Row],[Gender]]="Female",employee[[#This Row],[Ethnicity]]="Black"), "Female_Black", "Others")</f>
        <v>Others</v>
      </c>
    </row>
    <row r="852" spans="1:17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7">
        <v>40511</v>
      </c>
      <c r="J852" s="1">
        <v>186725</v>
      </c>
      <c r="K852" s="2">
        <v>0.32</v>
      </c>
      <c r="L852" t="s">
        <v>52</v>
      </c>
      <c r="M852" t="s">
        <v>81</v>
      </c>
      <c r="N852" s="7" t="s">
        <v>21</v>
      </c>
      <c r="O852" s="1">
        <f>employee[[#This Row],[Annual Salary]]+employee[[#This Row],[Bonus %]]*employee[[#This Row],[Annual Salary]]</f>
        <v>246477</v>
      </c>
      <c r="P852" t="str">
        <f>IF(AND(employee[[#This Row],[Department]]="IT",employee[[#This Row],[Gender]]="Female"),"Yes","No")</f>
        <v>No</v>
      </c>
      <c r="Q852" t="str">
        <f>IF(AND(employee[[#This Row],[Gender]]="Female",employee[[#This Row],[Ethnicity]]="Black"), "Female_Black", "Others")</f>
        <v>Others</v>
      </c>
    </row>
    <row r="853" spans="1:17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7">
        <v>40045</v>
      </c>
      <c r="J853" s="1">
        <v>52800</v>
      </c>
      <c r="K853" s="2">
        <v>0</v>
      </c>
      <c r="L853" t="s">
        <v>19</v>
      </c>
      <c r="M853" t="s">
        <v>39</v>
      </c>
      <c r="N853" s="7" t="s">
        <v>21</v>
      </c>
      <c r="O853" s="1">
        <f>employee[[#This Row],[Annual Salary]]+employee[[#This Row],[Bonus %]]*employee[[#This Row],[Annual Salary]]</f>
        <v>52800</v>
      </c>
      <c r="P853" t="str">
        <f>IF(AND(employee[[#This Row],[Department]]="IT",employee[[#This Row],[Gender]]="Female"),"Yes","No")</f>
        <v>No</v>
      </c>
      <c r="Q853" t="str">
        <f>IF(AND(employee[[#This Row],[Gender]]="Female",employee[[#This Row],[Ethnicity]]="Black"), "Female_Black", "Others")</f>
        <v>Others</v>
      </c>
    </row>
    <row r="854" spans="1:17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7">
        <v>40517</v>
      </c>
      <c r="J854" s="1">
        <v>113982</v>
      </c>
      <c r="K854" s="2">
        <v>0</v>
      </c>
      <c r="L854" t="s">
        <v>19</v>
      </c>
      <c r="M854" t="s">
        <v>63</v>
      </c>
      <c r="N854" s="7" t="s">
        <v>21</v>
      </c>
      <c r="O854" s="1">
        <f>employee[[#This Row],[Annual Salary]]+employee[[#This Row],[Bonus %]]*employee[[#This Row],[Annual Salary]]</f>
        <v>113982</v>
      </c>
      <c r="P854" t="str">
        <f>IF(AND(employee[[#This Row],[Department]]="IT",employee[[#This Row],[Gender]]="Female"),"Yes","No")</f>
        <v>No</v>
      </c>
      <c r="Q854" t="str">
        <f>IF(AND(employee[[#This Row],[Gender]]="Female",employee[[#This Row],[Ethnicity]]="Black"), "Female_Black", "Others")</f>
        <v>Others</v>
      </c>
    </row>
    <row r="855" spans="1:17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7">
        <v>44271</v>
      </c>
      <c r="J855" s="1">
        <v>56239</v>
      </c>
      <c r="K855" s="2">
        <v>0</v>
      </c>
      <c r="L855" t="s">
        <v>33</v>
      </c>
      <c r="M855" t="s">
        <v>80</v>
      </c>
      <c r="N855" s="7" t="s">
        <v>21</v>
      </c>
      <c r="O855" s="1">
        <f>employee[[#This Row],[Annual Salary]]+employee[[#This Row],[Bonus %]]*employee[[#This Row],[Annual Salary]]</f>
        <v>56239</v>
      </c>
      <c r="P855" t="str">
        <f>IF(AND(employee[[#This Row],[Department]]="IT",employee[[#This Row],[Gender]]="Female"),"Yes","No")</f>
        <v>No</v>
      </c>
      <c r="Q855" t="str">
        <f>IF(AND(employee[[#This Row],[Gender]]="Female",employee[[#This Row],[Ethnicity]]="Black"), "Female_Black", "Others")</f>
        <v>Others</v>
      </c>
    </row>
    <row r="856" spans="1:17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7">
        <v>44257</v>
      </c>
      <c r="J856" s="1">
        <v>44732</v>
      </c>
      <c r="K856" s="2">
        <v>0</v>
      </c>
      <c r="L856" t="s">
        <v>52</v>
      </c>
      <c r="M856" t="s">
        <v>66</v>
      </c>
      <c r="N856" s="7" t="s">
        <v>21</v>
      </c>
      <c r="O856" s="1">
        <f>employee[[#This Row],[Annual Salary]]+employee[[#This Row],[Bonus %]]*employee[[#This Row],[Annual Salary]]</f>
        <v>44732</v>
      </c>
      <c r="P856" t="str">
        <f>IF(AND(employee[[#This Row],[Department]]="IT",employee[[#This Row],[Gender]]="Female"),"Yes","No")</f>
        <v>No</v>
      </c>
      <c r="Q856" t="str">
        <f>IF(AND(employee[[#This Row],[Gender]]="Female",employee[[#This Row],[Ethnicity]]="Black"), "Female_Black", "Others")</f>
        <v>Others</v>
      </c>
    </row>
    <row r="857" spans="1:17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7">
        <v>41816</v>
      </c>
      <c r="J857" s="1">
        <v>153961</v>
      </c>
      <c r="K857" s="2">
        <v>0.25</v>
      </c>
      <c r="L857" t="s">
        <v>33</v>
      </c>
      <c r="M857" t="s">
        <v>74</v>
      </c>
      <c r="N857" s="7" t="s">
        <v>21</v>
      </c>
      <c r="O857" s="1">
        <f>employee[[#This Row],[Annual Salary]]+employee[[#This Row],[Bonus %]]*employee[[#This Row],[Annual Salary]]</f>
        <v>192451.25</v>
      </c>
      <c r="P857" t="str">
        <f>IF(AND(employee[[#This Row],[Department]]="IT",employee[[#This Row],[Gender]]="Female"),"Yes","No")</f>
        <v>No</v>
      </c>
      <c r="Q857" t="str">
        <f>IF(AND(employee[[#This Row],[Gender]]="Female",employee[[#This Row],[Ethnicity]]="Black"), "Female_Black", "Others")</f>
        <v>Others</v>
      </c>
    </row>
    <row r="858" spans="1:17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7">
        <v>39069</v>
      </c>
      <c r="J858" s="1">
        <v>68337</v>
      </c>
      <c r="K858" s="2">
        <v>0</v>
      </c>
      <c r="L858" t="s">
        <v>33</v>
      </c>
      <c r="M858" t="s">
        <v>80</v>
      </c>
      <c r="N858" s="7" t="s">
        <v>21</v>
      </c>
      <c r="O858" s="1">
        <f>employee[[#This Row],[Annual Salary]]+employee[[#This Row],[Bonus %]]*employee[[#This Row],[Annual Salary]]</f>
        <v>68337</v>
      </c>
      <c r="P858" t="str">
        <f>IF(AND(employee[[#This Row],[Department]]="IT",employee[[#This Row],[Gender]]="Female"),"Yes","No")</f>
        <v>Yes</v>
      </c>
      <c r="Q858" t="str">
        <f>IF(AND(employee[[#This Row],[Gender]]="Female",employee[[#This Row],[Ethnicity]]="Black"), "Female_Black", "Others")</f>
        <v>Others</v>
      </c>
    </row>
    <row r="859" spans="1:17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7">
        <v>40305</v>
      </c>
      <c r="J859" s="1">
        <v>145093</v>
      </c>
      <c r="K859" s="2">
        <v>0.12</v>
      </c>
      <c r="L859" t="s">
        <v>19</v>
      </c>
      <c r="M859" t="s">
        <v>20</v>
      </c>
      <c r="N859" s="7" t="s">
        <v>21</v>
      </c>
      <c r="O859" s="1">
        <f>employee[[#This Row],[Annual Salary]]+employee[[#This Row],[Bonus %]]*employee[[#This Row],[Annual Salary]]</f>
        <v>162504.16</v>
      </c>
      <c r="P859" t="str">
        <f>IF(AND(employee[[#This Row],[Department]]="IT",employee[[#This Row],[Gender]]="Female"),"Yes","No")</f>
        <v>No</v>
      </c>
      <c r="Q859" t="str">
        <f>IF(AND(employee[[#This Row],[Gender]]="Female",employee[[#This Row],[Ethnicity]]="Black"), "Female_Black", "Others")</f>
        <v>Others</v>
      </c>
    </row>
    <row r="860" spans="1:17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7">
        <v>44266</v>
      </c>
      <c r="J860" s="1">
        <v>74170</v>
      </c>
      <c r="K860" s="2">
        <v>0</v>
      </c>
      <c r="L860" t="s">
        <v>19</v>
      </c>
      <c r="M860" t="s">
        <v>25</v>
      </c>
      <c r="N860" s="7" t="s">
        <v>21</v>
      </c>
      <c r="O860" s="1">
        <f>employee[[#This Row],[Annual Salary]]+employee[[#This Row],[Bonus %]]*employee[[#This Row],[Annual Salary]]</f>
        <v>74170</v>
      </c>
      <c r="P860" t="str">
        <f>IF(AND(employee[[#This Row],[Department]]="IT",employee[[#This Row],[Gender]]="Female"),"Yes","No")</f>
        <v>Yes</v>
      </c>
      <c r="Q860" t="str">
        <f>IF(AND(employee[[#This Row],[Gender]]="Female",employee[[#This Row],[Ethnicity]]="Black"), "Female_Black", "Others")</f>
        <v>Others</v>
      </c>
    </row>
    <row r="861" spans="1:17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7">
        <v>35153</v>
      </c>
      <c r="J861" s="1">
        <v>62605</v>
      </c>
      <c r="K861" s="2">
        <v>0</v>
      </c>
      <c r="L861" t="s">
        <v>19</v>
      </c>
      <c r="M861" t="s">
        <v>25</v>
      </c>
      <c r="N861" s="7" t="s">
        <v>21</v>
      </c>
      <c r="O861" s="1">
        <f>employee[[#This Row],[Annual Salary]]+employee[[#This Row],[Bonus %]]*employee[[#This Row],[Annual Salary]]</f>
        <v>62605</v>
      </c>
      <c r="P861" t="str">
        <f>IF(AND(employee[[#This Row],[Department]]="IT",employee[[#This Row],[Gender]]="Female"),"Yes","No")</f>
        <v>No</v>
      </c>
      <c r="Q861" t="str">
        <f>IF(AND(employee[[#This Row],[Gender]]="Female",employee[[#This Row],[Ethnicity]]="Black"), "Female_Black", "Others")</f>
        <v>Others</v>
      </c>
    </row>
    <row r="862" spans="1:17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7">
        <v>43903</v>
      </c>
      <c r="J862" s="1">
        <v>107195</v>
      </c>
      <c r="K862" s="2">
        <v>0.09</v>
      </c>
      <c r="L862" t="s">
        <v>19</v>
      </c>
      <c r="M862" t="s">
        <v>25</v>
      </c>
      <c r="N862" s="7" t="s">
        <v>21</v>
      </c>
      <c r="O862" s="1">
        <f>employee[[#This Row],[Annual Salary]]+employee[[#This Row],[Bonus %]]*employee[[#This Row],[Annual Salary]]</f>
        <v>116842.55</v>
      </c>
      <c r="P862" t="str">
        <f>IF(AND(employee[[#This Row],[Department]]="IT",employee[[#This Row],[Gender]]="Female"),"Yes","No")</f>
        <v>Yes</v>
      </c>
      <c r="Q862" t="str">
        <f>IF(AND(employee[[#This Row],[Gender]]="Female",employee[[#This Row],[Ethnicity]]="Black"), "Female_Black", "Others")</f>
        <v>Others</v>
      </c>
    </row>
    <row r="863" spans="1:17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7">
        <v>43111</v>
      </c>
      <c r="J863" s="1">
        <v>127422</v>
      </c>
      <c r="K863" s="2">
        <v>0.15</v>
      </c>
      <c r="L863" t="s">
        <v>19</v>
      </c>
      <c r="M863" t="s">
        <v>29</v>
      </c>
      <c r="N863" s="7" t="s">
        <v>21</v>
      </c>
      <c r="O863" s="1">
        <f>employee[[#This Row],[Annual Salary]]+employee[[#This Row],[Bonus %]]*employee[[#This Row],[Annual Salary]]</f>
        <v>146535.29999999999</v>
      </c>
      <c r="P863" t="str">
        <f>IF(AND(employee[[#This Row],[Department]]="IT",employee[[#This Row],[Gender]]="Female"),"Yes","No")</f>
        <v>No</v>
      </c>
      <c r="Q863" t="str">
        <f>IF(AND(employee[[#This Row],[Gender]]="Female",employee[[#This Row],[Ethnicity]]="Black"), "Female_Black", "Others")</f>
        <v>Others</v>
      </c>
    </row>
    <row r="864" spans="1:17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7">
        <v>42912</v>
      </c>
      <c r="J864" s="1">
        <v>161269</v>
      </c>
      <c r="K864" s="2">
        <v>0.27</v>
      </c>
      <c r="L864" t="s">
        <v>19</v>
      </c>
      <c r="M864" t="s">
        <v>45</v>
      </c>
      <c r="N864" s="7" t="s">
        <v>21</v>
      </c>
      <c r="O864" s="1">
        <f>employee[[#This Row],[Annual Salary]]+employee[[#This Row],[Bonus %]]*employee[[#This Row],[Annual Salary]]</f>
        <v>204811.63</v>
      </c>
      <c r="P864" t="str">
        <f>IF(AND(employee[[#This Row],[Department]]="IT",employee[[#This Row],[Gender]]="Female"),"Yes","No")</f>
        <v>No</v>
      </c>
      <c r="Q864" t="str">
        <f>IF(AND(employee[[#This Row],[Gender]]="Female",employee[[#This Row],[Ethnicity]]="Black"), "Female_Black", "Others")</f>
        <v>Others</v>
      </c>
    </row>
    <row r="865" spans="1:17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7">
        <v>41675</v>
      </c>
      <c r="J865" s="1">
        <v>203445</v>
      </c>
      <c r="K865" s="2">
        <v>0.34</v>
      </c>
      <c r="L865" t="s">
        <v>52</v>
      </c>
      <c r="M865" t="s">
        <v>81</v>
      </c>
      <c r="N865" s="7" t="s">
        <v>21</v>
      </c>
      <c r="O865" s="1">
        <f>employee[[#This Row],[Annual Salary]]+employee[[#This Row],[Bonus %]]*employee[[#This Row],[Annual Salary]]</f>
        <v>272616.3</v>
      </c>
      <c r="P865" t="str">
        <f>IF(AND(employee[[#This Row],[Department]]="IT",employee[[#This Row],[Gender]]="Female"),"Yes","No")</f>
        <v>No</v>
      </c>
      <c r="Q865" t="str">
        <f>IF(AND(employee[[#This Row],[Gender]]="Female",employee[[#This Row],[Ethnicity]]="Black"), "Female_Black", "Others")</f>
        <v>Others</v>
      </c>
    </row>
    <row r="866" spans="1:17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7">
        <v>40560</v>
      </c>
      <c r="J866" s="1">
        <v>131353</v>
      </c>
      <c r="K866" s="2">
        <v>0.11</v>
      </c>
      <c r="L866" t="s">
        <v>33</v>
      </c>
      <c r="M866" t="s">
        <v>74</v>
      </c>
      <c r="N866" s="7" t="s">
        <v>21</v>
      </c>
      <c r="O866" s="1">
        <f>employee[[#This Row],[Annual Salary]]+employee[[#This Row],[Bonus %]]*employee[[#This Row],[Annual Salary]]</f>
        <v>145801.82999999999</v>
      </c>
      <c r="P866" t="str">
        <f>IF(AND(employee[[#This Row],[Department]]="IT",employee[[#This Row],[Gender]]="Female"),"Yes","No")</f>
        <v>No</v>
      </c>
      <c r="Q866" t="str">
        <f>IF(AND(employee[[#This Row],[Gender]]="Female",employee[[#This Row],[Ethnicity]]="Black"), "Female_Black", "Others")</f>
        <v>Others</v>
      </c>
    </row>
    <row r="867" spans="1:17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7">
        <v>40253</v>
      </c>
      <c r="J867" s="1">
        <v>88182</v>
      </c>
      <c r="K867" s="2">
        <v>0</v>
      </c>
      <c r="L867" t="s">
        <v>33</v>
      </c>
      <c r="M867" t="s">
        <v>34</v>
      </c>
      <c r="N867" s="7" t="s">
        <v>21</v>
      </c>
      <c r="O867" s="1">
        <f>employee[[#This Row],[Annual Salary]]+employee[[#This Row],[Bonus %]]*employee[[#This Row],[Annual Salary]]</f>
        <v>88182</v>
      </c>
      <c r="P867" t="str">
        <f>IF(AND(employee[[#This Row],[Department]]="IT",employee[[#This Row],[Gender]]="Female"),"Yes","No")</f>
        <v>No</v>
      </c>
      <c r="Q867" t="str">
        <f>IF(AND(employee[[#This Row],[Gender]]="Female",employee[[#This Row],[Ethnicity]]="Black"), "Female_Black", "Others")</f>
        <v>Others</v>
      </c>
    </row>
    <row r="868" spans="1:17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7">
        <v>43703</v>
      </c>
      <c r="J868" s="1">
        <v>75780</v>
      </c>
      <c r="K868" s="2">
        <v>0</v>
      </c>
      <c r="L868" t="s">
        <v>19</v>
      </c>
      <c r="M868" t="s">
        <v>63</v>
      </c>
      <c r="N868" s="7" t="s">
        <v>21</v>
      </c>
      <c r="O868" s="1">
        <f>employee[[#This Row],[Annual Salary]]+employee[[#This Row],[Bonus %]]*employee[[#This Row],[Annual Salary]]</f>
        <v>75780</v>
      </c>
      <c r="P868" t="str">
        <f>IF(AND(employee[[#This Row],[Department]]="IT",employee[[#This Row],[Gender]]="Female"),"Yes","No")</f>
        <v>No</v>
      </c>
      <c r="Q868" t="str">
        <f>IF(AND(employee[[#This Row],[Gender]]="Female",employee[[#This Row],[Ethnicity]]="Black"), "Female_Black", "Others")</f>
        <v>Others</v>
      </c>
    </row>
    <row r="869" spans="1:17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7">
        <v>43557</v>
      </c>
      <c r="J869" s="1">
        <v>52621</v>
      </c>
      <c r="K869" s="2">
        <v>0</v>
      </c>
      <c r="L869" t="s">
        <v>33</v>
      </c>
      <c r="M869" t="s">
        <v>60</v>
      </c>
      <c r="N869" s="7" t="s">
        <v>21</v>
      </c>
      <c r="O869" s="1">
        <f>employee[[#This Row],[Annual Salary]]+employee[[#This Row],[Bonus %]]*employee[[#This Row],[Annual Salary]]</f>
        <v>52621</v>
      </c>
      <c r="P869" t="str">
        <f>IF(AND(employee[[#This Row],[Department]]="IT",employee[[#This Row],[Gender]]="Female"),"Yes","No")</f>
        <v>No</v>
      </c>
      <c r="Q869" t="str">
        <f>IF(AND(employee[[#This Row],[Gender]]="Female",employee[[#This Row],[Ethnicity]]="Black"), "Female_Black", "Others")</f>
        <v>Others</v>
      </c>
    </row>
    <row r="870" spans="1:17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7">
        <v>43146</v>
      </c>
      <c r="J870" s="1">
        <v>106079</v>
      </c>
      <c r="K870" s="2">
        <v>0.14000000000000001</v>
      </c>
      <c r="L870" t="s">
        <v>19</v>
      </c>
      <c r="M870" t="s">
        <v>25</v>
      </c>
      <c r="N870" s="7">
        <v>44295</v>
      </c>
      <c r="O870" s="1">
        <f>employee[[#This Row],[Annual Salary]]+employee[[#This Row],[Bonus %]]*employee[[#This Row],[Annual Salary]]</f>
        <v>120930.06</v>
      </c>
      <c r="P870" t="str">
        <f>IF(AND(employee[[#This Row],[Department]]="IT",employee[[#This Row],[Gender]]="Female"),"Yes","No")</f>
        <v>No</v>
      </c>
      <c r="Q870" t="str">
        <f>IF(AND(employee[[#This Row],[Gender]]="Female",employee[[#This Row],[Ethnicity]]="Black"), "Female_Black", "Others")</f>
        <v>Others</v>
      </c>
    </row>
    <row r="871" spans="1:17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7">
        <v>42777</v>
      </c>
      <c r="J871" s="1">
        <v>92058</v>
      </c>
      <c r="K871" s="2">
        <v>0</v>
      </c>
      <c r="L871" t="s">
        <v>19</v>
      </c>
      <c r="M871" t="s">
        <v>25</v>
      </c>
      <c r="N871" s="7" t="s">
        <v>21</v>
      </c>
      <c r="O871" s="1">
        <f>employee[[#This Row],[Annual Salary]]+employee[[#This Row],[Bonus %]]*employee[[#This Row],[Annual Salary]]</f>
        <v>92058</v>
      </c>
      <c r="P871" t="str">
        <f>IF(AND(employee[[#This Row],[Department]]="IT",employee[[#This Row],[Gender]]="Female"),"Yes","No")</f>
        <v>No</v>
      </c>
      <c r="Q871" t="str">
        <f>IF(AND(employee[[#This Row],[Gender]]="Female",employee[[#This Row],[Ethnicity]]="Black"), "Female_Black", "Others")</f>
        <v>Others</v>
      </c>
    </row>
    <row r="872" spans="1:17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7">
        <v>43527</v>
      </c>
      <c r="J872" s="1">
        <v>67114</v>
      </c>
      <c r="K872" s="2">
        <v>0</v>
      </c>
      <c r="L872" t="s">
        <v>19</v>
      </c>
      <c r="M872" t="s">
        <v>39</v>
      </c>
      <c r="N872" s="7" t="s">
        <v>21</v>
      </c>
      <c r="O872" s="1">
        <f>employee[[#This Row],[Annual Salary]]+employee[[#This Row],[Bonus %]]*employee[[#This Row],[Annual Salary]]</f>
        <v>67114</v>
      </c>
      <c r="P872" t="str">
        <f>IF(AND(employee[[#This Row],[Department]]="IT",employee[[#This Row],[Gender]]="Female"),"Yes","No")</f>
        <v>No</v>
      </c>
      <c r="Q872" t="str">
        <f>IF(AND(employee[[#This Row],[Gender]]="Female",employee[[#This Row],[Ethnicity]]="Black"), "Female_Black", "Others")</f>
        <v>Others</v>
      </c>
    </row>
    <row r="873" spans="1:17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7">
        <v>44024</v>
      </c>
      <c r="J873" s="1">
        <v>56565</v>
      </c>
      <c r="K873" s="2">
        <v>0</v>
      </c>
      <c r="L873" t="s">
        <v>52</v>
      </c>
      <c r="M873" t="s">
        <v>53</v>
      </c>
      <c r="N873" s="7" t="s">
        <v>21</v>
      </c>
      <c r="O873" s="1">
        <f>employee[[#This Row],[Annual Salary]]+employee[[#This Row],[Bonus %]]*employee[[#This Row],[Annual Salary]]</f>
        <v>56565</v>
      </c>
      <c r="P873" t="str">
        <f>IF(AND(employee[[#This Row],[Department]]="IT",employee[[#This Row],[Gender]]="Female"),"Yes","No")</f>
        <v>No</v>
      </c>
      <c r="Q873" t="str">
        <f>IF(AND(employee[[#This Row],[Gender]]="Female",employee[[#This Row],[Ethnicity]]="Black"), "Female_Black", "Others")</f>
        <v>Others</v>
      </c>
    </row>
    <row r="874" spans="1:17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7">
        <v>40683</v>
      </c>
      <c r="J874" s="1">
        <v>64937</v>
      </c>
      <c r="K874" s="2">
        <v>0</v>
      </c>
      <c r="L874" t="s">
        <v>19</v>
      </c>
      <c r="M874" t="s">
        <v>39</v>
      </c>
      <c r="N874" s="7" t="s">
        <v>21</v>
      </c>
      <c r="O874" s="1">
        <f>employee[[#This Row],[Annual Salary]]+employee[[#This Row],[Bonus %]]*employee[[#This Row],[Annual Salary]]</f>
        <v>64937</v>
      </c>
      <c r="P874" t="str">
        <f>IF(AND(employee[[#This Row],[Department]]="IT",employee[[#This Row],[Gender]]="Female"),"Yes","No")</f>
        <v>No</v>
      </c>
      <c r="Q874" t="str">
        <f>IF(AND(employee[[#This Row],[Gender]]="Female",employee[[#This Row],[Ethnicity]]="Black"), "Female_Black", "Others")</f>
        <v>Others</v>
      </c>
    </row>
    <row r="875" spans="1:17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7">
        <v>38967</v>
      </c>
      <c r="J875" s="1">
        <v>127626</v>
      </c>
      <c r="K875" s="2">
        <v>0.1</v>
      </c>
      <c r="L875" t="s">
        <v>19</v>
      </c>
      <c r="M875" t="s">
        <v>45</v>
      </c>
      <c r="N875" s="7" t="s">
        <v>21</v>
      </c>
      <c r="O875" s="1">
        <f>employee[[#This Row],[Annual Salary]]+employee[[#This Row],[Bonus %]]*employee[[#This Row],[Annual Salary]]</f>
        <v>140388.6</v>
      </c>
      <c r="P875" t="str">
        <f>IF(AND(employee[[#This Row],[Department]]="IT",employee[[#This Row],[Gender]]="Female"),"Yes","No")</f>
        <v>No</v>
      </c>
      <c r="Q875" t="str">
        <f>IF(AND(employee[[#This Row],[Gender]]="Female",employee[[#This Row],[Ethnicity]]="Black"), "Female_Black", "Others")</f>
        <v>Others</v>
      </c>
    </row>
    <row r="876" spans="1:17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7">
        <v>38013</v>
      </c>
      <c r="J876" s="1">
        <v>88478</v>
      </c>
      <c r="K876" s="2">
        <v>0</v>
      </c>
      <c r="L876" t="s">
        <v>19</v>
      </c>
      <c r="M876" t="s">
        <v>25</v>
      </c>
      <c r="N876" s="7" t="s">
        <v>21</v>
      </c>
      <c r="O876" s="1">
        <f>employee[[#This Row],[Annual Salary]]+employee[[#This Row],[Bonus %]]*employee[[#This Row],[Annual Salary]]</f>
        <v>88478</v>
      </c>
      <c r="P876" t="str">
        <f>IF(AND(employee[[#This Row],[Department]]="IT",employee[[#This Row],[Gender]]="Female"),"Yes","No")</f>
        <v>No</v>
      </c>
      <c r="Q876" t="str">
        <f>IF(AND(employee[[#This Row],[Gender]]="Female",employee[[#This Row],[Ethnicity]]="Black"), "Female_Black", "Others")</f>
        <v>Others</v>
      </c>
    </row>
    <row r="877" spans="1:17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7">
        <v>41749</v>
      </c>
      <c r="J877" s="1">
        <v>91679</v>
      </c>
      <c r="K877" s="2">
        <v>7.0000000000000007E-2</v>
      </c>
      <c r="L877" t="s">
        <v>33</v>
      </c>
      <c r="M877" t="s">
        <v>80</v>
      </c>
      <c r="N877" s="7" t="s">
        <v>21</v>
      </c>
      <c r="O877" s="1">
        <f>employee[[#This Row],[Annual Salary]]+employee[[#This Row],[Bonus %]]*employee[[#This Row],[Annual Salary]]</f>
        <v>98096.53</v>
      </c>
      <c r="P877" t="str">
        <f>IF(AND(employee[[#This Row],[Department]]="IT",employee[[#This Row],[Gender]]="Female"),"Yes","No")</f>
        <v>Yes</v>
      </c>
      <c r="Q877" t="str">
        <f>IF(AND(employee[[#This Row],[Gender]]="Female",employee[[#This Row],[Ethnicity]]="Black"), "Female_Black", "Others")</f>
        <v>Others</v>
      </c>
    </row>
    <row r="878" spans="1:17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7">
        <v>33682</v>
      </c>
      <c r="J878" s="1">
        <v>199848</v>
      </c>
      <c r="K878" s="2">
        <v>0.16</v>
      </c>
      <c r="L878" t="s">
        <v>33</v>
      </c>
      <c r="M878" t="s">
        <v>80</v>
      </c>
      <c r="N878" s="7" t="s">
        <v>21</v>
      </c>
      <c r="O878" s="1">
        <f>employee[[#This Row],[Annual Salary]]+employee[[#This Row],[Bonus %]]*employee[[#This Row],[Annual Salary]]</f>
        <v>231823.68</v>
      </c>
      <c r="P878" t="str">
        <f>IF(AND(employee[[#This Row],[Department]]="IT",employee[[#This Row],[Gender]]="Female"),"Yes","No")</f>
        <v>No</v>
      </c>
      <c r="Q878" t="str">
        <f>IF(AND(employee[[#This Row],[Gender]]="Female",employee[[#This Row],[Ethnicity]]="Black"), "Female_Black", "Others")</f>
        <v>Others</v>
      </c>
    </row>
    <row r="879" spans="1:17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7">
        <v>43414</v>
      </c>
      <c r="J879" s="1">
        <v>61944</v>
      </c>
      <c r="K879" s="2">
        <v>0</v>
      </c>
      <c r="L879" t="s">
        <v>33</v>
      </c>
      <c r="M879" t="s">
        <v>74</v>
      </c>
      <c r="N879" s="7" t="s">
        <v>21</v>
      </c>
      <c r="O879" s="1">
        <f>employee[[#This Row],[Annual Salary]]+employee[[#This Row],[Bonus %]]*employee[[#This Row],[Annual Salary]]</f>
        <v>61944</v>
      </c>
      <c r="P879" t="str">
        <f>IF(AND(employee[[#This Row],[Department]]="IT",employee[[#This Row],[Gender]]="Female"),"Yes","No")</f>
        <v>No</v>
      </c>
      <c r="Q879" t="str">
        <f>IF(AND(employee[[#This Row],[Gender]]="Female",employee[[#This Row],[Ethnicity]]="Black"), "Female_Black", "Others")</f>
        <v>Others</v>
      </c>
    </row>
    <row r="880" spans="1:17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7">
        <v>42960</v>
      </c>
      <c r="J880" s="1">
        <v>154624</v>
      </c>
      <c r="K880" s="2">
        <v>0.15</v>
      </c>
      <c r="L880" t="s">
        <v>19</v>
      </c>
      <c r="M880" t="s">
        <v>25</v>
      </c>
      <c r="N880" s="7" t="s">
        <v>21</v>
      </c>
      <c r="O880" s="1">
        <f>employee[[#This Row],[Annual Salary]]+employee[[#This Row],[Bonus %]]*employee[[#This Row],[Annual Salary]]</f>
        <v>177817.60000000001</v>
      </c>
      <c r="P880" t="str">
        <f>IF(AND(employee[[#This Row],[Department]]="IT",employee[[#This Row],[Gender]]="Female"),"Yes","No")</f>
        <v>No</v>
      </c>
      <c r="Q880" t="str">
        <f>IF(AND(employee[[#This Row],[Gender]]="Female",employee[[#This Row],[Ethnicity]]="Black"), "Female_Black", "Others")</f>
        <v>Female_Black</v>
      </c>
    </row>
    <row r="881" spans="1:17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7">
        <v>40109</v>
      </c>
      <c r="J881" s="1">
        <v>79447</v>
      </c>
      <c r="K881" s="2">
        <v>0</v>
      </c>
      <c r="L881" t="s">
        <v>33</v>
      </c>
      <c r="M881" t="s">
        <v>74</v>
      </c>
      <c r="N881" s="7" t="s">
        <v>21</v>
      </c>
      <c r="O881" s="1">
        <f>employee[[#This Row],[Annual Salary]]+employee[[#This Row],[Bonus %]]*employee[[#This Row],[Annual Salary]]</f>
        <v>79447</v>
      </c>
      <c r="P881" t="str">
        <f>IF(AND(employee[[#This Row],[Department]]="IT",employee[[#This Row],[Gender]]="Female"),"Yes","No")</f>
        <v>No</v>
      </c>
      <c r="Q881" t="str">
        <f>IF(AND(employee[[#This Row],[Gender]]="Female",employee[[#This Row],[Ethnicity]]="Black"), "Female_Black", "Others")</f>
        <v>Others</v>
      </c>
    </row>
    <row r="882" spans="1:17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7">
        <v>35852</v>
      </c>
      <c r="J882" s="1">
        <v>71111</v>
      </c>
      <c r="K882" s="2">
        <v>0</v>
      </c>
      <c r="L882" t="s">
        <v>52</v>
      </c>
      <c r="M882" t="s">
        <v>66</v>
      </c>
      <c r="N882" s="7" t="s">
        <v>21</v>
      </c>
      <c r="O882" s="1">
        <f>employee[[#This Row],[Annual Salary]]+employee[[#This Row],[Bonus %]]*employee[[#This Row],[Annual Salary]]</f>
        <v>71111</v>
      </c>
      <c r="P882" t="str">
        <f>IF(AND(employee[[#This Row],[Department]]="IT",employee[[#This Row],[Gender]]="Female"),"Yes","No")</f>
        <v>No</v>
      </c>
      <c r="Q882" t="str">
        <f>IF(AND(employee[[#This Row],[Gender]]="Female",employee[[#This Row],[Ethnicity]]="Black"), "Female_Black", "Others")</f>
        <v>Others</v>
      </c>
    </row>
    <row r="883" spans="1:17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7">
        <v>41931</v>
      </c>
      <c r="J883" s="1">
        <v>159538</v>
      </c>
      <c r="K883" s="2">
        <v>0.11</v>
      </c>
      <c r="L883" t="s">
        <v>19</v>
      </c>
      <c r="M883" t="s">
        <v>45</v>
      </c>
      <c r="N883" s="7" t="s">
        <v>21</v>
      </c>
      <c r="O883" s="1">
        <f>employee[[#This Row],[Annual Salary]]+employee[[#This Row],[Bonus %]]*employee[[#This Row],[Annual Salary]]</f>
        <v>177087.18</v>
      </c>
      <c r="P883" t="str">
        <f>IF(AND(employee[[#This Row],[Department]]="IT",employee[[#This Row],[Gender]]="Female"),"Yes","No")</f>
        <v>No</v>
      </c>
      <c r="Q883" t="str">
        <f>IF(AND(employee[[#This Row],[Gender]]="Female",employee[[#This Row],[Ethnicity]]="Black"), "Female_Black", "Others")</f>
        <v>Others</v>
      </c>
    </row>
    <row r="884" spans="1:17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7">
        <v>43375</v>
      </c>
      <c r="J884" s="1">
        <v>111404</v>
      </c>
      <c r="K884" s="2">
        <v>0</v>
      </c>
      <c r="L884" t="s">
        <v>52</v>
      </c>
      <c r="M884" t="s">
        <v>66</v>
      </c>
      <c r="N884" s="7" t="s">
        <v>21</v>
      </c>
      <c r="O884" s="1">
        <f>employee[[#This Row],[Annual Salary]]+employee[[#This Row],[Bonus %]]*employee[[#This Row],[Annual Salary]]</f>
        <v>111404</v>
      </c>
      <c r="P884" t="str">
        <f>IF(AND(employee[[#This Row],[Department]]="IT",employee[[#This Row],[Gender]]="Female"),"Yes","No")</f>
        <v>No</v>
      </c>
      <c r="Q884" t="str">
        <f>IF(AND(employee[[#This Row],[Gender]]="Female",employee[[#This Row],[Ethnicity]]="Black"), "Female_Black", "Others")</f>
        <v>Others</v>
      </c>
    </row>
    <row r="885" spans="1:17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7">
        <v>44058</v>
      </c>
      <c r="J885" s="1">
        <v>172007</v>
      </c>
      <c r="K885" s="2">
        <v>0.26</v>
      </c>
      <c r="L885" t="s">
        <v>19</v>
      </c>
      <c r="M885" t="s">
        <v>45</v>
      </c>
      <c r="N885" s="7" t="s">
        <v>21</v>
      </c>
      <c r="O885" s="1">
        <f>employee[[#This Row],[Annual Salary]]+employee[[#This Row],[Bonus %]]*employee[[#This Row],[Annual Salary]]</f>
        <v>216728.82</v>
      </c>
      <c r="P885" t="str">
        <f>IF(AND(employee[[#This Row],[Department]]="IT",employee[[#This Row],[Gender]]="Female"),"Yes","No")</f>
        <v>No</v>
      </c>
      <c r="Q885" t="str">
        <f>IF(AND(employee[[#This Row],[Gender]]="Female",employee[[#This Row],[Ethnicity]]="Black"), "Female_Black", "Others")</f>
        <v>Others</v>
      </c>
    </row>
    <row r="886" spans="1:17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7">
        <v>40745</v>
      </c>
      <c r="J886" s="1">
        <v>219474</v>
      </c>
      <c r="K886" s="2">
        <v>0.36</v>
      </c>
      <c r="L886" t="s">
        <v>52</v>
      </c>
      <c r="M886" t="s">
        <v>81</v>
      </c>
      <c r="N886" s="7" t="s">
        <v>21</v>
      </c>
      <c r="O886" s="1">
        <f>employee[[#This Row],[Annual Salary]]+employee[[#This Row],[Bonus %]]*employee[[#This Row],[Annual Salary]]</f>
        <v>298484.64</v>
      </c>
      <c r="P886" t="str">
        <f>IF(AND(employee[[#This Row],[Department]]="IT",employee[[#This Row],[Gender]]="Female"),"Yes","No")</f>
        <v>No</v>
      </c>
      <c r="Q886" t="str">
        <f>IF(AND(employee[[#This Row],[Gender]]="Female",employee[[#This Row],[Ethnicity]]="Black"), "Female_Black", "Others")</f>
        <v>Others</v>
      </c>
    </row>
    <row r="887" spans="1:17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7">
        <v>43600</v>
      </c>
      <c r="J887" s="1">
        <v>174415</v>
      </c>
      <c r="K887" s="2">
        <v>0.23</v>
      </c>
      <c r="L887" t="s">
        <v>19</v>
      </c>
      <c r="M887" t="s">
        <v>45</v>
      </c>
      <c r="N887" s="7" t="s">
        <v>21</v>
      </c>
      <c r="O887" s="1">
        <f>employee[[#This Row],[Annual Salary]]+employee[[#This Row],[Bonus %]]*employee[[#This Row],[Annual Salary]]</f>
        <v>214530.45</v>
      </c>
      <c r="P887" t="str">
        <f>IF(AND(employee[[#This Row],[Department]]="IT",employee[[#This Row],[Gender]]="Female"),"Yes","No")</f>
        <v>No</v>
      </c>
      <c r="Q887" t="str">
        <f>IF(AND(employee[[#This Row],[Gender]]="Female",employee[[#This Row],[Ethnicity]]="Black"), "Female_Black", "Others")</f>
        <v>Others</v>
      </c>
    </row>
    <row r="888" spans="1:17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7">
        <v>44217</v>
      </c>
      <c r="J888" s="1">
        <v>90333</v>
      </c>
      <c r="K888" s="2">
        <v>0</v>
      </c>
      <c r="L888" t="s">
        <v>52</v>
      </c>
      <c r="M888" t="s">
        <v>66</v>
      </c>
      <c r="N888" s="7" t="s">
        <v>21</v>
      </c>
      <c r="O888" s="1">
        <f>employee[[#This Row],[Annual Salary]]+employee[[#This Row],[Bonus %]]*employee[[#This Row],[Annual Salary]]</f>
        <v>90333</v>
      </c>
      <c r="P888" t="str">
        <f>IF(AND(employee[[#This Row],[Department]]="IT",employee[[#This Row],[Gender]]="Female"),"Yes","No")</f>
        <v>Yes</v>
      </c>
      <c r="Q888" t="str">
        <f>IF(AND(employee[[#This Row],[Gender]]="Female",employee[[#This Row],[Ethnicity]]="Black"), "Female_Black", "Others")</f>
        <v>Others</v>
      </c>
    </row>
    <row r="889" spans="1:17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7">
        <v>44217</v>
      </c>
      <c r="J889" s="1">
        <v>67299</v>
      </c>
      <c r="K889" s="2">
        <v>0</v>
      </c>
      <c r="L889" t="s">
        <v>19</v>
      </c>
      <c r="M889" t="s">
        <v>39</v>
      </c>
      <c r="N889" s="7" t="s">
        <v>21</v>
      </c>
      <c r="O889" s="1">
        <f>employee[[#This Row],[Annual Salary]]+employee[[#This Row],[Bonus %]]*employee[[#This Row],[Annual Salary]]</f>
        <v>67299</v>
      </c>
      <c r="P889" t="str">
        <f>IF(AND(employee[[#This Row],[Department]]="IT",employee[[#This Row],[Gender]]="Female"),"Yes","No")</f>
        <v>No</v>
      </c>
      <c r="Q889" t="str">
        <f>IF(AND(employee[[#This Row],[Gender]]="Female",employee[[#This Row],[Ethnicity]]="Black"), "Female_Black", "Others")</f>
        <v>Others</v>
      </c>
    </row>
    <row r="890" spans="1:17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7">
        <v>38406</v>
      </c>
      <c r="J890" s="1">
        <v>45286</v>
      </c>
      <c r="K890" s="2">
        <v>0</v>
      </c>
      <c r="L890" t="s">
        <v>19</v>
      </c>
      <c r="M890" t="s">
        <v>20</v>
      </c>
      <c r="N890" s="7" t="s">
        <v>21</v>
      </c>
      <c r="O890" s="1">
        <f>employee[[#This Row],[Annual Salary]]+employee[[#This Row],[Bonus %]]*employee[[#This Row],[Annual Salary]]</f>
        <v>45286</v>
      </c>
      <c r="P890" t="str">
        <f>IF(AND(employee[[#This Row],[Department]]="IT",employee[[#This Row],[Gender]]="Female"),"Yes","No")</f>
        <v>Yes</v>
      </c>
      <c r="Q890" t="str">
        <f>IF(AND(employee[[#This Row],[Gender]]="Female",employee[[#This Row],[Ethnicity]]="Black"), "Female_Black", "Others")</f>
        <v>Others</v>
      </c>
    </row>
    <row r="891" spans="1:17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7">
        <v>39302</v>
      </c>
      <c r="J891" s="1">
        <v>194723</v>
      </c>
      <c r="K891" s="2">
        <v>0.25</v>
      </c>
      <c r="L891" t="s">
        <v>19</v>
      </c>
      <c r="M891" t="s">
        <v>39</v>
      </c>
      <c r="N891" s="7" t="s">
        <v>21</v>
      </c>
      <c r="O891" s="1">
        <f>employee[[#This Row],[Annual Salary]]+employee[[#This Row],[Bonus %]]*employee[[#This Row],[Annual Salary]]</f>
        <v>243403.75</v>
      </c>
      <c r="P891" t="str">
        <f>IF(AND(employee[[#This Row],[Department]]="IT",employee[[#This Row],[Gender]]="Female"),"Yes","No")</f>
        <v>No</v>
      </c>
      <c r="Q891" t="str">
        <f>IF(AND(employee[[#This Row],[Gender]]="Female",employee[[#This Row],[Ethnicity]]="Black"), "Female_Black", "Others")</f>
        <v>Others</v>
      </c>
    </row>
    <row r="892" spans="1:17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7">
        <v>41131</v>
      </c>
      <c r="J892" s="1">
        <v>109850</v>
      </c>
      <c r="K892" s="2">
        <v>7.0000000000000007E-2</v>
      </c>
      <c r="L892" t="s">
        <v>33</v>
      </c>
      <c r="M892" t="s">
        <v>60</v>
      </c>
      <c r="N892" s="7">
        <v>43865</v>
      </c>
      <c r="O892" s="1">
        <f>employee[[#This Row],[Annual Salary]]+employee[[#This Row],[Bonus %]]*employee[[#This Row],[Annual Salary]]</f>
        <v>117539.5</v>
      </c>
      <c r="P892" t="str">
        <f>IF(AND(employee[[#This Row],[Department]]="IT",employee[[#This Row],[Gender]]="Female"),"Yes","No")</f>
        <v>No</v>
      </c>
      <c r="Q892" t="str">
        <f>IF(AND(employee[[#This Row],[Gender]]="Female",employee[[#This Row],[Ethnicity]]="Black"), "Female_Black", "Others")</f>
        <v>Others</v>
      </c>
    </row>
    <row r="893" spans="1:17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7">
        <v>41748</v>
      </c>
      <c r="J893" s="1">
        <v>45295</v>
      </c>
      <c r="K893" s="2">
        <v>0</v>
      </c>
      <c r="L893" t="s">
        <v>52</v>
      </c>
      <c r="M893" t="s">
        <v>53</v>
      </c>
      <c r="N893" s="7" t="s">
        <v>21</v>
      </c>
      <c r="O893" s="1">
        <f>employee[[#This Row],[Annual Salary]]+employee[[#This Row],[Bonus %]]*employee[[#This Row],[Annual Salary]]</f>
        <v>45295</v>
      </c>
      <c r="P893" t="str">
        <f>IF(AND(employee[[#This Row],[Department]]="IT",employee[[#This Row],[Gender]]="Female"),"Yes","No")</f>
        <v>No</v>
      </c>
      <c r="Q893" t="str">
        <f>IF(AND(employee[[#This Row],[Gender]]="Female",employee[[#This Row],[Ethnicity]]="Black"), "Female_Black", "Others")</f>
        <v>Others</v>
      </c>
    </row>
    <row r="894" spans="1:17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7">
        <v>40413</v>
      </c>
      <c r="J894" s="1">
        <v>61310</v>
      </c>
      <c r="K894" s="2">
        <v>0</v>
      </c>
      <c r="L894" t="s">
        <v>19</v>
      </c>
      <c r="M894" t="s">
        <v>39</v>
      </c>
      <c r="N894" s="7" t="s">
        <v>21</v>
      </c>
      <c r="O894" s="1">
        <f>employee[[#This Row],[Annual Salary]]+employee[[#This Row],[Bonus %]]*employee[[#This Row],[Annual Salary]]</f>
        <v>61310</v>
      </c>
      <c r="P894" t="str">
        <f>IF(AND(employee[[#This Row],[Department]]="IT",employee[[#This Row],[Gender]]="Female"),"Yes","No")</f>
        <v>Yes</v>
      </c>
      <c r="Q894" t="str">
        <f>IF(AND(employee[[#This Row],[Gender]]="Female",employee[[#This Row],[Ethnicity]]="Black"), "Female_Black", "Others")</f>
        <v>Others</v>
      </c>
    </row>
    <row r="895" spans="1:17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7">
        <v>42683</v>
      </c>
      <c r="J895" s="1">
        <v>87851</v>
      </c>
      <c r="K895" s="2">
        <v>0</v>
      </c>
      <c r="L895" t="s">
        <v>33</v>
      </c>
      <c r="M895" t="s">
        <v>80</v>
      </c>
      <c r="N895" s="7" t="s">
        <v>21</v>
      </c>
      <c r="O895" s="1">
        <f>employee[[#This Row],[Annual Salary]]+employee[[#This Row],[Bonus %]]*employee[[#This Row],[Annual Salary]]</f>
        <v>87851</v>
      </c>
      <c r="P895" t="str">
        <f>IF(AND(employee[[#This Row],[Department]]="IT",employee[[#This Row],[Gender]]="Female"),"Yes","No")</f>
        <v>No</v>
      </c>
      <c r="Q895" t="str">
        <f>IF(AND(employee[[#This Row],[Gender]]="Female",employee[[#This Row],[Ethnicity]]="Black"), "Female_Black", "Others")</f>
        <v>Others</v>
      </c>
    </row>
    <row r="896" spans="1:17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7">
        <v>43171</v>
      </c>
      <c r="J896" s="1">
        <v>47913</v>
      </c>
      <c r="K896" s="2">
        <v>0</v>
      </c>
      <c r="L896" t="s">
        <v>19</v>
      </c>
      <c r="M896" t="s">
        <v>63</v>
      </c>
      <c r="N896" s="7" t="s">
        <v>21</v>
      </c>
      <c r="O896" s="1">
        <f>employee[[#This Row],[Annual Salary]]+employee[[#This Row],[Bonus %]]*employee[[#This Row],[Annual Salary]]</f>
        <v>47913</v>
      </c>
      <c r="P896" t="str">
        <f>IF(AND(employee[[#This Row],[Department]]="IT",employee[[#This Row],[Gender]]="Female"),"Yes","No")</f>
        <v>No</v>
      </c>
      <c r="Q896" t="str">
        <f>IF(AND(employee[[#This Row],[Gender]]="Female",employee[[#This Row],[Ethnicity]]="Black"), "Female_Black", "Others")</f>
        <v>Others</v>
      </c>
    </row>
    <row r="897" spans="1:17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7">
        <v>42985</v>
      </c>
      <c r="J897" s="1">
        <v>46727</v>
      </c>
      <c r="K897" s="2">
        <v>0</v>
      </c>
      <c r="L897" t="s">
        <v>19</v>
      </c>
      <c r="M897" t="s">
        <v>29</v>
      </c>
      <c r="N897" s="7">
        <v>43251</v>
      </c>
      <c r="O897" s="1">
        <f>employee[[#This Row],[Annual Salary]]+employee[[#This Row],[Bonus %]]*employee[[#This Row],[Annual Salary]]</f>
        <v>46727</v>
      </c>
      <c r="P897" t="str">
        <f>IF(AND(employee[[#This Row],[Department]]="IT",employee[[#This Row],[Gender]]="Female"),"Yes","No")</f>
        <v>No</v>
      </c>
      <c r="Q897" t="str">
        <f>IF(AND(employee[[#This Row],[Gender]]="Female",employee[[#This Row],[Ethnicity]]="Black"), "Female_Black", "Others")</f>
        <v>Others</v>
      </c>
    </row>
    <row r="898" spans="1:17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7">
        <v>44302</v>
      </c>
      <c r="J898" s="1">
        <v>133400</v>
      </c>
      <c r="K898" s="2">
        <v>0.11</v>
      </c>
      <c r="L898" t="s">
        <v>19</v>
      </c>
      <c r="M898" t="s">
        <v>39</v>
      </c>
      <c r="N898" s="7" t="s">
        <v>21</v>
      </c>
      <c r="O898" s="1">
        <f>employee[[#This Row],[Annual Salary]]+employee[[#This Row],[Bonus %]]*employee[[#This Row],[Annual Salary]]</f>
        <v>148074</v>
      </c>
      <c r="P898" t="str">
        <f>IF(AND(employee[[#This Row],[Department]]="IT",employee[[#This Row],[Gender]]="Female"),"Yes","No")</f>
        <v>No</v>
      </c>
      <c r="Q898" t="str">
        <f>IF(AND(employee[[#This Row],[Gender]]="Female",employee[[#This Row],[Ethnicity]]="Black"), "Female_Black", "Others")</f>
        <v>Others</v>
      </c>
    </row>
    <row r="899" spans="1:17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7">
        <v>43943</v>
      </c>
      <c r="J899" s="1">
        <v>90535</v>
      </c>
      <c r="K899" s="2">
        <v>0</v>
      </c>
      <c r="L899" t="s">
        <v>19</v>
      </c>
      <c r="M899" t="s">
        <v>45</v>
      </c>
      <c r="N899" s="7" t="s">
        <v>21</v>
      </c>
      <c r="O899" s="1">
        <f>employee[[#This Row],[Annual Salary]]+employee[[#This Row],[Bonus %]]*employee[[#This Row],[Annual Salary]]</f>
        <v>90535</v>
      </c>
      <c r="P899" t="str">
        <f>IF(AND(employee[[#This Row],[Department]]="IT",employee[[#This Row],[Gender]]="Female"),"Yes","No")</f>
        <v>Yes</v>
      </c>
      <c r="Q899" t="str">
        <f>IF(AND(employee[[#This Row],[Gender]]="Female",employee[[#This Row],[Ethnicity]]="Black"), "Female_Black", "Others")</f>
        <v>Others</v>
      </c>
    </row>
    <row r="900" spans="1:17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7">
        <v>38909</v>
      </c>
      <c r="J900" s="1">
        <v>93343</v>
      </c>
      <c r="K900" s="2">
        <v>0</v>
      </c>
      <c r="L900" t="s">
        <v>33</v>
      </c>
      <c r="M900" t="s">
        <v>80</v>
      </c>
      <c r="N900" s="7" t="s">
        <v>21</v>
      </c>
      <c r="O900" s="1">
        <f>employee[[#This Row],[Annual Salary]]+employee[[#This Row],[Bonus %]]*employee[[#This Row],[Annual Salary]]</f>
        <v>93343</v>
      </c>
      <c r="P900" t="str">
        <f>IF(AND(employee[[#This Row],[Department]]="IT",employee[[#This Row],[Gender]]="Female"),"Yes","No")</f>
        <v>No</v>
      </c>
      <c r="Q900" t="str">
        <f>IF(AND(employee[[#This Row],[Gender]]="Female",employee[[#This Row],[Ethnicity]]="Black"), "Female_Black", "Others")</f>
        <v>Others</v>
      </c>
    </row>
    <row r="901" spans="1:17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7">
        <v>38771</v>
      </c>
      <c r="J901" s="1">
        <v>63705</v>
      </c>
      <c r="K901" s="2">
        <v>0</v>
      </c>
      <c r="L901" t="s">
        <v>19</v>
      </c>
      <c r="M901" t="s">
        <v>45</v>
      </c>
      <c r="N901" s="7" t="s">
        <v>21</v>
      </c>
      <c r="O901" s="1">
        <f>employee[[#This Row],[Annual Salary]]+employee[[#This Row],[Bonus %]]*employee[[#This Row],[Annual Salary]]</f>
        <v>63705</v>
      </c>
      <c r="P901" t="str">
        <f>IF(AND(employee[[#This Row],[Department]]="IT",employee[[#This Row],[Gender]]="Female"),"Yes","No")</f>
        <v>No</v>
      </c>
      <c r="Q901" t="str">
        <f>IF(AND(employee[[#This Row],[Gender]]="Female",employee[[#This Row],[Ethnicity]]="Black"), "Female_Black", "Others")</f>
        <v>Others</v>
      </c>
    </row>
    <row r="902" spans="1:17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7">
        <v>36584</v>
      </c>
      <c r="J902" s="1">
        <v>258081</v>
      </c>
      <c r="K902" s="2">
        <v>0.3</v>
      </c>
      <c r="L902" t="s">
        <v>19</v>
      </c>
      <c r="M902" t="s">
        <v>20</v>
      </c>
      <c r="N902" s="7" t="s">
        <v>21</v>
      </c>
      <c r="O902" s="1">
        <f>employee[[#This Row],[Annual Salary]]+employee[[#This Row],[Bonus %]]*employee[[#This Row],[Annual Salary]]</f>
        <v>335505.3</v>
      </c>
      <c r="P902" t="str">
        <f>IF(AND(employee[[#This Row],[Department]]="IT",employee[[#This Row],[Gender]]="Female"),"Yes","No")</f>
        <v>No</v>
      </c>
      <c r="Q902" t="str">
        <f>IF(AND(employee[[#This Row],[Gender]]="Female",employee[[#This Row],[Ethnicity]]="Black"), "Female_Black", "Others")</f>
        <v>Others</v>
      </c>
    </row>
    <row r="903" spans="1:17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7">
        <v>44095</v>
      </c>
      <c r="J903" s="1">
        <v>54654</v>
      </c>
      <c r="K903" s="2">
        <v>0</v>
      </c>
      <c r="L903" t="s">
        <v>19</v>
      </c>
      <c r="M903" t="s">
        <v>39</v>
      </c>
      <c r="N903" s="7" t="s">
        <v>21</v>
      </c>
      <c r="O903" s="1">
        <f>employee[[#This Row],[Annual Salary]]+employee[[#This Row],[Bonus %]]*employee[[#This Row],[Annual Salary]]</f>
        <v>54654</v>
      </c>
      <c r="P903" t="str">
        <f>IF(AND(employee[[#This Row],[Department]]="IT",employee[[#This Row],[Gender]]="Female"),"Yes","No")</f>
        <v>No</v>
      </c>
      <c r="Q903" t="str">
        <f>IF(AND(employee[[#This Row],[Gender]]="Female",employee[[#This Row],[Ethnicity]]="Black"), "Female_Black", "Others")</f>
        <v>Others</v>
      </c>
    </row>
    <row r="904" spans="1:17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7">
        <v>36062</v>
      </c>
      <c r="J904" s="1">
        <v>58006</v>
      </c>
      <c r="K904" s="2">
        <v>0</v>
      </c>
      <c r="L904" t="s">
        <v>19</v>
      </c>
      <c r="M904" t="s">
        <v>63</v>
      </c>
      <c r="N904" s="7" t="s">
        <v>21</v>
      </c>
      <c r="O904" s="1">
        <f>employee[[#This Row],[Annual Salary]]+employee[[#This Row],[Bonus %]]*employee[[#This Row],[Annual Salary]]</f>
        <v>58006</v>
      </c>
      <c r="P904" t="str">
        <f>IF(AND(employee[[#This Row],[Department]]="IT",employee[[#This Row],[Gender]]="Female"),"Yes","No")</f>
        <v>No</v>
      </c>
      <c r="Q904" t="str">
        <f>IF(AND(employee[[#This Row],[Gender]]="Female",employee[[#This Row],[Ethnicity]]="Black"), "Female_Black", "Others")</f>
        <v>Others</v>
      </c>
    </row>
    <row r="905" spans="1:17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7">
        <v>40620</v>
      </c>
      <c r="J905" s="1">
        <v>150034</v>
      </c>
      <c r="K905" s="2">
        <v>0.12</v>
      </c>
      <c r="L905" t="s">
        <v>33</v>
      </c>
      <c r="M905" t="s">
        <v>60</v>
      </c>
      <c r="N905" s="7" t="s">
        <v>21</v>
      </c>
      <c r="O905" s="1">
        <f>employee[[#This Row],[Annual Salary]]+employee[[#This Row],[Bonus %]]*employee[[#This Row],[Annual Salary]]</f>
        <v>168038.08</v>
      </c>
      <c r="P905" t="str">
        <f>IF(AND(employee[[#This Row],[Department]]="IT",employee[[#This Row],[Gender]]="Female"),"Yes","No")</f>
        <v>No</v>
      </c>
      <c r="Q905" t="str">
        <f>IF(AND(employee[[#This Row],[Gender]]="Female",employee[[#This Row],[Ethnicity]]="Black"), "Female_Black", "Others")</f>
        <v>Others</v>
      </c>
    </row>
    <row r="906" spans="1:17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7">
        <v>39232</v>
      </c>
      <c r="J906" s="1">
        <v>198562</v>
      </c>
      <c r="K906" s="2">
        <v>0.22</v>
      </c>
      <c r="L906" t="s">
        <v>19</v>
      </c>
      <c r="M906" t="s">
        <v>63</v>
      </c>
      <c r="N906" s="7" t="s">
        <v>21</v>
      </c>
      <c r="O906" s="1">
        <f>employee[[#This Row],[Annual Salary]]+employee[[#This Row],[Bonus %]]*employee[[#This Row],[Annual Salary]]</f>
        <v>242245.64</v>
      </c>
      <c r="P906" t="str">
        <f>IF(AND(employee[[#This Row],[Department]]="IT",employee[[#This Row],[Gender]]="Female"),"Yes","No")</f>
        <v>No</v>
      </c>
      <c r="Q906" t="str">
        <f>IF(AND(employee[[#This Row],[Gender]]="Female",employee[[#This Row],[Ethnicity]]="Black"), "Female_Black", "Others")</f>
        <v>Others</v>
      </c>
    </row>
    <row r="907" spans="1:17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7">
        <v>39960</v>
      </c>
      <c r="J907" s="1">
        <v>62411</v>
      </c>
      <c r="K907" s="2">
        <v>0</v>
      </c>
      <c r="L907" t="s">
        <v>19</v>
      </c>
      <c r="M907" t="s">
        <v>45</v>
      </c>
      <c r="N907" s="7">
        <v>44422</v>
      </c>
      <c r="O907" s="1">
        <f>employee[[#This Row],[Annual Salary]]+employee[[#This Row],[Bonus %]]*employee[[#This Row],[Annual Salary]]</f>
        <v>62411</v>
      </c>
      <c r="P907" t="str">
        <f>IF(AND(employee[[#This Row],[Department]]="IT",employee[[#This Row],[Gender]]="Female"),"Yes","No")</f>
        <v>No</v>
      </c>
      <c r="Q907" t="str">
        <f>IF(AND(employee[[#This Row],[Gender]]="Female",employee[[#This Row],[Ethnicity]]="Black"), "Female_Black", "Others")</f>
        <v>Female_Black</v>
      </c>
    </row>
    <row r="908" spans="1:17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7">
        <v>33612</v>
      </c>
      <c r="J908" s="1">
        <v>111299</v>
      </c>
      <c r="K908" s="2">
        <v>0.12</v>
      </c>
      <c r="L908" t="s">
        <v>19</v>
      </c>
      <c r="M908" t="s">
        <v>45</v>
      </c>
      <c r="N908" s="7" t="s">
        <v>21</v>
      </c>
      <c r="O908" s="1">
        <f>employee[[#This Row],[Annual Salary]]+employee[[#This Row],[Bonus %]]*employee[[#This Row],[Annual Salary]]</f>
        <v>124654.88</v>
      </c>
      <c r="P908" t="str">
        <f>IF(AND(employee[[#This Row],[Department]]="IT",employee[[#This Row],[Gender]]="Female"),"Yes","No")</f>
        <v>No</v>
      </c>
      <c r="Q908" t="str">
        <f>IF(AND(employee[[#This Row],[Gender]]="Female",employee[[#This Row],[Ethnicity]]="Black"), "Female_Black", "Others")</f>
        <v>Others</v>
      </c>
    </row>
    <row r="909" spans="1:17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7">
        <v>43659</v>
      </c>
      <c r="J909" s="1">
        <v>41545</v>
      </c>
      <c r="K909" s="2">
        <v>0</v>
      </c>
      <c r="L909" t="s">
        <v>19</v>
      </c>
      <c r="M909" t="s">
        <v>45</v>
      </c>
      <c r="N909" s="7" t="s">
        <v>21</v>
      </c>
      <c r="O909" s="1">
        <f>employee[[#This Row],[Annual Salary]]+employee[[#This Row],[Bonus %]]*employee[[#This Row],[Annual Salary]]</f>
        <v>41545</v>
      </c>
      <c r="P909" t="str">
        <f>IF(AND(employee[[#This Row],[Department]]="IT",employee[[#This Row],[Gender]]="Female"),"Yes","No")</f>
        <v>No</v>
      </c>
      <c r="Q909" t="str">
        <f>IF(AND(employee[[#This Row],[Gender]]="Female",employee[[#This Row],[Ethnicity]]="Black"), "Female_Black", "Others")</f>
        <v>Others</v>
      </c>
    </row>
    <row r="910" spans="1:17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7">
        <v>43569</v>
      </c>
      <c r="J910" s="1">
        <v>74467</v>
      </c>
      <c r="K910" s="2">
        <v>0</v>
      </c>
      <c r="L910" t="s">
        <v>19</v>
      </c>
      <c r="M910" t="s">
        <v>29</v>
      </c>
      <c r="N910" s="7">
        <v>44211</v>
      </c>
      <c r="O910" s="1">
        <f>employee[[#This Row],[Annual Salary]]+employee[[#This Row],[Bonus %]]*employee[[#This Row],[Annual Salary]]</f>
        <v>74467</v>
      </c>
      <c r="P910" t="str">
        <f>IF(AND(employee[[#This Row],[Department]]="IT",employee[[#This Row],[Gender]]="Female"),"Yes","No")</f>
        <v>No</v>
      </c>
      <c r="Q910" t="str">
        <f>IF(AND(employee[[#This Row],[Gender]]="Female",employee[[#This Row],[Ethnicity]]="Black"), "Female_Black", "Others")</f>
        <v>Others</v>
      </c>
    </row>
    <row r="911" spans="1:17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7">
        <v>37296</v>
      </c>
      <c r="J911" s="1">
        <v>117545</v>
      </c>
      <c r="K911" s="2">
        <v>0.06</v>
      </c>
      <c r="L911" t="s">
        <v>19</v>
      </c>
      <c r="M911" t="s">
        <v>39</v>
      </c>
      <c r="N911" s="7" t="s">
        <v>21</v>
      </c>
      <c r="O911" s="1">
        <f>employee[[#This Row],[Annual Salary]]+employee[[#This Row],[Bonus %]]*employee[[#This Row],[Annual Salary]]</f>
        <v>124597.7</v>
      </c>
      <c r="P911" t="str">
        <f>IF(AND(employee[[#This Row],[Department]]="IT",employee[[#This Row],[Gender]]="Female"),"Yes","No")</f>
        <v>No</v>
      </c>
      <c r="Q911" t="str">
        <f>IF(AND(employee[[#This Row],[Gender]]="Female",employee[[#This Row],[Ethnicity]]="Black"), "Female_Black", "Others")</f>
        <v>Others</v>
      </c>
    </row>
    <row r="912" spans="1:17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7">
        <v>40983</v>
      </c>
      <c r="J912" s="1">
        <v>117226</v>
      </c>
      <c r="K912" s="2">
        <v>0.08</v>
      </c>
      <c r="L912" t="s">
        <v>19</v>
      </c>
      <c r="M912" t="s">
        <v>39</v>
      </c>
      <c r="N912" s="7" t="s">
        <v>21</v>
      </c>
      <c r="O912" s="1">
        <f>employee[[#This Row],[Annual Salary]]+employee[[#This Row],[Bonus %]]*employee[[#This Row],[Annual Salary]]</f>
        <v>126604.08</v>
      </c>
      <c r="P912" t="str">
        <f>IF(AND(employee[[#This Row],[Department]]="IT",employee[[#This Row],[Gender]]="Female"),"Yes","No")</f>
        <v>No</v>
      </c>
      <c r="Q912" t="str">
        <f>IF(AND(employee[[#This Row],[Gender]]="Female",employee[[#This Row],[Ethnicity]]="Black"), "Female_Black", "Others")</f>
        <v>Others</v>
      </c>
    </row>
    <row r="913" spans="1:17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7">
        <v>43489</v>
      </c>
      <c r="J913" s="1">
        <v>55767</v>
      </c>
      <c r="K913" s="2">
        <v>0</v>
      </c>
      <c r="L913" t="s">
        <v>19</v>
      </c>
      <c r="M913" t="s">
        <v>39</v>
      </c>
      <c r="N913" s="7" t="s">
        <v>21</v>
      </c>
      <c r="O913" s="1">
        <f>employee[[#This Row],[Annual Salary]]+employee[[#This Row],[Bonus %]]*employee[[#This Row],[Annual Salary]]</f>
        <v>55767</v>
      </c>
      <c r="P913" t="str">
        <f>IF(AND(employee[[#This Row],[Department]]="IT",employee[[#This Row],[Gender]]="Female"),"Yes","No")</f>
        <v>No</v>
      </c>
      <c r="Q913" t="str">
        <f>IF(AND(employee[[#This Row],[Gender]]="Female",employee[[#This Row],[Ethnicity]]="Black"), "Female_Black", "Others")</f>
        <v>Others</v>
      </c>
    </row>
    <row r="914" spans="1:17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7">
        <v>42691</v>
      </c>
      <c r="J914" s="1">
        <v>60930</v>
      </c>
      <c r="K914" s="2">
        <v>0</v>
      </c>
      <c r="L914" t="s">
        <v>19</v>
      </c>
      <c r="M914" t="s">
        <v>25</v>
      </c>
      <c r="N914" s="7" t="s">
        <v>21</v>
      </c>
      <c r="O914" s="1">
        <f>employee[[#This Row],[Annual Salary]]+employee[[#This Row],[Bonus %]]*employee[[#This Row],[Annual Salary]]</f>
        <v>60930</v>
      </c>
      <c r="P914" t="str">
        <f>IF(AND(employee[[#This Row],[Department]]="IT",employee[[#This Row],[Gender]]="Female"),"Yes","No")</f>
        <v>No</v>
      </c>
      <c r="Q914" t="str">
        <f>IF(AND(employee[[#This Row],[Gender]]="Female",employee[[#This Row],[Ethnicity]]="Black"), "Female_Black", "Others")</f>
        <v>Others</v>
      </c>
    </row>
    <row r="915" spans="1:17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7">
        <v>43397</v>
      </c>
      <c r="J915" s="1">
        <v>154973</v>
      </c>
      <c r="K915" s="2">
        <v>0.28999999999999998</v>
      </c>
      <c r="L915" t="s">
        <v>52</v>
      </c>
      <c r="M915" t="s">
        <v>53</v>
      </c>
      <c r="N915" s="7" t="s">
        <v>21</v>
      </c>
      <c r="O915" s="1">
        <f>employee[[#This Row],[Annual Salary]]+employee[[#This Row],[Bonus %]]*employee[[#This Row],[Annual Salary]]</f>
        <v>199915.16999999998</v>
      </c>
      <c r="P915" t="str">
        <f>IF(AND(employee[[#This Row],[Department]]="IT",employee[[#This Row],[Gender]]="Female"),"Yes","No")</f>
        <v>No</v>
      </c>
      <c r="Q915" t="str">
        <f>IF(AND(employee[[#This Row],[Gender]]="Female",employee[[#This Row],[Ethnicity]]="Black"), "Female_Black", "Others")</f>
        <v>Others</v>
      </c>
    </row>
    <row r="916" spans="1:17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7">
        <v>43029</v>
      </c>
      <c r="J916" s="1">
        <v>69332</v>
      </c>
      <c r="K916" s="2">
        <v>0</v>
      </c>
      <c r="L916" t="s">
        <v>19</v>
      </c>
      <c r="M916" t="s">
        <v>29</v>
      </c>
      <c r="N916" s="7" t="s">
        <v>21</v>
      </c>
      <c r="O916" s="1">
        <f>employee[[#This Row],[Annual Salary]]+employee[[#This Row],[Bonus %]]*employee[[#This Row],[Annual Salary]]</f>
        <v>69332</v>
      </c>
      <c r="P916" t="str">
        <f>IF(AND(employee[[#This Row],[Department]]="IT",employee[[#This Row],[Gender]]="Female"),"Yes","No")</f>
        <v>Yes</v>
      </c>
      <c r="Q916" t="str">
        <f>IF(AND(employee[[#This Row],[Gender]]="Female",employee[[#This Row],[Ethnicity]]="Black"), "Female_Black", "Others")</f>
        <v>Others</v>
      </c>
    </row>
    <row r="917" spans="1:17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7">
        <v>36990</v>
      </c>
      <c r="J917" s="1">
        <v>119699</v>
      </c>
      <c r="K917" s="2">
        <v>0</v>
      </c>
      <c r="L917" t="s">
        <v>33</v>
      </c>
      <c r="M917" t="s">
        <v>74</v>
      </c>
      <c r="N917" s="7" t="s">
        <v>21</v>
      </c>
      <c r="O917" s="1">
        <f>employee[[#This Row],[Annual Salary]]+employee[[#This Row],[Bonus %]]*employee[[#This Row],[Annual Salary]]</f>
        <v>119699</v>
      </c>
      <c r="P917" t="str">
        <f>IF(AND(employee[[#This Row],[Department]]="IT",employee[[#This Row],[Gender]]="Female"),"Yes","No")</f>
        <v>No</v>
      </c>
      <c r="Q917" t="str">
        <f>IF(AND(employee[[#This Row],[Gender]]="Female",employee[[#This Row],[Ethnicity]]="Black"), "Female_Black", "Others")</f>
        <v>Others</v>
      </c>
    </row>
    <row r="918" spans="1:17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7">
        <v>44094</v>
      </c>
      <c r="J918" s="1">
        <v>198176</v>
      </c>
      <c r="K918" s="2">
        <v>0.17</v>
      </c>
      <c r="L918" t="s">
        <v>52</v>
      </c>
      <c r="M918" t="s">
        <v>81</v>
      </c>
      <c r="N918" s="7" t="s">
        <v>21</v>
      </c>
      <c r="O918" s="1">
        <f>employee[[#This Row],[Annual Salary]]+employee[[#This Row],[Bonus %]]*employee[[#This Row],[Annual Salary]]</f>
        <v>231865.92</v>
      </c>
      <c r="P918" t="str">
        <f>IF(AND(employee[[#This Row],[Department]]="IT",employee[[#This Row],[Gender]]="Female"),"Yes","No")</f>
        <v>No</v>
      </c>
      <c r="Q918" t="str">
        <f>IF(AND(employee[[#This Row],[Gender]]="Female",employee[[#This Row],[Ethnicity]]="Black"), "Female_Black", "Others")</f>
        <v>Others</v>
      </c>
    </row>
    <row r="919" spans="1:17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7">
        <v>41127</v>
      </c>
      <c r="J919" s="1">
        <v>58586</v>
      </c>
      <c r="K919" s="2">
        <v>0</v>
      </c>
      <c r="L919" t="s">
        <v>52</v>
      </c>
      <c r="M919" t="s">
        <v>53</v>
      </c>
      <c r="N919" s="7" t="s">
        <v>21</v>
      </c>
      <c r="O919" s="1">
        <f>employee[[#This Row],[Annual Salary]]+employee[[#This Row],[Bonus %]]*employee[[#This Row],[Annual Salary]]</f>
        <v>58586</v>
      </c>
      <c r="P919" t="str">
        <f>IF(AND(employee[[#This Row],[Department]]="IT",employee[[#This Row],[Gender]]="Female"),"Yes","No")</f>
        <v>No</v>
      </c>
      <c r="Q919" t="str">
        <f>IF(AND(employee[[#This Row],[Gender]]="Female",employee[[#This Row],[Ethnicity]]="Black"), "Female_Black", "Others")</f>
        <v>Others</v>
      </c>
    </row>
    <row r="920" spans="1:17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7">
        <v>40875</v>
      </c>
      <c r="J920" s="1">
        <v>74010</v>
      </c>
      <c r="K920" s="2">
        <v>0</v>
      </c>
      <c r="L920" t="s">
        <v>19</v>
      </c>
      <c r="M920" t="s">
        <v>20</v>
      </c>
      <c r="N920" s="7" t="s">
        <v>21</v>
      </c>
      <c r="O920" s="1">
        <f>employee[[#This Row],[Annual Salary]]+employee[[#This Row],[Bonus %]]*employee[[#This Row],[Annual Salary]]</f>
        <v>74010</v>
      </c>
      <c r="P920" t="str">
        <f>IF(AND(employee[[#This Row],[Department]]="IT",employee[[#This Row],[Gender]]="Female"),"Yes","No")</f>
        <v>No</v>
      </c>
      <c r="Q920" t="str">
        <f>IF(AND(employee[[#This Row],[Gender]]="Female",employee[[#This Row],[Ethnicity]]="Black"), "Female_Black", "Others")</f>
        <v>Others</v>
      </c>
    </row>
    <row r="921" spans="1:17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7">
        <v>43864</v>
      </c>
      <c r="J921" s="1">
        <v>96598</v>
      </c>
      <c r="K921" s="2">
        <v>0</v>
      </c>
      <c r="L921" t="s">
        <v>19</v>
      </c>
      <c r="M921" t="s">
        <v>39</v>
      </c>
      <c r="N921" s="7" t="s">
        <v>21</v>
      </c>
      <c r="O921" s="1">
        <f>employee[[#This Row],[Annual Salary]]+employee[[#This Row],[Bonus %]]*employee[[#This Row],[Annual Salary]]</f>
        <v>96598</v>
      </c>
      <c r="P921" t="str">
        <f>IF(AND(employee[[#This Row],[Department]]="IT",employee[[#This Row],[Gender]]="Female"),"Yes","No")</f>
        <v>No</v>
      </c>
      <c r="Q921" t="str">
        <f>IF(AND(employee[[#This Row],[Gender]]="Female",employee[[#This Row],[Ethnicity]]="Black"), "Female_Black", "Others")</f>
        <v>Others</v>
      </c>
    </row>
    <row r="922" spans="1:17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7">
        <v>37762</v>
      </c>
      <c r="J922" s="1">
        <v>106444</v>
      </c>
      <c r="K922" s="2">
        <v>0.05</v>
      </c>
      <c r="L922" t="s">
        <v>19</v>
      </c>
      <c r="M922" t="s">
        <v>39</v>
      </c>
      <c r="N922" s="7" t="s">
        <v>21</v>
      </c>
      <c r="O922" s="1">
        <f>employee[[#This Row],[Annual Salary]]+employee[[#This Row],[Bonus %]]*employee[[#This Row],[Annual Salary]]</f>
        <v>111766.2</v>
      </c>
      <c r="P922" t="str">
        <f>IF(AND(employee[[#This Row],[Department]]="IT",employee[[#This Row],[Gender]]="Female"),"Yes","No")</f>
        <v>No</v>
      </c>
      <c r="Q922" t="str">
        <f>IF(AND(employee[[#This Row],[Gender]]="Female",employee[[#This Row],[Ethnicity]]="Black"), "Female_Black", "Others")</f>
        <v>Others</v>
      </c>
    </row>
    <row r="923" spans="1:17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7">
        <v>42957</v>
      </c>
      <c r="J923" s="1">
        <v>156931</v>
      </c>
      <c r="K923" s="2">
        <v>0.28000000000000003</v>
      </c>
      <c r="L923" t="s">
        <v>19</v>
      </c>
      <c r="M923" t="s">
        <v>63</v>
      </c>
      <c r="N923" s="7" t="s">
        <v>21</v>
      </c>
      <c r="O923" s="1">
        <f>employee[[#This Row],[Annual Salary]]+employee[[#This Row],[Bonus %]]*employee[[#This Row],[Annual Salary]]</f>
        <v>200871.67999999999</v>
      </c>
      <c r="P923" t="str">
        <f>IF(AND(employee[[#This Row],[Department]]="IT",employee[[#This Row],[Gender]]="Female"),"Yes","No")</f>
        <v>No</v>
      </c>
      <c r="Q923" t="str">
        <f>IF(AND(employee[[#This Row],[Gender]]="Female",employee[[#This Row],[Ethnicity]]="Black"), "Female_Black", "Others")</f>
        <v>Others</v>
      </c>
    </row>
    <row r="924" spans="1:17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7">
        <v>41928</v>
      </c>
      <c r="J924" s="1">
        <v>171360</v>
      </c>
      <c r="K924" s="2">
        <v>0.23</v>
      </c>
      <c r="L924" t="s">
        <v>52</v>
      </c>
      <c r="M924" t="s">
        <v>81</v>
      </c>
      <c r="N924" s="7" t="s">
        <v>21</v>
      </c>
      <c r="O924" s="1">
        <f>employee[[#This Row],[Annual Salary]]+employee[[#This Row],[Bonus %]]*employee[[#This Row],[Annual Salary]]</f>
        <v>210772.8</v>
      </c>
      <c r="P924" t="str">
        <f>IF(AND(employee[[#This Row],[Department]]="IT",employee[[#This Row],[Gender]]="Female"),"Yes","No")</f>
        <v>No</v>
      </c>
      <c r="Q924" t="str">
        <f>IF(AND(employee[[#This Row],[Gender]]="Female",employee[[#This Row],[Ethnicity]]="Black"), "Female_Black", "Others")</f>
        <v>Others</v>
      </c>
    </row>
    <row r="925" spans="1:17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7">
        <v>39908</v>
      </c>
      <c r="J925" s="1">
        <v>64505</v>
      </c>
      <c r="K925" s="2">
        <v>0</v>
      </c>
      <c r="L925" t="s">
        <v>19</v>
      </c>
      <c r="M925" t="s">
        <v>45</v>
      </c>
      <c r="N925" s="7" t="s">
        <v>21</v>
      </c>
      <c r="O925" s="1">
        <f>employee[[#This Row],[Annual Salary]]+employee[[#This Row],[Bonus %]]*employee[[#This Row],[Annual Salary]]</f>
        <v>64505</v>
      </c>
      <c r="P925" t="str">
        <f>IF(AND(employee[[#This Row],[Department]]="IT",employee[[#This Row],[Gender]]="Female"),"Yes","No")</f>
        <v>Yes</v>
      </c>
      <c r="Q925" t="str">
        <f>IF(AND(employee[[#This Row],[Gender]]="Female",employee[[#This Row],[Ethnicity]]="Black"), "Female_Black", "Others")</f>
        <v>Others</v>
      </c>
    </row>
    <row r="926" spans="1:17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7">
        <v>44478</v>
      </c>
      <c r="J926" s="1">
        <v>102298</v>
      </c>
      <c r="K926" s="2">
        <v>0.13</v>
      </c>
      <c r="L926" t="s">
        <v>52</v>
      </c>
      <c r="M926" t="s">
        <v>66</v>
      </c>
      <c r="N926" s="7" t="s">
        <v>21</v>
      </c>
      <c r="O926" s="1">
        <f>employee[[#This Row],[Annual Salary]]+employee[[#This Row],[Bonus %]]*employee[[#This Row],[Annual Salary]]</f>
        <v>115596.74</v>
      </c>
      <c r="P926" t="str">
        <f>IF(AND(employee[[#This Row],[Department]]="IT",employee[[#This Row],[Gender]]="Female"),"Yes","No")</f>
        <v>No</v>
      </c>
      <c r="Q926" t="str">
        <f>IF(AND(employee[[#This Row],[Gender]]="Female",employee[[#This Row],[Ethnicity]]="Black"), "Female_Black", "Others")</f>
        <v>Others</v>
      </c>
    </row>
    <row r="927" spans="1:17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7">
        <v>43721</v>
      </c>
      <c r="J927" s="1">
        <v>133297</v>
      </c>
      <c r="K927" s="2">
        <v>0.13</v>
      </c>
      <c r="L927" t="s">
        <v>52</v>
      </c>
      <c r="M927" t="s">
        <v>66</v>
      </c>
      <c r="N927" s="7" t="s">
        <v>21</v>
      </c>
      <c r="O927" s="1">
        <f>employee[[#This Row],[Annual Salary]]+employee[[#This Row],[Bonus %]]*employee[[#This Row],[Annual Salary]]</f>
        <v>150625.60999999999</v>
      </c>
      <c r="P927" t="str">
        <f>IF(AND(employee[[#This Row],[Department]]="IT",employee[[#This Row],[Gender]]="Female"),"Yes","No")</f>
        <v>No</v>
      </c>
      <c r="Q927" t="str">
        <f>IF(AND(employee[[#This Row],[Gender]]="Female",employee[[#This Row],[Ethnicity]]="Black"), "Female_Black", "Others")</f>
        <v>Others</v>
      </c>
    </row>
    <row r="928" spans="1:17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7">
        <v>44272</v>
      </c>
      <c r="J928" s="1">
        <v>155080</v>
      </c>
      <c r="K928" s="2">
        <v>0.1</v>
      </c>
      <c r="L928" t="s">
        <v>19</v>
      </c>
      <c r="M928" t="s">
        <v>25</v>
      </c>
      <c r="N928" s="7" t="s">
        <v>21</v>
      </c>
      <c r="O928" s="1">
        <f>employee[[#This Row],[Annual Salary]]+employee[[#This Row],[Bonus %]]*employee[[#This Row],[Annual Salary]]</f>
        <v>170588</v>
      </c>
      <c r="P928" t="str">
        <f>IF(AND(employee[[#This Row],[Department]]="IT",employee[[#This Row],[Gender]]="Female"),"Yes","No")</f>
        <v>No</v>
      </c>
      <c r="Q928" t="str">
        <f>IF(AND(employee[[#This Row],[Gender]]="Female",employee[[#This Row],[Ethnicity]]="Black"), "Female_Black", "Others")</f>
        <v>Female_Black</v>
      </c>
    </row>
    <row r="929" spans="1:17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7">
        <v>43325</v>
      </c>
      <c r="J929" s="1">
        <v>81828</v>
      </c>
      <c r="K929" s="2">
        <v>0</v>
      </c>
      <c r="L929" t="s">
        <v>19</v>
      </c>
      <c r="M929" t="s">
        <v>45</v>
      </c>
      <c r="N929" s="7" t="s">
        <v>21</v>
      </c>
      <c r="O929" s="1">
        <f>employee[[#This Row],[Annual Salary]]+employee[[#This Row],[Bonus %]]*employee[[#This Row],[Annual Salary]]</f>
        <v>81828</v>
      </c>
      <c r="P929" t="str">
        <f>IF(AND(employee[[#This Row],[Department]]="IT",employee[[#This Row],[Gender]]="Female"),"Yes","No")</f>
        <v>No</v>
      </c>
      <c r="Q929" t="str">
        <f>IF(AND(employee[[#This Row],[Gender]]="Female",employee[[#This Row],[Ethnicity]]="Black"), "Female_Black", "Others")</f>
        <v>Others</v>
      </c>
    </row>
    <row r="930" spans="1:17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7">
        <v>36823</v>
      </c>
      <c r="J930" s="1">
        <v>149417</v>
      </c>
      <c r="K930" s="2">
        <v>0.13</v>
      </c>
      <c r="L930" t="s">
        <v>33</v>
      </c>
      <c r="M930" t="s">
        <v>34</v>
      </c>
      <c r="N930" s="7" t="s">
        <v>21</v>
      </c>
      <c r="O930" s="1">
        <f>employee[[#This Row],[Annual Salary]]+employee[[#This Row],[Bonus %]]*employee[[#This Row],[Annual Salary]]</f>
        <v>168841.21</v>
      </c>
      <c r="P930" t="str">
        <f>IF(AND(employee[[#This Row],[Department]]="IT",employee[[#This Row],[Gender]]="Female"),"Yes","No")</f>
        <v>No</v>
      </c>
      <c r="Q930" t="str">
        <f>IF(AND(employee[[#This Row],[Gender]]="Female",employee[[#This Row],[Ethnicity]]="Black"), "Female_Black", "Others")</f>
        <v>Others</v>
      </c>
    </row>
    <row r="931" spans="1:17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7">
        <v>41024</v>
      </c>
      <c r="J931" s="1">
        <v>113269</v>
      </c>
      <c r="K931" s="2">
        <v>0.09</v>
      </c>
      <c r="L931" t="s">
        <v>52</v>
      </c>
      <c r="M931" t="s">
        <v>53</v>
      </c>
      <c r="N931" s="7" t="s">
        <v>21</v>
      </c>
      <c r="O931" s="1">
        <f>employee[[#This Row],[Annual Salary]]+employee[[#This Row],[Bonus %]]*employee[[#This Row],[Annual Salary]]</f>
        <v>123463.20999999999</v>
      </c>
      <c r="P931" t="str">
        <f>IF(AND(employee[[#This Row],[Department]]="IT",employee[[#This Row],[Gender]]="Female"),"Yes","No")</f>
        <v>No</v>
      </c>
      <c r="Q931" t="str">
        <f>IF(AND(employee[[#This Row],[Gender]]="Female",employee[[#This Row],[Ethnicity]]="Black"), "Female_Black", "Others")</f>
        <v>Others</v>
      </c>
    </row>
    <row r="932" spans="1:17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7">
        <v>43085</v>
      </c>
      <c r="J932" s="1">
        <v>136716</v>
      </c>
      <c r="K932" s="2">
        <v>0.12</v>
      </c>
      <c r="L932" t="s">
        <v>19</v>
      </c>
      <c r="M932" t="s">
        <v>25</v>
      </c>
      <c r="N932" s="7" t="s">
        <v>21</v>
      </c>
      <c r="O932" s="1">
        <f>employee[[#This Row],[Annual Salary]]+employee[[#This Row],[Bonus %]]*employee[[#This Row],[Annual Salary]]</f>
        <v>153121.91999999998</v>
      </c>
      <c r="P932" t="str">
        <f>IF(AND(employee[[#This Row],[Department]]="IT",employee[[#This Row],[Gender]]="Female"),"Yes","No")</f>
        <v>No</v>
      </c>
      <c r="Q932" t="str">
        <f>IF(AND(employee[[#This Row],[Gender]]="Female",employee[[#This Row],[Ethnicity]]="Black"), "Female_Black", "Others")</f>
        <v>Others</v>
      </c>
    </row>
    <row r="933" spans="1:17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7">
        <v>40836</v>
      </c>
      <c r="J933" s="1">
        <v>122644</v>
      </c>
      <c r="K933" s="2">
        <v>0.12</v>
      </c>
      <c r="L933" t="s">
        <v>19</v>
      </c>
      <c r="M933" t="s">
        <v>25</v>
      </c>
      <c r="N933" s="7" t="s">
        <v>21</v>
      </c>
      <c r="O933" s="1">
        <f>employee[[#This Row],[Annual Salary]]+employee[[#This Row],[Bonus %]]*employee[[#This Row],[Annual Salary]]</f>
        <v>137361.28</v>
      </c>
      <c r="P933" t="str">
        <f>IF(AND(employee[[#This Row],[Department]]="IT",employee[[#This Row],[Gender]]="Female"),"Yes","No")</f>
        <v>No</v>
      </c>
      <c r="Q933" t="str">
        <f>IF(AND(employee[[#This Row],[Gender]]="Female",employee[[#This Row],[Ethnicity]]="Black"), "Female_Black", "Others")</f>
        <v>Others</v>
      </c>
    </row>
    <row r="934" spans="1:17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7">
        <v>36653</v>
      </c>
      <c r="J934" s="1">
        <v>106428</v>
      </c>
      <c r="K934" s="2">
        <v>7.0000000000000007E-2</v>
      </c>
      <c r="L934" t="s">
        <v>19</v>
      </c>
      <c r="M934" t="s">
        <v>20</v>
      </c>
      <c r="N934" s="7" t="s">
        <v>21</v>
      </c>
      <c r="O934" s="1">
        <f>employee[[#This Row],[Annual Salary]]+employee[[#This Row],[Bonus %]]*employee[[#This Row],[Annual Salary]]</f>
        <v>113877.96</v>
      </c>
      <c r="P934" t="str">
        <f>IF(AND(employee[[#This Row],[Department]]="IT",employee[[#This Row],[Gender]]="Female"),"Yes","No")</f>
        <v>No</v>
      </c>
      <c r="Q934" t="str">
        <f>IF(AND(employee[[#This Row],[Gender]]="Female",employee[[#This Row],[Ethnicity]]="Black"), "Female_Black", "Others")</f>
        <v>Others</v>
      </c>
    </row>
    <row r="935" spans="1:17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7">
        <v>39830</v>
      </c>
      <c r="J935" s="1">
        <v>238236</v>
      </c>
      <c r="K935" s="2">
        <v>0.31</v>
      </c>
      <c r="L935" t="s">
        <v>19</v>
      </c>
      <c r="M935" t="s">
        <v>63</v>
      </c>
      <c r="N935" s="7" t="s">
        <v>21</v>
      </c>
      <c r="O935" s="1">
        <f>employee[[#This Row],[Annual Salary]]+employee[[#This Row],[Bonus %]]*employee[[#This Row],[Annual Salary]]</f>
        <v>312089.16000000003</v>
      </c>
      <c r="P935" t="str">
        <f>IF(AND(employee[[#This Row],[Department]]="IT",employee[[#This Row],[Gender]]="Female"),"Yes","No")</f>
        <v>No</v>
      </c>
      <c r="Q935" t="str">
        <f>IF(AND(employee[[#This Row],[Gender]]="Female",employee[[#This Row],[Ethnicity]]="Black"), "Female_Black", "Others")</f>
        <v>Others</v>
      </c>
    </row>
    <row r="936" spans="1:17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7">
        <v>41264</v>
      </c>
      <c r="J936" s="1">
        <v>153253</v>
      </c>
      <c r="K936" s="2">
        <v>0.24</v>
      </c>
      <c r="L936" t="s">
        <v>19</v>
      </c>
      <c r="M936" t="s">
        <v>25</v>
      </c>
      <c r="N936" s="7" t="s">
        <v>21</v>
      </c>
      <c r="O936" s="1">
        <f>employee[[#This Row],[Annual Salary]]+employee[[#This Row],[Bonus %]]*employee[[#This Row],[Annual Salary]]</f>
        <v>190033.72</v>
      </c>
      <c r="P936" t="str">
        <f>IF(AND(employee[[#This Row],[Department]]="IT",employee[[#This Row],[Gender]]="Female"),"Yes","No")</f>
        <v>No</v>
      </c>
      <c r="Q936" t="str">
        <f>IF(AND(employee[[#This Row],[Gender]]="Female",employee[[#This Row],[Ethnicity]]="Black"), "Female_Black", "Others")</f>
        <v>Others</v>
      </c>
    </row>
    <row r="937" spans="1:17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7">
        <v>41915</v>
      </c>
      <c r="J937" s="1">
        <v>103707</v>
      </c>
      <c r="K937" s="2">
        <v>0.09</v>
      </c>
      <c r="L937" t="s">
        <v>19</v>
      </c>
      <c r="M937" t="s">
        <v>29</v>
      </c>
      <c r="N937" s="7" t="s">
        <v>21</v>
      </c>
      <c r="O937" s="1">
        <f>employee[[#This Row],[Annual Salary]]+employee[[#This Row],[Bonus %]]*employee[[#This Row],[Annual Salary]]</f>
        <v>113040.63</v>
      </c>
      <c r="P937" t="str">
        <f>IF(AND(employee[[#This Row],[Department]]="IT",employee[[#This Row],[Gender]]="Female"),"Yes","No")</f>
        <v>No</v>
      </c>
      <c r="Q937" t="str">
        <f>IF(AND(employee[[#This Row],[Gender]]="Female",employee[[#This Row],[Ethnicity]]="Black"), "Female_Black", "Others")</f>
        <v>Others</v>
      </c>
    </row>
    <row r="938" spans="1:17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7">
        <v>41130</v>
      </c>
      <c r="J938" s="1">
        <v>245360</v>
      </c>
      <c r="K938" s="2">
        <v>0.37</v>
      </c>
      <c r="L938" t="s">
        <v>19</v>
      </c>
      <c r="M938" t="s">
        <v>25</v>
      </c>
      <c r="N938" s="7" t="s">
        <v>21</v>
      </c>
      <c r="O938" s="1">
        <f>employee[[#This Row],[Annual Salary]]+employee[[#This Row],[Bonus %]]*employee[[#This Row],[Annual Salary]]</f>
        <v>336143.2</v>
      </c>
      <c r="P938" t="str">
        <f>IF(AND(employee[[#This Row],[Department]]="IT",employee[[#This Row],[Gender]]="Female"),"Yes","No")</f>
        <v>No</v>
      </c>
      <c r="Q938" t="str">
        <f>IF(AND(employee[[#This Row],[Gender]]="Female",employee[[#This Row],[Ethnicity]]="Black"), "Female_Black", "Others")</f>
        <v>Others</v>
      </c>
    </row>
    <row r="939" spans="1:17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7">
        <v>44385</v>
      </c>
      <c r="J939" s="1">
        <v>67275</v>
      </c>
      <c r="K939" s="2">
        <v>0</v>
      </c>
      <c r="L939" t="s">
        <v>19</v>
      </c>
      <c r="M939" t="s">
        <v>29</v>
      </c>
      <c r="N939" s="7" t="s">
        <v>21</v>
      </c>
      <c r="O939" s="1">
        <f>employee[[#This Row],[Annual Salary]]+employee[[#This Row],[Bonus %]]*employee[[#This Row],[Annual Salary]]</f>
        <v>67275</v>
      </c>
      <c r="P939" t="str">
        <f>IF(AND(employee[[#This Row],[Department]]="IT",employee[[#This Row],[Gender]]="Female"),"Yes","No")</f>
        <v>No</v>
      </c>
      <c r="Q939" t="str">
        <f>IF(AND(employee[[#This Row],[Gender]]="Female",employee[[#This Row],[Ethnicity]]="Black"), "Female_Black", "Others")</f>
        <v>Others</v>
      </c>
    </row>
    <row r="940" spans="1:17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7">
        <v>42026</v>
      </c>
      <c r="J940" s="1">
        <v>101288</v>
      </c>
      <c r="K940" s="2">
        <v>0.1</v>
      </c>
      <c r="L940" t="s">
        <v>19</v>
      </c>
      <c r="M940" t="s">
        <v>39</v>
      </c>
      <c r="N940" s="7" t="s">
        <v>21</v>
      </c>
      <c r="O940" s="1">
        <f>employee[[#This Row],[Annual Salary]]+employee[[#This Row],[Bonus %]]*employee[[#This Row],[Annual Salary]]</f>
        <v>111416.8</v>
      </c>
      <c r="P940" t="str">
        <f>IF(AND(employee[[#This Row],[Department]]="IT",employee[[#This Row],[Gender]]="Female"),"Yes","No")</f>
        <v>No</v>
      </c>
      <c r="Q940" t="str">
        <f>IF(AND(employee[[#This Row],[Gender]]="Female",employee[[#This Row],[Ethnicity]]="Black"), "Female_Black", "Others")</f>
        <v>Others</v>
      </c>
    </row>
    <row r="941" spans="1:17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7">
        <v>34209</v>
      </c>
      <c r="J941" s="1">
        <v>177443</v>
      </c>
      <c r="K941" s="2">
        <v>0.25</v>
      </c>
      <c r="L941" t="s">
        <v>52</v>
      </c>
      <c r="M941" t="s">
        <v>53</v>
      </c>
      <c r="N941" s="7" t="s">
        <v>21</v>
      </c>
      <c r="O941" s="1">
        <f>employee[[#This Row],[Annual Salary]]+employee[[#This Row],[Bonus %]]*employee[[#This Row],[Annual Salary]]</f>
        <v>221803.75</v>
      </c>
      <c r="P941" t="str">
        <f>IF(AND(employee[[#This Row],[Department]]="IT",employee[[#This Row],[Gender]]="Female"),"Yes","No")</f>
        <v>No</v>
      </c>
      <c r="Q941" t="str">
        <f>IF(AND(employee[[#This Row],[Gender]]="Female",employee[[#This Row],[Ethnicity]]="Black"), "Female_Black", "Others")</f>
        <v>Others</v>
      </c>
    </row>
    <row r="942" spans="1:17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7">
        <v>42487</v>
      </c>
      <c r="J942" s="1">
        <v>91400</v>
      </c>
      <c r="K942" s="2">
        <v>0</v>
      </c>
      <c r="L942" t="s">
        <v>19</v>
      </c>
      <c r="M942" t="s">
        <v>20</v>
      </c>
      <c r="N942" s="7" t="s">
        <v>21</v>
      </c>
      <c r="O942" s="1">
        <f>employee[[#This Row],[Annual Salary]]+employee[[#This Row],[Bonus %]]*employee[[#This Row],[Annual Salary]]</f>
        <v>91400</v>
      </c>
      <c r="P942" t="str">
        <f>IF(AND(employee[[#This Row],[Department]]="IT",employee[[#This Row],[Gender]]="Female"),"Yes","No")</f>
        <v>Yes</v>
      </c>
      <c r="Q942" t="str">
        <f>IF(AND(employee[[#This Row],[Gender]]="Female",employee[[#This Row],[Ethnicity]]="Black"), "Female_Black", "Others")</f>
        <v>Female_Black</v>
      </c>
    </row>
    <row r="943" spans="1:17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7">
        <v>39335</v>
      </c>
      <c r="J943" s="1">
        <v>181247</v>
      </c>
      <c r="K943" s="2">
        <v>0.33</v>
      </c>
      <c r="L943" t="s">
        <v>52</v>
      </c>
      <c r="M943" t="s">
        <v>53</v>
      </c>
      <c r="N943" s="7" t="s">
        <v>21</v>
      </c>
      <c r="O943" s="1">
        <f>employee[[#This Row],[Annual Salary]]+employee[[#This Row],[Bonus %]]*employee[[#This Row],[Annual Salary]]</f>
        <v>241058.51</v>
      </c>
      <c r="P943" t="str">
        <f>IF(AND(employee[[#This Row],[Department]]="IT",employee[[#This Row],[Gender]]="Female"),"Yes","No")</f>
        <v>No</v>
      </c>
      <c r="Q943" t="str">
        <f>IF(AND(employee[[#This Row],[Gender]]="Female",employee[[#This Row],[Ethnicity]]="Black"), "Female_Black", "Others")</f>
        <v>Others</v>
      </c>
    </row>
    <row r="944" spans="1:17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7">
        <v>37914</v>
      </c>
      <c r="J944" s="1">
        <v>135558</v>
      </c>
      <c r="K944" s="2">
        <v>0.14000000000000001</v>
      </c>
      <c r="L944" t="s">
        <v>19</v>
      </c>
      <c r="M944" t="s">
        <v>39</v>
      </c>
      <c r="N944" s="7" t="s">
        <v>21</v>
      </c>
      <c r="O944" s="1">
        <f>employee[[#This Row],[Annual Salary]]+employee[[#This Row],[Bonus %]]*employee[[#This Row],[Annual Salary]]</f>
        <v>154536.12</v>
      </c>
      <c r="P944" t="str">
        <f>IF(AND(employee[[#This Row],[Department]]="IT",employee[[#This Row],[Gender]]="Female"),"Yes","No")</f>
        <v>No</v>
      </c>
      <c r="Q944" t="str">
        <f>IF(AND(employee[[#This Row],[Gender]]="Female",employee[[#This Row],[Ethnicity]]="Black"), "Female_Black", "Others")</f>
        <v>Others</v>
      </c>
    </row>
    <row r="945" spans="1:17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7">
        <v>40894</v>
      </c>
      <c r="J945" s="1">
        <v>56878</v>
      </c>
      <c r="K945" s="2">
        <v>0</v>
      </c>
      <c r="L945" t="s">
        <v>19</v>
      </c>
      <c r="M945" t="s">
        <v>63</v>
      </c>
      <c r="N945" s="7" t="s">
        <v>21</v>
      </c>
      <c r="O945" s="1">
        <f>employee[[#This Row],[Annual Salary]]+employee[[#This Row],[Bonus %]]*employee[[#This Row],[Annual Salary]]</f>
        <v>56878</v>
      </c>
      <c r="P945" t="str">
        <f>IF(AND(employee[[#This Row],[Department]]="IT",employee[[#This Row],[Gender]]="Female"),"Yes","No")</f>
        <v>No</v>
      </c>
      <c r="Q945" t="str">
        <f>IF(AND(employee[[#This Row],[Gender]]="Female",employee[[#This Row],[Ethnicity]]="Black"), "Female_Black", "Others")</f>
        <v>Others</v>
      </c>
    </row>
    <row r="946" spans="1:17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7">
        <v>43728</v>
      </c>
      <c r="J946" s="1">
        <v>94735</v>
      </c>
      <c r="K946" s="2">
        <v>0</v>
      </c>
      <c r="L946" t="s">
        <v>33</v>
      </c>
      <c r="M946" t="s">
        <v>60</v>
      </c>
      <c r="N946" s="7" t="s">
        <v>21</v>
      </c>
      <c r="O946" s="1">
        <f>employee[[#This Row],[Annual Salary]]+employee[[#This Row],[Bonus %]]*employee[[#This Row],[Annual Salary]]</f>
        <v>94735</v>
      </c>
      <c r="P946" t="str">
        <f>IF(AND(employee[[#This Row],[Department]]="IT",employee[[#This Row],[Gender]]="Female"),"Yes","No")</f>
        <v>No</v>
      </c>
      <c r="Q946" t="str">
        <f>IF(AND(employee[[#This Row],[Gender]]="Female",employee[[#This Row],[Ethnicity]]="Black"), "Female_Black", "Others")</f>
        <v>Others</v>
      </c>
    </row>
    <row r="947" spans="1:17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7">
        <v>39229</v>
      </c>
      <c r="J947" s="1">
        <v>51234</v>
      </c>
      <c r="K947" s="2">
        <v>0</v>
      </c>
      <c r="L947" t="s">
        <v>19</v>
      </c>
      <c r="M947" t="s">
        <v>63</v>
      </c>
      <c r="N947" s="7" t="s">
        <v>21</v>
      </c>
      <c r="O947" s="1">
        <f>employee[[#This Row],[Annual Salary]]+employee[[#This Row],[Bonus %]]*employee[[#This Row],[Annual Salary]]</f>
        <v>51234</v>
      </c>
      <c r="P947" t="str">
        <f>IF(AND(employee[[#This Row],[Department]]="IT",employee[[#This Row],[Gender]]="Female"),"Yes","No")</f>
        <v>No</v>
      </c>
      <c r="Q947" t="str">
        <f>IF(AND(employee[[#This Row],[Gender]]="Female",employee[[#This Row],[Ethnicity]]="Black"), "Female_Black", "Others")</f>
        <v>Others</v>
      </c>
    </row>
    <row r="948" spans="1:17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7">
        <v>42018</v>
      </c>
      <c r="J948" s="1">
        <v>230025</v>
      </c>
      <c r="K948" s="2">
        <v>0.34</v>
      </c>
      <c r="L948" t="s">
        <v>19</v>
      </c>
      <c r="M948" t="s">
        <v>39</v>
      </c>
      <c r="N948" s="7" t="s">
        <v>21</v>
      </c>
      <c r="O948" s="1">
        <f>employee[[#This Row],[Annual Salary]]+employee[[#This Row],[Bonus %]]*employee[[#This Row],[Annual Salary]]</f>
        <v>308233.5</v>
      </c>
      <c r="P948" t="str">
        <f>IF(AND(employee[[#This Row],[Department]]="IT",employee[[#This Row],[Gender]]="Female"),"Yes","No")</f>
        <v>No</v>
      </c>
      <c r="Q948" t="str">
        <f>IF(AND(employee[[#This Row],[Gender]]="Female",employee[[#This Row],[Ethnicity]]="Black"), "Female_Black", "Others")</f>
        <v>Others</v>
      </c>
    </row>
    <row r="949" spans="1:17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7">
        <v>40248</v>
      </c>
      <c r="J949" s="1">
        <v>134006</v>
      </c>
      <c r="K949" s="2">
        <v>0.13</v>
      </c>
      <c r="L949" t="s">
        <v>33</v>
      </c>
      <c r="M949" t="s">
        <v>60</v>
      </c>
      <c r="N949" s="7" t="s">
        <v>21</v>
      </c>
      <c r="O949" s="1">
        <f>employee[[#This Row],[Annual Salary]]+employee[[#This Row],[Bonus %]]*employee[[#This Row],[Annual Salary]]</f>
        <v>151426.78</v>
      </c>
      <c r="P949" t="str">
        <f>IF(AND(employee[[#This Row],[Department]]="IT",employee[[#This Row],[Gender]]="Female"),"Yes","No")</f>
        <v>No</v>
      </c>
      <c r="Q949" t="str">
        <f>IF(AND(employee[[#This Row],[Gender]]="Female",employee[[#This Row],[Ethnicity]]="Black"), "Female_Black", "Others")</f>
        <v>Others</v>
      </c>
    </row>
    <row r="950" spans="1:17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7">
        <v>40092</v>
      </c>
      <c r="J950" s="1">
        <v>103096</v>
      </c>
      <c r="K950" s="2">
        <v>7.0000000000000007E-2</v>
      </c>
      <c r="L950" t="s">
        <v>33</v>
      </c>
      <c r="M950" t="s">
        <v>60</v>
      </c>
      <c r="N950" s="7" t="s">
        <v>21</v>
      </c>
      <c r="O950" s="1">
        <f>employee[[#This Row],[Annual Salary]]+employee[[#This Row],[Bonus %]]*employee[[#This Row],[Annual Salary]]</f>
        <v>110312.72</v>
      </c>
      <c r="P950" t="str">
        <f>IF(AND(employee[[#This Row],[Department]]="IT",employee[[#This Row],[Gender]]="Female"),"Yes","No")</f>
        <v>No</v>
      </c>
      <c r="Q950" t="str">
        <f>IF(AND(employee[[#This Row],[Gender]]="Female",employee[[#This Row],[Ethnicity]]="Black"), "Female_Black", "Others")</f>
        <v>Others</v>
      </c>
    </row>
    <row r="951" spans="1:17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7">
        <v>42602</v>
      </c>
      <c r="J951" s="1">
        <v>58703</v>
      </c>
      <c r="K951" s="2">
        <v>0</v>
      </c>
      <c r="L951" t="s">
        <v>19</v>
      </c>
      <c r="M951" t="s">
        <v>29</v>
      </c>
      <c r="N951" s="7" t="s">
        <v>21</v>
      </c>
      <c r="O951" s="1">
        <f>employee[[#This Row],[Annual Salary]]+employee[[#This Row],[Bonus %]]*employee[[#This Row],[Annual Salary]]</f>
        <v>58703</v>
      </c>
      <c r="P951" t="str">
        <f>IF(AND(employee[[#This Row],[Department]]="IT",employee[[#This Row],[Gender]]="Female"),"Yes","No")</f>
        <v>No</v>
      </c>
      <c r="Q951" t="str">
        <f>IF(AND(employee[[#This Row],[Gender]]="Female",employee[[#This Row],[Ethnicity]]="Black"), "Female_Black", "Others")</f>
        <v>Others</v>
      </c>
    </row>
    <row r="952" spans="1:17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7">
        <v>41267</v>
      </c>
      <c r="J952" s="1">
        <v>132544</v>
      </c>
      <c r="K952" s="2">
        <v>0.1</v>
      </c>
      <c r="L952" t="s">
        <v>52</v>
      </c>
      <c r="M952" t="s">
        <v>66</v>
      </c>
      <c r="N952" s="7" t="s">
        <v>21</v>
      </c>
      <c r="O952" s="1">
        <f>employee[[#This Row],[Annual Salary]]+employee[[#This Row],[Bonus %]]*employee[[#This Row],[Annual Salary]]</f>
        <v>145798.39999999999</v>
      </c>
      <c r="P952" t="str">
        <f>IF(AND(employee[[#This Row],[Department]]="IT",employee[[#This Row],[Gender]]="Female"),"Yes","No")</f>
        <v>No</v>
      </c>
      <c r="Q952" t="str">
        <f>IF(AND(employee[[#This Row],[Gender]]="Female",employee[[#This Row],[Ethnicity]]="Black"), "Female_Black", "Others")</f>
        <v>Others</v>
      </c>
    </row>
    <row r="953" spans="1:17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7">
        <v>43936</v>
      </c>
      <c r="J953" s="1">
        <v>126671</v>
      </c>
      <c r="K953" s="2">
        <v>0.09</v>
      </c>
      <c r="L953" t="s">
        <v>19</v>
      </c>
      <c r="M953" t="s">
        <v>45</v>
      </c>
      <c r="N953" s="7" t="s">
        <v>21</v>
      </c>
      <c r="O953" s="1">
        <f>employee[[#This Row],[Annual Salary]]+employee[[#This Row],[Bonus %]]*employee[[#This Row],[Annual Salary]]</f>
        <v>138071.39000000001</v>
      </c>
      <c r="P953" t="str">
        <f>IF(AND(employee[[#This Row],[Department]]="IT",employee[[#This Row],[Gender]]="Female"),"Yes","No")</f>
        <v>No</v>
      </c>
      <c r="Q953" t="str">
        <f>IF(AND(employee[[#This Row],[Gender]]="Female",employee[[#This Row],[Ethnicity]]="Black"), "Female_Black", "Others")</f>
        <v>Others</v>
      </c>
    </row>
    <row r="954" spans="1:17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7">
        <v>44218</v>
      </c>
      <c r="J954" s="1">
        <v>56405</v>
      </c>
      <c r="K954" s="2">
        <v>0</v>
      </c>
      <c r="L954" t="s">
        <v>19</v>
      </c>
      <c r="M954" t="s">
        <v>20</v>
      </c>
      <c r="N954" s="7" t="s">
        <v>21</v>
      </c>
      <c r="O954" s="1">
        <f>employee[[#This Row],[Annual Salary]]+employee[[#This Row],[Bonus %]]*employee[[#This Row],[Annual Salary]]</f>
        <v>56405</v>
      </c>
      <c r="P954" t="str">
        <f>IF(AND(employee[[#This Row],[Department]]="IT",employee[[#This Row],[Gender]]="Female"),"Yes","No")</f>
        <v>No</v>
      </c>
      <c r="Q954" t="str">
        <f>IF(AND(employee[[#This Row],[Gender]]="Female",employee[[#This Row],[Ethnicity]]="Black"), "Female_Black", "Others")</f>
        <v>Others</v>
      </c>
    </row>
    <row r="955" spans="1:17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7">
        <v>41972</v>
      </c>
      <c r="J955" s="1">
        <v>88730</v>
      </c>
      <c r="K955" s="2">
        <v>0.08</v>
      </c>
      <c r="L955" t="s">
        <v>33</v>
      </c>
      <c r="M955" t="s">
        <v>80</v>
      </c>
      <c r="N955" s="7" t="s">
        <v>21</v>
      </c>
      <c r="O955" s="1">
        <f>employee[[#This Row],[Annual Salary]]+employee[[#This Row],[Bonus %]]*employee[[#This Row],[Annual Salary]]</f>
        <v>95828.4</v>
      </c>
      <c r="P955" t="str">
        <f>IF(AND(employee[[#This Row],[Department]]="IT",employee[[#This Row],[Gender]]="Female"),"Yes","No")</f>
        <v>Yes</v>
      </c>
      <c r="Q955" t="str">
        <f>IF(AND(employee[[#This Row],[Gender]]="Female",employee[[#This Row],[Ethnicity]]="Black"), "Female_Black", "Others")</f>
        <v>Others</v>
      </c>
    </row>
    <row r="956" spans="1:17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7">
        <v>39708</v>
      </c>
      <c r="J956" s="1">
        <v>62861</v>
      </c>
      <c r="K956" s="2">
        <v>0</v>
      </c>
      <c r="L956" t="s">
        <v>19</v>
      </c>
      <c r="M956" t="s">
        <v>63</v>
      </c>
      <c r="N956" s="7" t="s">
        <v>21</v>
      </c>
      <c r="O956" s="1">
        <f>employee[[#This Row],[Annual Salary]]+employee[[#This Row],[Bonus %]]*employee[[#This Row],[Annual Salary]]</f>
        <v>62861</v>
      </c>
      <c r="P956" t="str">
        <f>IF(AND(employee[[#This Row],[Department]]="IT",employee[[#This Row],[Gender]]="Female"),"Yes","No")</f>
        <v>No</v>
      </c>
      <c r="Q956" t="str">
        <f>IF(AND(employee[[#This Row],[Gender]]="Female",employee[[#This Row],[Ethnicity]]="Black"), "Female_Black", "Others")</f>
        <v>Others</v>
      </c>
    </row>
    <row r="957" spans="1:17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7">
        <v>38919</v>
      </c>
      <c r="J957" s="1">
        <v>151246</v>
      </c>
      <c r="K957" s="2">
        <v>0.21</v>
      </c>
      <c r="L957" t="s">
        <v>52</v>
      </c>
      <c r="M957" t="s">
        <v>53</v>
      </c>
      <c r="N957" s="7" t="s">
        <v>21</v>
      </c>
      <c r="O957" s="1">
        <f>employee[[#This Row],[Annual Salary]]+employee[[#This Row],[Bonus %]]*employee[[#This Row],[Annual Salary]]</f>
        <v>183007.66</v>
      </c>
      <c r="P957" t="str">
        <f>IF(AND(employee[[#This Row],[Department]]="IT",employee[[#This Row],[Gender]]="Female"),"Yes","No")</f>
        <v>No</v>
      </c>
      <c r="Q957" t="str">
        <f>IF(AND(employee[[#This Row],[Gender]]="Female",employee[[#This Row],[Ethnicity]]="Black"), "Female_Black", "Others")</f>
        <v>Others</v>
      </c>
    </row>
    <row r="958" spans="1:17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7">
        <v>35532</v>
      </c>
      <c r="J958" s="1">
        <v>154388</v>
      </c>
      <c r="K958" s="2">
        <v>0.1</v>
      </c>
      <c r="L958" t="s">
        <v>19</v>
      </c>
      <c r="M958" t="s">
        <v>63</v>
      </c>
      <c r="N958" s="7" t="s">
        <v>21</v>
      </c>
      <c r="O958" s="1">
        <f>employee[[#This Row],[Annual Salary]]+employee[[#This Row],[Bonus %]]*employee[[#This Row],[Annual Salary]]</f>
        <v>169826.8</v>
      </c>
      <c r="P958" t="str">
        <f>IF(AND(employee[[#This Row],[Department]]="IT",employee[[#This Row],[Gender]]="Female"),"Yes","No")</f>
        <v>Yes</v>
      </c>
      <c r="Q958" t="str">
        <f>IF(AND(employee[[#This Row],[Gender]]="Female",employee[[#This Row],[Ethnicity]]="Black"), "Female_Black", "Others")</f>
        <v>Others</v>
      </c>
    </row>
    <row r="959" spans="1:17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7">
        <v>34603</v>
      </c>
      <c r="J959" s="1">
        <v>162978</v>
      </c>
      <c r="K959" s="2">
        <v>0.17</v>
      </c>
      <c r="L959" t="s">
        <v>19</v>
      </c>
      <c r="M959" t="s">
        <v>45</v>
      </c>
      <c r="N959" s="7">
        <v>38131</v>
      </c>
      <c r="O959" s="1">
        <f>employee[[#This Row],[Annual Salary]]+employee[[#This Row],[Bonus %]]*employee[[#This Row],[Annual Salary]]</f>
        <v>190684.26</v>
      </c>
      <c r="P959" t="str">
        <f>IF(AND(employee[[#This Row],[Department]]="IT",employee[[#This Row],[Gender]]="Female"),"Yes","No")</f>
        <v>No</v>
      </c>
      <c r="Q959" t="str">
        <f>IF(AND(employee[[#This Row],[Gender]]="Female",employee[[#This Row],[Ethnicity]]="Black"), "Female_Black", "Others")</f>
        <v>Others</v>
      </c>
    </row>
    <row r="960" spans="1:17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7">
        <v>34290</v>
      </c>
      <c r="J960" s="1">
        <v>80170</v>
      </c>
      <c r="K960" s="2">
        <v>0</v>
      </c>
      <c r="L960" t="s">
        <v>19</v>
      </c>
      <c r="M960" t="s">
        <v>45</v>
      </c>
      <c r="N960" s="7" t="s">
        <v>21</v>
      </c>
      <c r="O960" s="1">
        <f>employee[[#This Row],[Annual Salary]]+employee[[#This Row],[Bonus %]]*employee[[#This Row],[Annual Salary]]</f>
        <v>80170</v>
      </c>
      <c r="P960" t="str">
        <f>IF(AND(employee[[#This Row],[Department]]="IT",employee[[#This Row],[Gender]]="Female"),"Yes","No")</f>
        <v>No</v>
      </c>
      <c r="Q960" t="str">
        <f>IF(AND(employee[[#This Row],[Gender]]="Female",employee[[#This Row],[Ethnicity]]="Black"), "Female_Black", "Others")</f>
        <v>Others</v>
      </c>
    </row>
    <row r="961" spans="1:17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7">
        <v>44314</v>
      </c>
      <c r="J961" s="1">
        <v>98520</v>
      </c>
      <c r="K961" s="2">
        <v>0</v>
      </c>
      <c r="L961" t="s">
        <v>19</v>
      </c>
      <c r="M961" t="s">
        <v>45</v>
      </c>
      <c r="N961" s="7" t="s">
        <v>21</v>
      </c>
      <c r="O961" s="1">
        <f>employee[[#This Row],[Annual Salary]]+employee[[#This Row],[Bonus %]]*employee[[#This Row],[Annual Salary]]</f>
        <v>98520</v>
      </c>
      <c r="P961" t="str">
        <f>IF(AND(employee[[#This Row],[Department]]="IT",employee[[#This Row],[Gender]]="Female"),"Yes","No")</f>
        <v>No</v>
      </c>
      <c r="Q961" t="str">
        <f>IF(AND(employee[[#This Row],[Gender]]="Female",employee[[#This Row],[Ethnicity]]="Black"), "Female_Black", "Others")</f>
        <v>Others</v>
      </c>
    </row>
    <row r="962" spans="1:17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7">
        <v>36523</v>
      </c>
      <c r="J962" s="1">
        <v>116527</v>
      </c>
      <c r="K962" s="2">
        <v>7.0000000000000007E-2</v>
      </c>
      <c r="L962" t="s">
        <v>19</v>
      </c>
      <c r="M962" t="s">
        <v>39</v>
      </c>
      <c r="N962" s="7" t="s">
        <v>21</v>
      </c>
      <c r="O962" s="1">
        <f>employee[[#This Row],[Annual Salary]]+employee[[#This Row],[Bonus %]]*employee[[#This Row],[Annual Salary]]</f>
        <v>124683.89</v>
      </c>
      <c r="P962" t="str">
        <f>IF(AND(employee[[#This Row],[Department]]="IT",employee[[#This Row],[Gender]]="Female"),"Yes","No")</f>
        <v>No</v>
      </c>
      <c r="Q962" t="str">
        <f>IF(AND(employee[[#This Row],[Gender]]="Female",employee[[#This Row],[Ethnicity]]="Black"), "Female_Black", "Others")</f>
        <v>Others</v>
      </c>
    </row>
    <row r="963" spans="1:17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7">
        <v>43776</v>
      </c>
      <c r="J963" s="1">
        <v>174607</v>
      </c>
      <c r="K963" s="2">
        <v>0.28999999999999998</v>
      </c>
      <c r="L963" t="s">
        <v>19</v>
      </c>
      <c r="M963" t="s">
        <v>29</v>
      </c>
      <c r="N963" s="7" t="s">
        <v>21</v>
      </c>
      <c r="O963" s="1">
        <f>employee[[#This Row],[Annual Salary]]+employee[[#This Row],[Bonus %]]*employee[[#This Row],[Annual Salary]]</f>
        <v>225243.03</v>
      </c>
      <c r="P963" t="str">
        <f>IF(AND(employee[[#This Row],[Department]]="IT",employee[[#This Row],[Gender]]="Female"),"Yes","No")</f>
        <v>No</v>
      </c>
      <c r="Q963" t="str">
        <f>IF(AND(employee[[#This Row],[Gender]]="Female",employee[[#This Row],[Ethnicity]]="Black"), "Female_Black", "Others")</f>
        <v>Others</v>
      </c>
    </row>
    <row r="964" spans="1:17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7">
        <v>38819</v>
      </c>
      <c r="J964" s="1">
        <v>64202</v>
      </c>
      <c r="K964" s="2">
        <v>0</v>
      </c>
      <c r="L964" t="s">
        <v>19</v>
      </c>
      <c r="M964" t="s">
        <v>29</v>
      </c>
      <c r="N964" s="7" t="s">
        <v>21</v>
      </c>
      <c r="O964" s="1">
        <f>employee[[#This Row],[Annual Salary]]+employee[[#This Row],[Bonus %]]*employee[[#This Row],[Annual Salary]]</f>
        <v>64202</v>
      </c>
      <c r="P964" t="str">
        <f>IF(AND(employee[[#This Row],[Department]]="IT",employee[[#This Row],[Gender]]="Female"),"Yes","No")</f>
        <v>No</v>
      </c>
      <c r="Q964" t="str">
        <f>IF(AND(employee[[#This Row],[Gender]]="Female",employee[[#This Row],[Ethnicity]]="Black"), "Female_Black", "Others")</f>
        <v>Others</v>
      </c>
    </row>
    <row r="965" spans="1:17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7">
        <v>43671</v>
      </c>
      <c r="J965" s="1">
        <v>50883</v>
      </c>
      <c r="K965" s="2">
        <v>0</v>
      </c>
      <c r="L965" t="s">
        <v>33</v>
      </c>
      <c r="M965" t="s">
        <v>80</v>
      </c>
      <c r="N965" s="7">
        <v>44257</v>
      </c>
      <c r="O965" s="1">
        <f>employee[[#This Row],[Annual Salary]]+employee[[#This Row],[Bonus %]]*employee[[#This Row],[Annual Salary]]</f>
        <v>50883</v>
      </c>
      <c r="P965" t="str">
        <f>IF(AND(employee[[#This Row],[Department]]="IT",employee[[#This Row],[Gender]]="Female"),"Yes","No")</f>
        <v>No</v>
      </c>
      <c r="Q965" t="str">
        <f>IF(AND(employee[[#This Row],[Gender]]="Female",employee[[#This Row],[Ethnicity]]="Black"), "Female_Black", "Others")</f>
        <v>Others</v>
      </c>
    </row>
    <row r="966" spans="1:17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7">
        <v>42677</v>
      </c>
      <c r="J966" s="1">
        <v>94618</v>
      </c>
      <c r="K966" s="2">
        <v>0</v>
      </c>
      <c r="L966" t="s">
        <v>19</v>
      </c>
      <c r="M966" t="s">
        <v>29</v>
      </c>
      <c r="N966" s="7" t="s">
        <v>21</v>
      </c>
      <c r="O966" s="1">
        <f>employee[[#This Row],[Annual Salary]]+employee[[#This Row],[Bonus %]]*employee[[#This Row],[Annual Salary]]</f>
        <v>94618</v>
      </c>
      <c r="P966" t="str">
        <f>IF(AND(employee[[#This Row],[Department]]="IT",employee[[#This Row],[Gender]]="Female"),"Yes","No")</f>
        <v>Yes</v>
      </c>
      <c r="Q966" t="str">
        <f>IF(AND(employee[[#This Row],[Gender]]="Female",employee[[#This Row],[Ethnicity]]="Black"), "Female_Black", "Others")</f>
        <v>Others</v>
      </c>
    </row>
    <row r="967" spans="1:17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7">
        <v>43753</v>
      </c>
      <c r="J967" s="1">
        <v>151556</v>
      </c>
      <c r="K967" s="2">
        <v>0.2</v>
      </c>
      <c r="L967" t="s">
        <v>19</v>
      </c>
      <c r="M967" t="s">
        <v>45</v>
      </c>
      <c r="N967" s="7" t="s">
        <v>21</v>
      </c>
      <c r="O967" s="1">
        <f>employee[[#This Row],[Annual Salary]]+employee[[#This Row],[Bonus %]]*employee[[#This Row],[Annual Salary]]</f>
        <v>181867.2</v>
      </c>
      <c r="P967" t="str">
        <f>IF(AND(employee[[#This Row],[Department]]="IT",employee[[#This Row],[Gender]]="Female"),"Yes","No")</f>
        <v>No</v>
      </c>
      <c r="Q967" t="str">
        <f>IF(AND(employee[[#This Row],[Gender]]="Female",employee[[#This Row],[Ethnicity]]="Black"), "Female_Black", "Others")</f>
        <v>Others</v>
      </c>
    </row>
    <row r="968" spans="1:17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7">
        <v>43898</v>
      </c>
      <c r="J968" s="1">
        <v>80659</v>
      </c>
      <c r="K968" s="2">
        <v>0</v>
      </c>
      <c r="L968" t="s">
        <v>19</v>
      </c>
      <c r="M968" t="s">
        <v>39</v>
      </c>
      <c r="N968" s="7" t="s">
        <v>21</v>
      </c>
      <c r="O968" s="1">
        <f>employee[[#This Row],[Annual Salary]]+employee[[#This Row],[Bonus %]]*employee[[#This Row],[Annual Salary]]</f>
        <v>80659</v>
      </c>
      <c r="P968" t="str">
        <f>IF(AND(employee[[#This Row],[Department]]="IT",employee[[#This Row],[Gender]]="Female"),"Yes","No")</f>
        <v>No</v>
      </c>
      <c r="Q968" t="str">
        <f>IF(AND(employee[[#This Row],[Gender]]="Female",employee[[#This Row],[Ethnicity]]="Black"), "Female_Black", "Others")</f>
        <v>Others</v>
      </c>
    </row>
    <row r="969" spans="1:17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7">
        <v>43772</v>
      </c>
      <c r="J969" s="1">
        <v>195385</v>
      </c>
      <c r="K969" s="2">
        <v>0.21</v>
      </c>
      <c r="L969" t="s">
        <v>33</v>
      </c>
      <c r="M969" t="s">
        <v>34</v>
      </c>
      <c r="N969" s="7" t="s">
        <v>21</v>
      </c>
      <c r="O969" s="1">
        <f>employee[[#This Row],[Annual Salary]]+employee[[#This Row],[Bonus %]]*employee[[#This Row],[Annual Salary]]</f>
        <v>236415.85</v>
      </c>
      <c r="P969" t="str">
        <f>IF(AND(employee[[#This Row],[Department]]="IT",employee[[#This Row],[Gender]]="Female"),"Yes","No")</f>
        <v>No</v>
      </c>
      <c r="Q969" t="str">
        <f>IF(AND(employee[[#This Row],[Gender]]="Female",employee[[#This Row],[Ethnicity]]="Black"), "Female_Black", "Others")</f>
        <v>Others</v>
      </c>
    </row>
    <row r="970" spans="1:17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7">
        <v>42509</v>
      </c>
      <c r="J970" s="1">
        <v>52693</v>
      </c>
      <c r="K970" s="2">
        <v>0</v>
      </c>
      <c r="L970" t="s">
        <v>52</v>
      </c>
      <c r="M970" t="s">
        <v>66</v>
      </c>
      <c r="N970" s="7" t="s">
        <v>21</v>
      </c>
      <c r="O970" s="1">
        <f>employee[[#This Row],[Annual Salary]]+employee[[#This Row],[Bonus %]]*employee[[#This Row],[Annual Salary]]</f>
        <v>52693</v>
      </c>
      <c r="P970" t="str">
        <f>IF(AND(employee[[#This Row],[Department]]="IT",employee[[#This Row],[Gender]]="Female"),"Yes","No")</f>
        <v>No</v>
      </c>
      <c r="Q970" t="str">
        <f>IF(AND(employee[[#This Row],[Gender]]="Female",employee[[#This Row],[Ethnicity]]="Black"), "Female_Black", "Others")</f>
        <v>Others</v>
      </c>
    </row>
    <row r="971" spans="1:17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7">
        <v>42486</v>
      </c>
      <c r="J971" s="1">
        <v>72045</v>
      </c>
      <c r="K971" s="2">
        <v>0</v>
      </c>
      <c r="L971" t="s">
        <v>19</v>
      </c>
      <c r="M971" t="s">
        <v>39</v>
      </c>
      <c r="N971" s="7" t="s">
        <v>21</v>
      </c>
      <c r="O971" s="1">
        <f>employee[[#This Row],[Annual Salary]]+employee[[#This Row],[Bonus %]]*employee[[#This Row],[Annual Salary]]</f>
        <v>72045</v>
      </c>
      <c r="P971" t="str">
        <f>IF(AND(employee[[#This Row],[Department]]="IT",employee[[#This Row],[Gender]]="Female"),"Yes","No")</f>
        <v>Yes</v>
      </c>
      <c r="Q971" t="str">
        <f>IF(AND(employee[[#This Row],[Gender]]="Female",employee[[#This Row],[Ethnicity]]="Black"), "Female_Black", "Others")</f>
        <v>Others</v>
      </c>
    </row>
    <row r="972" spans="1:17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7">
        <v>38684</v>
      </c>
      <c r="J972" s="1">
        <v>62749</v>
      </c>
      <c r="K972" s="2">
        <v>0</v>
      </c>
      <c r="L972" t="s">
        <v>52</v>
      </c>
      <c r="M972" t="s">
        <v>81</v>
      </c>
      <c r="N972" s="7" t="s">
        <v>21</v>
      </c>
      <c r="O972" s="1">
        <f>employee[[#This Row],[Annual Salary]]+employee[[#This Row],[Bonus %]]*employee[[#This Row],[Annual Salary]]</f>
        <v>62749</v>
      </c>
      <c r="P972" t="str">
        <f>IF(AND(employee[[#This Row],[Department]]="IT",employee[[#This Row],[Gender]]="Female"),"Yes","No")</f>
        <v>No</v>
      </c>
      <c r="Q972" t="str">
        <f>IF(AND(employee[[#This Row],[Gender]]="Female",employee[[#This Row],[Ethnicity]]="Black"), "Female_Black", "Others")</f>
        <v>Others</v>
      </c>
    </row>
    <row r="973" spans="1:17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7">
        <v>43255</v>
      </c>
      <c r="J973" s="1">
        <v>154884</v>
      </c>
      <c r="K973" s="2">
        <v>0.1</v>
      </c>
      <c r="L973" t="s">
        <v>33</v>
      </c>
      <c r="M973" t="s">
        <v>74</v>
      </c>
      <c r="N973" s="7" t="s">
        <v>21</v>
      </c>
      <c r="O973" s="1">
        <f>employee[[#This Row],[Annual Salary]]+employee[[#This Row],[Bonus %]]*employee[[#This Row],[Annual Salary]]</f>
        <v>170372.4</v>
      </c>
      <c r="P973" t="str">
        <f>IF(AND(employee[[#This Row],[Department]]="IT",employee[[#This Row],[Gender]]="Female"),"Yes","No")</f>
        <v>No</v>
      </c>
      <c r="Q973" t="str">
        <f>IF(AND(employee[[#This Row],[Gender]]="Female",employee[[#This Row],[Ethnicity]]="Black"), "Female_Black", "Others")</f>
        <v>Others</v>
      </c>
    </row>
    <row r="974" spans="1:17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7">
        <v>42437</v>
      </c>
      <c r="J974" s="1">
        <v>96566</v>
      </c>
      <c r="K974" s="2">
        <v>0</v>
      </c>
      <c r="L974" t="s">
        <v>19</v>
      </c>
      <c r="M974" t="s">
        <v>29</v>
      </c>
      <c r="N974" s="7" t="s">
        <v>21</v>
      </c>
      <c r="O974" s="1">
        <f>employee[[#This Row],[Annual Salary]]+employee[[#This Row],[Bonus %]]*employee[[#This Row],[Annual Salary]]</f>
        <v>96566</v>
      </c>
      <c r="P974" t="str">
        <f>IF(AND(employee[[#This Row],[Department]]="IT",employee[[#This Row],[Gender]]="Female"),"Yes","No")</f>
        <v>No</v>
      </c>
      <c r="Q974" t="str">
        <f>IF(AND(employee[[#This Row],[Gender]]="Female",employee[[#This Row],[Ethnicity]]="Black"), "Female_Black", "Others")</f>
        <v>Others</v>
      </c>
    </row>
    <row r="975" spans="1:17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7">
        <v>37126</v>
      </c>
      <c r="J975" s="1">
        <v>54994</v>
      </c>
      <c r="K975" s="2">
        <v>0</v>
      </c>
      <c r="L975" t="s">
        <v>19</v>
      </c>
      <c r="M975" t="s">
        <v>29</v>
      </c>
      <c r="N975" s="7" t="s">
        <v>21</v>
      </c>
      <c r="O975" s="1">
        <f>employee[[#This Row],[Annual Salary]]+employee[[#This Row],[Bonus %]]*employee[[#This Row],[Annual Salary]]</f>
        <v>54994</v>
      </c>
      <c r="P975" t="str">
        <f>IF(AND(employee[[#This Row],[Department]]="IT",employee[[#This Row],[Gender]]="Female"),"Yes","No")</f>
        <v>No</v>
      </c>
      <c r="Q975" t="str">
        <f>IF(AND(employee[[#This Row],[Gender]]="Female",employee[[#This Row],[Ethnicity]]="Black"), "Female_Black", "Others")</f>
        <v>Others</v>
      </c>
    </row>
    <row r="976" spans="1:17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7">
        <v>40944</v>
      </c>
      <c r="J976" s="1">
        <v>61523</v>
      </c>
      <c r="K976" s="2">
        <v>0</v>
      </c>
      <c r="L976" t="s">
        <v>19</v>
      </c>
      <c r="M976" t="s">
        <v>29</v>
      </c>
      <c r="N976" s="7" t="s">
        <v>21</v>
      </c>
      <c r="O976" s="1">
        <f>employee[[#This Row],[Annual Salary]]+employee[[#This Row],[Bonus %]]*employee[[#This Row],[Annual Salary]]</f>
        <v>61523</v>
      </c>
      <c r="P976" t="str">
        <f>IF(AND(employee[[#This Row],[Department]]="IT",employee[[#This Row],[Gender]]="Female"),"Yes","No")</f>
        <v>Yes</v>
      </c>
      <c r="Q976" t="str">
        <f>IF(AND(employee[[#This Row],[Gender]]="Female",employee[[#This Row],[Ethnicity]]="Black"), "Female_Black", "Others")</f>
        <v>Others</v>
      </c>
    </row>
    <row r="977" spans="1:17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7">
        <v>40524</v>
      </c>
      <c r="J977" s="1">
        <v>190512</v>
      </c>
      <c r="K977" s="2">
        <v>0.32</v>
      </c>
      <c r="L977" t="s">
        <v>19</v>
      </c>
      <c r="M977" t="s">
        <v>29</v>
      </c>
      <c r="N977" s="7" t="s">
        <v>21</v>
      </c>
      <c r="O977" s="1">
        <f>employee[[#This Row],[Annual Salary]]+employee[[#This Row],[Bonus %]]*employee[[#This Row],[Annual Salary]]</f>
        <v>251475.84</v>
      </c>
      <c r="P977" t="str">
        <f>IF(AND(employee[[#This Row],[Department]]="IT",employee[[#This Row],[Gender]]="Female"),"Yes","No")</f>
        <v>No</v>
      </c>
      <c r="Q977" t="str">
        <f>IF(AND(employee[[#This Row],[Gender]]="Female",employee[[#This Row],[Ethnicity]]="Black"), "Female_Black", "Others")</f>
        <v>Others</v>
      </c>
    </row>
    <row r="978" spans="1:17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7">
        <v>41318</v>
      </c>
      <c r="J978" s="1">
        <v>124827</v>
      </c>
      <c r="K978" s="2">
        <v>0</v>
      </c>
      <c r="L978" t="s">
        <v>33</v>
      </c>
      <c r="M978" t="s">
        <v>60</v>
      </c>
      <c r="N978" s="7" t="s">
        <v>21</v>
      </c>
      <c r="O978" s="1">
        <f>employee[[#This Row],[Annual Salary]]+employee[[#This Row],[Bonus %]]*employee[[#This Row],[Annual Salary]]</f>
        <v>124827</v>
      </c>
      <c r="P978" t="str">
        <f>IF(AND(employee[[#This Row],[Department]]="IT",employee[[#This Row],[Gender]]="Female"),"Yes","No")</f>
        <v>No</v>
      </c>
      <c r="Q978" t="str">
        <f>IF(AND(employee[[#This Row],[Gender]]="Female",employee[[#This Row],[Ethnicity]]="Black"), "Female_Black", "Others")</f>
        <v>Others</v>
      </c>
    </row>
    <row r="979" spans="1:17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7">
        <v>43484</v>
      </c>
      <c r="J979" s="1">
        <v>101577</v>
      </c>
      <c r="K979" s="2">
        <v>0.05</v>
      </c>
      <c r="L979" t="s">
        <v>19</v>
      </c>
      <c r="M979" t="s">
        <v>20</v>
      </c>
      <c r="N979" s="7" t="s">
        <v>21</v>
      </c>
      <c r="O979" s="1">
        <f>employee[[#This Row],[Annual Salary]]+employee[[#This Row],[Bonus %]]*employee[[#This Row],[Annual Salary]]</f>
        <v>106655.85</v>
      </c>
      <c r="P979" t="str">
        <f>IF(AND(employee[[#This Row],[Department]]="IT",employee[[#This Row],[Gender]]="Female"),"Yes","No")</f>
        <v>No</v>
      </c>
      <c r="Q979" t="str">
        <f>IF(AND(employee[[#This Row],[Gender]]="Female",employee[[#This Row],[Ethnicity]]="Black"), "Female_Black", "Others")</f>
        <v>Others</v>
      </c>
    </row>
    <row r="980" spans="1:17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7">
        <v>38642</v>
      </c>
      <c r="J980" s="1">
        <v>105223</v>
      </c>
      <c r="K980" s="2">
        <v>0.1</v>
      </c>
      <c r="L980" t="s">
        <v>19</v>
      </c>
      <c r="M980" t="s">
        <v>39</v>
      </c>
      <c r="N980" s="7" t="s">
        <v>21</v>
      </c>
      <c r="O980" s="1">
        <f>employee[[#This Row],[Annual Salary]]+employee[[#This Row],[Bonus %]]*employee[[#This Row],[Annual Salary]]</f>
        <v>115745.3</v>
      </c>
      <c r="P980" t="str">
        <f>IF(AND(employee[[#This Row],[Department]]="IT",employee[[#This Row],[Gender]]="Female"),"Yes","No")</f>
        <v>No</v>
      </c>
      <c r="Q980" t="str">
        <f>IF(AND(employee[[#This Row],[Gender]]="Female",employee[[#This Row],[Ethnicity]]="Black"), "Female_Black", "Others")</f>
        <v>Others</v>
      </c>
    </row>
    <row r="981" spans="1:17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7">
        <v>39635</v>
      </c>
      <c r="J981" s="1">
        <v>94815</v>
      </c>
      <c r="K981" s="2">
        <v>0</v>
      </c>
      <c r="L981" t="s">
        <v>19</v>
      </c>
      <c r="M981" t="s">
        <v>20</v>
      </c>
      <c r="N981" s="7" t="s">
        <v>21</v>
      </c>
      <c r="O981" s="1">
        <f>employee[[#This Row],[Annual Salary]]+employee[[#This Row],[Bonus %]]*employee[[#This Row],[Annual Salary]]</f>
        <v>94815</v>
      </c>
      <c r="P981" t="str">
        <f>IF(AND(employee[[#This Row],[Department]]="IT",employee[[#This Row],[Gender]]="Female"),"Yes","No")</f>
        <v>No</v>
      </c>
      <c r="Q981" t="str">
        <f>IF(AND(employee[[#This Row],[Gender]]="Female",employee[[#This Row],[Ethnicity]]="Black"), "Female_Black", "Others")</f>
        <v>Others</v>
      </c>
    </row>
    <row r="982" spans="1:17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7">
        <v>44545</v>
      </c>
      <c r="J982" s="1">
        <v>114893</v>
      </c>
      <c r="K982" s="2">
        <v>0.06</v>
      </c>
      <c r="L982" t="s">
        <v>33</v>
      </c>
      <c r="M982" t="s">
        <v>34</v>
      </c>
      <c r="N982" s="7" t="s">
        <v>21</v>
      </c>
      <c r="O982" s="1">
        <f>employee[[#This Row],[Annual Salary]]+employee[[#This Row],[Bonus %]]*employee[[#This Row],[Annual Salary]]</f>
        <v>121786.58</v>
      </c>
      <c r="P982" t="str">
        <f>IF(AND(employee[[#This Row],[Department]]="IT",employee[[#This Row],[Gender]]="Female"),"Yes","No")</f>
        <v>No</v>
      </c>
      <c r="Q982" t="str">
        <f>IF(AND(employee[[#This Row],[Gender]]="Female",employee[[#This Row],[Ethnicity]]="Black"), "Female_Black", "Others")</f>
        <v>Others</v>
      </c>
    </row>
    <row r="983" spans="1:17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7">
        <v>42745</v>
      </c>
      <c r="J983" s="1">
        <v>80622</v>
      </c>
      <c r="K983" s="2">
        <v>0</v>
      </c>
      <c r="L983" t="s">
        <v>19</v>
      </c>
      <c r="M983" t="s">
        <v>25</v>
      </c>
      <c r="N983" s="7" t="s">
        <v>21</v>
      </c>
      <c r="O983" s="1">
        <f>employee[[#This Row],[Annual Salary]]+employee[[#This Row],[Bonus %]]*employee[[#This Row],[Annual Salary]]</f>
        <v>80622</v>
      </c>
      <c r="P983" t="str">
        <f>IF(AND(employee[[#This Row],[Department]]="IT",employee[[#This Row],[Gender]]="Female"),"Yes","No")</f>
        <v>No</v>
      </c>
      <c r="Q983" t="str">
        <f>IF(AND(employee[[#This Row],[Gender]]="Female",employee[[#This Row],[Ethnicity]]="Black"), "Female_Black", "Others")</f>
        <v>Others</v>
      </c>
    </row>
    <row r="984" spans="1:17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7">
        <v>42685</v>
      </c>
      <c r="J984" s="1">
        <v>246589</v>
      </c>
      <c r="K984" s="2">
        <v>0.33</v>
      </c>
      <c r="L984" t="s">
        <v>19</v>
      </c>
      <c r="M984" t="s">
        <v>39</v>
      </c>
      <c r="N984" s="7">
        <v>42820</v>
      </c>
      <c r="O984" s="1">
        <f>employee[[#This Row],[Annual Salary]]+employee[[#This Row],[Bonus %]]*employee[[#This Row],[Annual Salary]]</f>
        <v>327963.37</v>
      </c>
      <c r="P984" t="str">
        <f>IF(AND(employee[[#This Row],[Department]]="IT",employee[[#This Row],[Gender]]="Female"),"Yes","No")</f>
        <v>Yes</v>
      </c>
      <c r="Q984" t="str">
        <f>IF(AND(employee[[#This Row],[Gender]]="Female",employee[[#This Row],[Ethnicity]]="Black"), "Female_Black", "Others")</f>
        <v>Others</v>
      </c>
    </row>
    <row r="985" spans="1:17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7">
        <v>43240</v>
      </c>
      <c r="J985" s="1">
        <v>119397</v>
      </c>
      <c r="K985" s="2">
        <v>0.09</v>
      </c>
      <c r="L985" t="s">
        <v>33</v>
      </c>
      <c r="M985" t="s">
        <v>60</v>
      </c>
      <c r="N985" s="7">
        <v>43538</v>
      </c>
      <c r="O985" s="1">
        <f>employee[[#This Row],[Annual Salary]]+employee[[#This Row],[Bonus %]]*employee[[#This Row],[Annual Salary]]</f>
        <v>130142.73</v>
      </c>
      <c r="P985" t="str">
        <f>IF(AND(employee[[#This Row],[Department]]="IT",employee[[#This Row],[Gender]]="Female"),"Yes","No")</f>
        <v>No</v>
      </c>
      <c r="Q985" t="str">
        <f>IF(AND(employee[[#This Row],[Gender]]="Female",employee[[#This Row],[Ethnicity]]="Black"), "Female_Black", "Others")</f>
        <v>Others</v>
      </c>
    </row>
    <row r="986" spans="1:17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7">
        <v>44549</v>
      </c>
      <c r="J986" s="1">
        <v>150666</v>
      </c>
      <c r="K986" s="2">
        <v>0.23</v>
      </c>
      <c r="L986" t="s">
        <v>33</v>
      </c>
      <c r="M986" t="s">
        <v>34</v>
      </c>
      <c r="N986" s="7" t="s">
        <v>21</v>
      </c>
      <c r="O986" s="1">
        <f>employee[[#This Row],[Annual Salary]]+employee[[#This Row],[Bonus %]]*employee[[#This Row],[Annual Salary]]</f>
        <v>185319.18</v>
      </c>
      <c r="P986" t="str">
        <f>IF(AND(employee[[#This Row],[Department]]="IT",employee[[#This Row],[Gender]]="Female"),"Yes","No")</f>
        <v>No</v>
      </c>
      <c r="Q986" t="str">
        <f>IF(AND(employee[[#This Row],[Gender]]="Female",employee[[#This Row],[Ethnicity]]="Black"), "Female_Black", "Others")</f>
        <v>Others</v>
      </c>
    </row>
    <row r="987" spans="1:17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7">
        <v>37265</v>
      </c>
      <c r="J987" s="1">
        <v>148035</v>
      </c>
      <c r="K987" s="2">
        <v>0.14000000000000001</v>
      </c>
      <c r="L987" t="s">
        <v>19</v>
      </c>
      <c r="M987" t="s">
        <v>39</v>
      </c>
      <c r="N987" s="7" t="s">
        <v>21</v>
      </c>
      <c r="O987" s="1">
        <f>employee[[#This Row],[Annual Salary]]+employee[[#This Row],[Bonus %]]*employee[[#This Row],[Annual Salary]]</f>
        <v>168759.9</v>
      </c>
      <c r="P987" t="str">
        <f>IF(AND(employee[[#This Row],[Department]]="IT",employee[[#This Row],[Gender]]="Female"),"Yes","No")</f>
        <v>Yes</v>
      </c>
      <c r="Q987" t="str">
        <f>IF(AND(employee[[#This Row],[Gender]]="Female",employee[[#This Row],[Ethnicity]]="Black"), "Female_Black", "Others")</f>
        <v>Others</v>
      </c>
    </row>
    <row r="988" spans="1:17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7">
        <v>42891</v>
      </c>
      <c r="J988" s="1">
        <v>158898</v>
      </c>
      <c r="K988" s="2">
        <v>0.18</v>
      </c>
      <c r="L988" t="s">
        <v>19</v>
      </c>
      <c r="M988" t="s">
        <v>45</v>
      </c>
      <c r="N988" s="7" t="s">
        <v>21</v>
      </c>
      <c r="O988" s="1">
        <f>employee[[#This Row],[Annual Salary]]+employee[[#This Row],[Bonus %]]*employee[[#This Row],[Annual Salary]]</f>
        <v>187499.64</v>
      </c>
      <c r="P988" t="str">
        <f>IF(AND(employee[[#This Row],[Department]]="IT",employee[[#This Row],[Gender]]="Female"),"Yes","No")</f>
        <v>No</v>
      </c>
      <c r="Q988" t="str">
        <f>IF(AND(employee[[#This Row],[Gender]]="Female",employee[[#This Row],[Ethnicity]]="Black"), "Female_Black", "Others")</f>
        <v>Others</v>
      </c>
    </row>
    <row r="989" spans="1:17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7">
        <v>40967</v>
      </c>
      <c r="J989" s="1">
        <v>89659</v>
      </c>
      <c r="K989" s="2">
        <v>0</v>
      </c>
      <c r="L989" t="s">
        <v>33</v>
      </c>
      <c r="M989" t="s">
        <v>60</v>
      </c>
      <c r="N989" s="7" t="s">
        <v>21</v>
      </c>
      <c r="O989" s="1">
        <f>employee[[#This Row],[Annual Salary]]+employee[[#This Row],[Bonus %]]*employee[[#This Row],[Annual Salary]]</f>
        <v>89659</v>
      </c>
      <c r="P989" t="str">
        <f>IF(AND(employee[[#This Row],[Department]]="IT",employee[[#This Row],[Gender]]="Female"),"Yes","No")</f>
        <v>No</v>
      </c>
      <c r="Q989" t="str">
        <f>IF(AND(employee[[#This Row],[Gender]]="Female",employee[[#This Row],[Ethnicity]]="Black"), "Female_Black", "Others")</f>
        <v>Others</v>
      </c>
    </row>
    <row r="990" spans="1:17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7">
        <v>39201</v>
      </c>
      <c r="J990" s="1">
        <v>171487</v>
      </c>
      <c r="K990" s="2">
        <v>0.23</v>
      </c>
      <c r="L990" t="s">
        <v>19</v>
      </c>
      <c r="M990" t="s">
        <v>39</v>
      </c>
      <c r="N990" s="7" t="s">
        <v>21</v>
      </c>
      <c r="O990" s="1">
        <f>employee[[#This Row],[Annual Salary]]+employee[[#This Row],[Bonus %]]*employee[[#This Row],[Annual Salary]]</f>
        <v>210929.01</v>
      </c>
      <c r="P990" t="str">
        <f>IF(AND(employee[[#This Row],[Department]]="IT",employee[[#This Row],[Gender]]="Female"),"Yes","No")</f>
        <v>No</v>
      </c>
      <c r="Q990" t="str">
        <f>IF(AND(employee[[#This Row],[Gender]]="Female",employee[[#This Row],[Ethnicity]]="Black"), "Female_Black", "Others")</f>
        <v>Others</v>
      </c>
    </row>
    <row r="991" spans="1:17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7">
        <v>42603</v>
      </c>
      <c r="J991" s="1">
        <v>258498</v>
      </c>
      <c r="K991" s="2">
        <v>0.35</v>
      </c>
      <c r="L991" t="s">
        <v>19</v>
      </c>
      <c r="M991" t="s">
        <v>29</v>
      </c>
      <c r="N991" s="7" t="s">
        <v>21</v>
      </c>
      <c r="O991" s="1">
        <f>employee[[#This Row],[Annual Salary]]+employee[[#This Row],[Bonus %]]*employee[[#This Row],[Annual Salary]]</f>
        <v>348972.3</v>
      </c>
      <c r="P991" t="str">
        <f>IF(AND(employee[[#This Row],[Department]]="IT",employee[[#This Row],[Gender]]="Female"),"Yes","No")</f>
        <v>No</v>
      </c>
      <c r="Q991" t="str">
        <f>IF(AND(employee[[#This Row],[Gender]]="Female",employee[[#This Row],[Ethnicity]]="Black"), "Female_Black", "Others")</f>
        <v>Others</v>
      </c>
    </row>
    <row r="992" spans="1:17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7">
        <v>40511</v>
      </c>
      <c r="J992" s="1">
        <v>146961</v>
      </c>
      <c r="K992" s="2">
        <v>0.11</v>
      </c>
      <c r="L992" t="s">
        <v>19</v>
      </c>
      <c r="M992" t="s">
        <v>29</v>
      </c>
      <c r="N992" s="7" t="s">
        <v>21</v>
      </c>
      <c r="O992" s="1">
        <f>employee[[#This Row],[Annual Salary]]+employee[[#This Row],[Bonus %]]*employee[[#This Row],[Annual Salary]]</f>
        <v>163126.71</v>
      </c>
      <c r="P992" t="str">
        <f>IF(AND(employee[[#This Row],[Department]]="IT",employee[[#This Row],[Gender]]="Female"),"Yes","No")</f>
        <v>No</v>
      </c>
      <c r="Q992" t="str">
        <f>IF(AND(employee[[#This Row],[Gender]]="Female",employee[[#This Row],[Ethnicity]]="Black"), "Female_Black", "Others")</f>
        <v>Others</v>
      </c>
    </row>
    <row r="993" spans="1:17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7">
        <v>35907</v>
      </c>
      <c r="J993" s="1">
        <v>85369</v>
      </c>
      <c r="K993" s="2">
        <v>0</v>
      </c>
      <c r="L993" t="s">
        <v>52</v>
      </c>
      <c r="M993" t="s">
        <v>81</v>
      </c>
      <c r="N993" s="7">
        <v>38318</v>
      </c>
      <c r="O993" s="1">
        <f>employee[[#This Row],[Annual Salary]]+employee[[#This Row],[Bonus %]]*employee[[#This Row],[Annual Salary]]</f>
        <v>85369</v>
      </c>
      <c r="P993" t="str">
        <f>IF(AND(employee[[#This Row],[Department]]="IT",employee[[#This Row],[Gender]]="Female"),"Yes","No")</f>
        <v>No</v>
      </c>
      <c r="Q993" t="str">
        <f>IF(AND(employee[[#This Row],[Gender]]="Female",employee[[#This Row],[Ethnicity]]="Black"), "Female_Black", "Others")</f>
        <v>Others</v>
      </c>
    </row>
    <row r="994" spans="1:17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7">
        <v>42169</v>
      </c>
      <c r="J994" s="1">
        <v>67489</v>
      </c>
      <c r="K994" s="2">
        <v>0</v>
      </c>
      <c r="L994" t="s">
        <v>19</v>
      </c>
      <c r="M994" t="s">
        <v>20</v>
      </c>
      <c r="N994" s="7" t="s">
        <v>21</v>
      </c>
      <c r="O994" s="1">
        <f>employee[[#This Row],[Annual Salary]]+employee[[#This Row],[Bonus %]]*employee[[#This Row],[Annual Salary]]</f>
        <v>67489</v>
      </c>
      <c r="P994" t="str">
        <f>IF(AND(employee[[#This Row],[Department]]="IT",employee[[#This Row],[Gender]]="Female"),"Yes","No")</f>
        <v>No</v>
      </c>
      <c r="Q994" t="str">
        <f>IF(AND(employee[[#This Row],[Gender]]="Female",employee[[#This Row],[Ethnicity]]="Black"), "Female_Black", "Others")</f>
        <v>Others</v>
      </c>
    </row>
    <row r="995" spans="1:17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7">
        <v>43379</v>
      </c>
      <c r="J995" s="1">
        <v>166259</v>
      </c>
      <c r="K995" s="2">
        <v>0.17</v>
      </c>
      <c r="L995" t="s">
        <v>19</v>
      </c>
      <c r="M995" t="s">
        <v>20</v>
      </c>
      <c r="N995" s="7" t="s">
        <v>21</v>
      </c>
      <c r="O995" s="1">
        <f>employee[[#This Row],[Annual Salary]]+employee[[#This Row],[Bonus %]]*employee[[#This Row],[Annual Salary]]</f>
        <v>194523.03</v>
      </c>
      <c r="P995" t="str">
        <f>IF(AND(employee[[#This Row],[Department]]="IT",employee[[#This Row],[Gender]]="Female"),"Yes","No")</f>
        <v>Yes</v>
      </c>
      <c r="Q995" t="str">
        <f>IF(AND(employee[[#This Row],[Gender]]="Female",employee[[#This Row],[Ethnicity]]="Black"), "Female_Black", "Others")</f>
        <v>Others</v>
      </c>
    </row>
    <row r="996" spans="1:17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7">
        <v>39820</v>
      </c>
      <c r="J996" s="1">
        <v>47032</v>
      </c>
      <c r="K996" s="2">
        <v>0</v>
      </c>
      <c r="L996" t="s">
        <v>19</v>
      </c>
      <c r="M996" t="s">
        <v>29</v>
      </c>
      <c r="N996" s="7" t="s">
        <v>21</v>
      </c>
      <c r="O996" s="1">
        <f>employee[[#This Row],[Annual Salary]]+employee[[#This Row],[Bonus %]]*employee[[#This Row],[Annual Salary]]</f>
        <v>47032</v>
      </c>
      <c r="P996" t="str">
        <f>IF(AND(employee[[#This Row],[Department]]="IT",employee[[#This Row],[Gender]]="Female"),"Yes","No")</f>
        <v>Yes</v>
      </c>
      <c r="Q996" t="str">
        <f>IF(AND(employee[[#This Row],[Gender]]="Female",employee[[#This Row],[Ethnicity]]="Black"), "Female_Black", "Others")</f>
        <v>Others</v>
      </c>
    </row>
    <row r="997" spans="1:17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7">
        <v>42631</v>
      </c>
      <c r="J997" s="1">
        <v>98427</v>
      </c>
      <c r="K997" s="2">
        <v>0</v>
      </c>
      <c r="L997" t="s">
        <v>19</v>
      </c>
      <c r="M997" t="s">
        <v>29</v>
      </c>
      <c r="N997" s="7" t="s">
        <v>21</v>
      </c>
      <c r="O997" s="1">
        <f>employee[[#This Row],[Annual Salary]]+employee[[#This Row],[Bonus %]]*employee[[#This Row],[Annual Salary]]</f>
        <v>98427</v>
      </c>
      <c r="P997" t="str">
        <f>IF(AND(employee[[#This Row],[Department]]="IT",employee[[#This Row],[Gender]]="Female"),"Yes","No")</f>
        <v>No</v>
      </c>
      <c r="Q997" t="str">
        <f>IF(AND(employee[[#This Row],[Gender]]="Female",employee[[#This Row],[Ethnicity]]="Black"), "Female_Black", "Others")</f>
        <v>Others</v>
      </c>
    </row>
    <row r="998" spans="1:17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7">
        <v>40329</v>
      </c>
      <c r="J998" s="1">
        <v>47387</v>
      </c>
      <c r="K998" s="2">
        <v>0</v>
      </c>
      <c r="L998" t="s">
        <v>33</v>
      </c>
      <c r="M998" t="s">
        <v>34</v>
      </c>
      <c r="N998" s="7">
        <v>43108</v>
      </c>
      <c r="O998" s="1">
        <f>employee[[#This Row],[Annual Salary]]+employee[[#This Row],[Bonus %]]*employee[[#This Row],[Annual Salary]]</f>
        <v>47387</v>
      </c>
      <c r="P998" t="str">
        <f>IF(AND(employee[[#This Row],[Department]]="IT",employee[[#This Row],[Gender]]="Female"),"Yes","No")</f>
        <v>No</v>
      </c>
      <c r="Q998" t="str">
        <f>IF(AND(employee[[#This Row],[Gender]]="Female",employee[[#This Row],[Ethnicity]]="Black"), "Female_Black", "Others")</f>
        <v>Others</v>
      </c>
    </row>
    <row r="999" spans="1:17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7">
        <v>43626</v>
      </c>
      <c r="J999" s="1">
        <v>176710</v>
      </c>
      <c r="K999" s="2">
        <v>0.15</v>
      </c>
      <c r="L999" t="s">
        <v>19</v>
      </c>
      <c r="M999" t="s">
        <v>45</v>
      </c>
      <c r="N999" s="7" t="s">
        <v>21</v>
      </c>
      <c r="O999" s="1">
        <f>employee[[#This Row],[Annual Salary]]+employee[[#This Row],[Bonus %]]*employee[[#This Row],[Annual Salary]]</f>
        <v>203216.5</v>
      </c>
      <c r="P999" t="str">
        <f>IF(AND(employee[[#This Row],[Department]]="IT",employee[[#This Row],[Gender]]="Female"),"Yes","No")</f>
        <v>No</v>
      </c>
      <c r="Q999" t="str">
        <f>IF(AND(employee[[#This Row],[Gender]]="Female",employee[[#This Row],[Ethnicity]]="Black"), "Female_Black", "Others")</f>
        <v>Others</v>
      </c>
    </row>
    <row r="1000" spans="1:17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7">
        <v>40936</v>
      </c>
      <c r="J1000" s="1">
        <v>95960</v>
      </c>
      <c r="K1000" s="2">
        <v>0</v>
      </c>
      <c r="L1000" t="s">
        <v>33</v>
      </c>
      <c r="M1000" t="s">
        <v>34</v>
      </c>
      <c r="N1000" s="7" t="s">
        <v>21</v>
      </c>
      <c r="O1000" s="1">
        <f>employee[[#This Row],[Annual Salary]]+employee[[#This Row],[Bonus %]]*employee[[#This Row],[Annual Salary]]</f>
        <v>95960</v>
      </c>
      <c r="P1000" t="str">
        <f>IF(AND(employee[[#This Row],[Department]]="IT",employee[[#This Row],[Gender]]="Female"),"Yes","No")</f>
        <v>No</v>
      </c>
      <c r="Q1000" t="str">
        <f>IF(AND(employee[[#This Row],[Gender]]="Female",employee[[#This Row],[Ethnicity]]="Black"), "Female_Black", "Others")</f>
        <v>Others</v>
      </c>
    </row>
    <row r="1001" spans="1:17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7">
        <v>44038</v>
      </c>
      <c r="J1001" s="1">
        <v>216195</v>
      </c>
      <c r="K1001" s="2">
        <v>0.31</v>
      </c>
      <c r="L1001" t="s">
        <v>19</v>
      </c>
      <c r="M1001" t="s">
        <v>45</v>
      </c>
      <c r="N1001" s="7" t="s">
        <v>21</v>
      </c>
      <c r="O1001" s="1">
        <f>employee[[#This Row],[Annual Salary]]+employee[[#This Row],[Bonus %]]*employee[[#This Row],[Annual Salary]]</f>
        <v>283215.45</v>
      </c>
      <c r="P1001" t="str">
        <f>IF(AND(employee[[#This Row],[Department]]="IT",employee[[#This Row],[Gender]]="Female"),"Yes","No")</f>
        <v>No</v>
      </c>
      <c r="Q1001" t="str">
        <f>IF(AND(employee[[#This Row],[Gender]]="Female",employee[[#This Row],[Ethnicity]]="Black"), "Female_Black", "Others")</f>
        <v>Others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7730-09FA-4BA5-B4A3-AC6DE9D1D72E}">
  <dimension ref="B2:H55"/>
  <sheetViews>
    <sheetView tabSelected="1" zoomScale="96" zoomScaleNormal="110" workbookViewId="0">
      <selection activeCell="D2" sqref="D2:F3"/>
    </sheetView>
  </sheetViews>
  <sheetFormatPr defaultRowHeight="15" x14ac:dyDescent="0.25"/>
  <cols>
    <col min="2" max="2" width="15.7109375" customWidth="1"/>
    <col min="3" max="3" width="14.7109375" bestFit="1" customWidth="1"/>
    <col min="4" max="4" width="9.28515625" customWidth="1"/>
    <col min="5" max="5" width="20.28515625" customWidth="1"/>
    <col min="6" max="6" width="13" customWidth="1"/>
    <col min="7" max="7" width="18.7109375" bestFit="1" customWidth="1"/>
    <col min="8" max="8" width="13.28515625" bestFit="1" customWidth="1"/>
  </cols>
  <sheetData>
    <row r="2" spans="2:6" ht="18.75" x14ac:dyDescent="0.3">
      <c r="D2" s="37" t="s">
        <v>2034</v>
      </c>
      <c r="E2" s="37"/>
      <c r="F2" s="37"/>
    </row>
    <row r="3" spans="2:6" x14ac:dyDescent="0.25">
      <c r="D3" s="38" t="s">
        <v>2063</v>
      </c>
      <c r="E3" s="38"/>
      <c r="F3" s="38"/>
    </row>
    <row r="4" spans="2:6" x14ac:dyDescent="0.25">
      <c r="B4" t="s">
        <v>2062</v>
      </c>
    </row>
    <row r="6" spans="2:6" x14ac:dyDescent="0.25">
      <c r="B6" s="27" t="s">
        <v>2033</v>
      </c>
      <c r="C6" s="10">
        <f>COUNTA(employee[EEID])</f>
        <v>1000</v>
      </c>
    </row>
    <row r="7" spans="2:6" x14ac:dyDescent="0.25">
      <c r="B7" s="27" t="s">
        <v>2040</v>
      </c>
      <c r="C7" s="13">
        <f>AVERAGE(employee[Annual Salary])</f>
        <v>113217.36500000001</v>
      </c>
    </row>
    <row r="8" spans="2:6" x14ac:dyDescent="0.25">
      <c r="B8" s="27" t="s">
        <v>2042</v>
      </c>
      <c r="C8" s="12">
        <f>AVERAGE(employee[Bonus %])</f>
        <v>8.8659999999999975E-2</v>
      </c>
    </row>
    <row r="11" spans="2:6" x14ac:dyDescent="0.25">
      <c r="B11" s="18" t="s">
        <v>2035</v>
      </c>
      <c r="C11" s="18" t="s">
        <v>2038</v>
      </c>
      <c r="D11" s="18" t="s">
        <v>2039</v>
      </c>
      <c r="E11" s="18" t="s">
        <v>2040</v>
      </c>
      <c r="F11" s="18" t="s">
        <v>2041</v>
      </c>
    </row>
    <row r="12" spans="2:6" x14ac:dyDescent="0.25">
      <c r="B12" s="19" t="s">
        <v>2036</v>
      </c>
      <c r="C12" s="10">
        <f>COUNTIF(employee[Gender],"male")</f>
        <v>482</v>
      </c>
      <c r="D12" s="12">
        <f>(C12/$C$6)</f>
        <v>0.48199999999999998</v>
      </c>
      <c r="E12" s="13">
        <f>AVERAGEIF(employee[Gender],B12, employee[Annual Salary])</f>
        <v>114188.00829875519</v>
      </c>
      <c r="F12" s="12">
        <f>AVERAGEIF(employee[Gender],B12,employee[Bonus %])</f>
        <v>9.1535269709543551E-2</v>
      </c>
    </row>
    <row r="13" spans="2:6" x14ac:dyDescent="0.25">
      <c r="B13" s="19" t="s">
        <v>2037</v>
      </c>
      <c r="C13" s="10">
        <f>COUNTIF(employee[Gender],"female")</f>
        <v>518</v>
      </c>
      <c r="D13" s="12">
        <f>(C13/$C$6)</f>
        <v>0.51800000000000002</v>
      </c>
      <c r="E13" s="13">
        <f>AVERAGEIF(employee[Gender],B13, employee[Annual Salary])</f>
        <v>112314.17953667954</v>
      </c>
      <c r="F13" s="12">
        <f>AVERAGEIF(employee[Gender],B13,employee[Bonus %])</f>
        <v>8.5984555984555996E-2</v>
      </c>
    </row>
    <row r="14" spans="2:6" x14ac:dyDescent="0.25">
      <c r="B14" s="19" t="s">
        <v>2043</v>
      </c>
      <c r="C14" s="14">
        <f>(C13-C12)</f>
        <v>36</v>
      </c>
      <c r="D14" s="14">
        <f t="shared" ref="D14:F14" si="0">(D13-D12)</f>
        <v>3.6000000000000032E-2</v>
      </c>
      <c r="E14" s="15">
        <f>-(E13-E12)</f>
        <v>1873.8287620756455</v>
      </c>
      <c r="F14" s="16">
        <f>-(F13-F12)</f>
        <v>5.5507137249875549E-3</v>
      </c>
    </row>
    <row r="16" spans="2:6" x14ac:dyDescent="0.25">
      <c r="B16" s="18" t="s">
        <v>2044</v>
      </c>
      <c r="C16" s="18" t="s">
        <v>2045</v>
      </c>
      <c r="D16" s="18" t="s">
        <v>2046</v>
      </c>
      <c r="E16" s="18" t="s">
        <v>2047</v>
      </c>
      <c r="F16" s="18" t="s">
        <v>2048</v>
      </c>
    </row>
    <row r="17" spans="2:8" x14ac:dyDescent="0.25">
      <c r="B17" s="19" t="s">
        <v>27</v>
      </c>
      <c r="C17" s="10">
        <f>COUNTIFS(employee[Department],B17)</f>
        <v>241</v>
      </c>
      <c r="D17" s="12">
        <f>(C17/$C$6)</f>
        <v>0.24099999999999999</v>
      </c>
      <c r="E17" s="13">
        <f>AVERAGEIF(employee[Department],B17,employee[Annual Salary])</f>
        <v>97790.452282157683</v>
      </c>
      <c r="F17" s="12">
        <f>AVERAGEIF(employee[Department],B17,employee[Bonus %])</f>
        <v>5.4813278008298758E-2</v>
      </c>
    </row>
    <row r="18" spans="2:8" x14ac:dyDescent="0.25">
      <c r="B18" s="19" t="s">
        <v>2049</v>
      </c>
      <c r="C18" s="10">
        <f>COUNTIFS(employee[Department],B18)</f>
        <v>120</v>
      </c>
      <c r="D18" s="12">
        <f t="shared" ref="D18:D23" si="1">(C18/$C$6)</f>
        <v>0.12</v>
      </c>
      <c r="E18" s="13">
        <f>AVERAGEIF(employee[Department],B18,employee[Annual Salary])</f>
        <v>122802.89166666666</v>
      </c>
      <c r="F18" s="12">
        <f>AVERAGEIF(employee[Department],B18,employee[Bonus %])</f>
        <v>0.11158333333333337</v>
      </c>
    </row>
    <row r="19" spans="2:8" x14ac:dyDescent="0.25">
      <c r="B19" s="19" t="s">
        <v>2050</v>
      </c>
      <c r="C19" s="10">
        <f>COUNTIFS(employee[Department],B19)</f>
        <v>96</v>
      </c>
      <c r="D19" s="12">
        <f t="shared" si="1"/>
        <v>9.6000000000000002E-2</v>
      </c>
      <c r="E19" s="13">
        <f>AVERAGEIF(employee[Department],B19,employee[Annual Salary])</f>
        <v>123146.94791666667</v>
      </c>
      <c r="F19" s="12">
        <f>AVERAGEIF(employee[Department],B19,employee[Bonus %])</f>
        <v>0.1113541666666667</v>
      </c>
    </row>
    <row r="20" spans="2:8" x14ac:dyDescent="0.25">
      <c r="B20" s="19" t="s">
        <v>2051</v>
      </c>
      <c r="C20" s="10">
        <f>COUNTIFS(employee[Department],B20)</f>
        <v>140</v>
      </c>
      <c r="D20" s="12">
        <f t="shared" si="1"/>
        <v>0.14000000000000001</v>
      </c>
      <c r="E20" s="13">
        <f>AVERAGEIF(employee[Department],B20,employee[Annual Salary])</f>
        <v>111049.85714285714</v>
      </c>
      <c r="F20" s="12">
        <f>AVERAGEIF(employee[Department],B20,employee[Bonus %])</f>
        <v>8.3785714285714283E-2</v>
      </c>
    </row>
    <row r="21" spans="2:8" x14ac:dyDescent="0.25">
      <c r="B21" s="19" t="s">
        <v>2054</v>
      </c>
      <c r="C21" s="10">
        <f>COUNTIFS(employee[Department],B21)</f>
        <v>125</v>
      </c>
      <c r="D21" s="12">
        <f t="shared" si="1"/>
        <v>0.125</v>
      </c>
      <c r="E21" s="13">
        <f>AVERAGEIF(employee[Department],B21,employee[Annual Salary])</f>
        <v>118058.44</v>
      </c>
      <c r="F21" s="12">
        <f>AVERAGEIF(employee[Department],B21,employee[Bonus %])</f>
        <v>0.10728000000000006</v>
      </c>
    </row>
    <row r="22" spans="2:8" x14ac:dyDescent="0.25">
      <c r="B22" s="19" t="s">
        <v>2052</v>
      </c>
      <c r="C22" s="10">
        <f>COUNTIFS(employee[Department],B22)</f>
        <v>158</v>
      </c>
      <c r="D22" s="12">
        <f t="shared" si="1"/>
        <v>0.158</v>
      </c>
      <c r="E22" s="13">
        <f>AVERAGEIF(employee[Department],B22,employee[Annual Salary])</f>
        <v>109035.20886075949</v>
      </c>
      <c r="F22" s="12">
        <f>AVERAGEIF(employee[Department],B22,employee[Bonus %])</f>
        <v>7.1645569620253161E-2</v>
      </c>
    </row>
    <row r="23" spans="2:8" x14ac:dyDescent="0.25">
      <c r="B23" s="19" t="s">
        <v>2053</v>
      </c>
      <c r="C23" s="10">
        <f>COUNTIFS(employee[Department],B23)</f>
        <v>120</v>
      </c>
      <c r="D23" s="12">
        <f t="shared" si="1"/>
        <v>0.12</v>
      </c>
      <c r="E23" s="13">
        <f>AVERAGEIF(employee[Department],B23,employee[Annual Salary])</f>
        <v>129663.03333333334</v>
      </c>
      <c r="F23" s="12">
        <f>AVERAGEIF(employee[Department],B23,employee[Bonus %])</f>
        <v>0.12424999999999997</v>
      </c>
    </row>
    <row r="25" spans="2:8" x14ac:dyDescent="0.25">
      <c r="B25" s="23" t="s">
        <v>2044</v>
      </c>
      <c r="C25" s="24" t="s">
        <v>5</v>
      </c>
      <c r="D25" s="24" t="s">
        <v>2045</v>
      </c>
      <c r="E25" s="25" t="s">
        <v>2055</v>
      </c>
      <c r="F25" s="24" t="s">
        <v>2056</v>
      </c>
      <c r="G25" s="24" t="s">
        <v>2047</v>
      </c>
      <c r="H25" s="26" t="s">
        <v>2048</v>
      </c>
    </row>
    <row r="26" spans="2:8" x14ac:dyDescent="0.25">
      <c r="B26" s="20" t="s">
        <v>27</v>
      </c>
      <c r="C26" t="s">
        <v>2036</v>
      </c>
      <c r="D26">
        <f>COUNTIFS(employee[Department],B26,employee[Gender],C26)</f>
        <v>122</v>
      </c>
      <c r="E26" s="11">
        <f>(D26/C17)</f>
        <v>0.50622406639004147</v>
      </c>
      <c r="F26" s="11">
        <f>(D26/$C$6)</f>
        <v>0.122</v>
      </c>
      <c r="G26" s="13">
        <f>AVERAGEIFS(employee[Annual Salary],employee[Department],B26,employee[Gender],C26)</f>
        <v>100187.90983606558</v>
      </c>
      <c r="H26" s="17">
        <f>AVERAGEIFS(employee[Bonus %],employee[Department],B26,employee[Gender],C26)</f>
        <v>6.0409836065573763E-2</v>
      </c>
    </row>
    <row r="27" spans="2:8" x14ac:dyDescent="0.25">
      <c r="B27" s="20" t="s">
        <v>27</v>
      </c>
      <c r="C27" t="s">
        <v>2037</v>
      </c>
      <c r="D27">
        <f>COUNTIFS(employee[Department],B27,employee[Gender],C27)</f>
        <v>119</v>
      </c>
      <c r="E27" s="11">
        <f>(D27/C17)</f>
        <v>0.49377593360995853</v>
      </c>
      <c r="F27" s="11">
        <f>(D27/$C$6)</f>
        <v>0.11899999999999999</v>
      </c>
      <c r="G27" s="13">
        <f>AVERAGEIFS(employee[Annual Salary],employee[Department],B27,employee[Gender],C27)</f>
        <v>95332.554621848743</v>
      </c>
      <c r="H27" s="17">
        <f>AVERAGEIFS(employee[Bonus %],employee[Department],B27,employee[Gender],C27)</f>
        <v>4.9075630252100842E-2</v>
      </c>
    </row>
    <row r="28" spans="2:8" x14ac:dyDescent="0.25">
      <c r="B28" s="20" t="s">
        <v>2049</v>
      </c>
      <c r="C28" t="s">
        <v>2036</v>
      </c>
      <c r="D28">
        <f>COUNTIFS(employee[Department],B28,employee[Gender],C28)</f>
        <v>51</v>
      </c>
      <c r="E28" s="11">
        <f>(D28/C18)</f>
        <v>0.42499999999999999</v>
      </c>
      <c r="F28" s="11">
        <f>(D28/$C$6)</f>
        <v>5.0999999999999997E-2</v>
      </c>
      <c r="G28" s="13">
        <f>AVERAGEIFS(employee[Annual Salary],employee[Department],B28,employee[Gender],C28)</f>
        <v>123760.92156862745</v>
      </c>
      <c r="H28" s="17">
        <f>AVERAGEIFS(employee[Bonus %],employee[Department],B28,employee[Gender],C28)</f>
        <v>0.11588235294117644</v>
      </c>
    </row>
    <row r="29" spans="2:8" x14ac:dyDescent="0.25">
      <c r="B29" s="20" t="s">
        <v>2049</v>
      </c>
      <c r="C29" t="s">
        <v>2037</v>
      </c>
      <c r="D29">
        <f>COUNTIFS(employee[Department],B29,employee[Gender],C29)</f>
        <v>69</v>
      </c>
      <c r="E29" s="11">
        <f>(D29/C19)</f>
        <v>0.71875</v>
      </c>
      <c r="F29" s="11">
        <f>(D29/$C$6)</f>
        <v>6.9000000000000006E-2</v>
      </c>
      <c r="G29" s="13">
        <f>AVERAGEIFS(employee[Annual Salary],employee[Department],B29,employee[Gender],C29)</f>
        <v>122094.78260869565</v>
      </c>
      <c r="H29" s="17">
        <f>AVERAGEIFS(employee[Bonus %],employee[Department],B29,employee[Gender],C29)</f>
        <v>0.10840579710144926</v>
      </c>
    </row>
    <row r="30" spans="2:8" x14ac:dyDescent="0.25">
      <c r="B30" s="20" t="s">
        <v>2050</v>
      </c>
      <c r="C30" t="s">
        <v>2036</v>
      </c>
      <c r="D30">
        <f>COUNTIFS(employee[Department],B30,employee[Gender],C30)</f>
        <v>43</v>
      </c>
      <c r="E30" s="11">
        <f>(D30/C19)</f>
        <v>0.44791666666666669</v>
      </c>
      <c r="F30" s="11">
        <f>(D30/$C$6)</f>
        <v>4.2999999999999997E-2</v>
      </c>
      <c r="G30" s="13">
        <f>AVERAGEIFS(employee[Annual Salary],employee[Department],B30,employee[Gender],C30)</f>
        <v>114139.04651162791</v>
      </c>
      <c r="H30" s="17">
        <f>AVERAGEIFS(employee[Bonus %],employee[Department],B30,employee[Gender],C30)</f>
        <v>8.930232558139535E-2</v>
      </c>
    </row>
    <row r="31" spans="2:8" x14ac:dyDescent="0.25">
      <c r="B31" s="20" t="s">
        <v>2050</v>
      </c>
      <c r="C31" t="s">
        <v>2037</v>
      </c>
      <c r="D31">
        <f>COUNTIFS(employee[Department],B31,employee[Gender],C31)</f>
        <v>53</v>
      </c>
      <c r="E31" s="11">
        <f>(D31/C20)</f>
        <v>0.37857142857142856</v>
      </c>
      <c r="F31" s="11">
        <f>(D31/$C$6)</f>
        <v>5.2999999999999999E-2</v>
      </c>
      <c r="G31" s="13">
        <f>AVERAGEIFS(employee[Annual Salary],employee[Department],B31,employee[Gender],C31)</f>
        <v>130455.24528301887</v>
      </c>
      <c r="H31" s="17">
        <f>AVERAGEIFS(employee[Bonus %],employee[Department],B31,employee[Gender],C31)</f>
        <v>0.1292452830188679</v>
      </c>
    </row>
    <row r="32" spans="2:8" x14ac:dyDescent="0.25">
      <c r="B32" s="20" t="s">
        <v>2051</v>
      </c>
      <c r="C32" t="s">
        <v>2036</v>
      </c>
      <c r="D32">
        <f>COUNTIFS(employee[Department],B32,employee[Gender],C32)</f>
        <v>64</v>
      </c>
      <c r="E32" s="11">
        <f>(D32/C20)</f>
        <v>0.45714285714285713</v>
      </c>
      <c r="F32" s="11">
        <f>(D32/$C$6)</f>
        <v>6.4000000000000001E-2</v>
      </c>
      <c r="G32" s="13">
        <f>AVERAGEIFS(employee[Annual Salary],employee[Department],B32,employee[Gender],C32)</f>
        <v>113568.09375</v>
      </c>
      <c r="H32" s="17">
        <f>AVERAGEIFS(employee[Bonus %],employee[Department],B32,employee[Gender],C32)</f>
        <v>8.5937500000000014E-2</v>
      </c>
    </row>
    <row r="33" spans="2:8" x14ac:dyDescent="0.25">
      <c r="B33" s="20" t="s">
        <v>2051</v>
      </c>
      <c r="C33" t="s">
        <v>2037</v>
      </c>
      <c r="D33">
        <f>COUNTIFS(employee[Department],B33,employee[Gender],C33)</f>
        <v>76</v>
      </c>
      <c r="E33" s="11">
        <f>(D33/C21)</f>
        <v>0.60799999999999998</v>
      </c>
      <c r="F33" s="11">
        <f>(D33/$C$6)</f>
        <v>7.5999999999999998E-2</v>
      </c>
      <c r="G33" s="13">
        <f>AVERAGEIFS(employee[Annual Salary],employee[Department],B33,employee[Gender],C33)</f>
        <v>108929.23684210527</v>
      </c>
      <c r="H33" s="17">
        <f>AVERAGEIFS(employee[Bonus %],employee[Department],B33,employee[Gender],C33)</f>
        <v>8.1973684210526337E-2</v>
      </c>
    </row>
    <row r="34" spans="2:8" x14ac:dyDescent="0.25">
      <c r="B34" s="20" t="s">
        <v>2054</v>
      </c>
      <c r="C34" t="s">
        <v>2036</v>
      </c>
      <c r="D34">
        <f>COUNTIFS(employee[Department],B34,employee[Gender],C34)</f>
        <v>61</v>
      </c>
      <c r="E34" s="11">
        <f>(D34/C21)</f>
        <v>0.48799999999999999</v>
      </c>
      <c r="F34" s="11">
        <f>(D34/$C$6)</f>
        <v>6.0999999999999999E-2</v>
      </c>
      <c r="G34" s="13">
        <f>AVERAGEIFS(employee[Annual Salary],employee[Department],B34,employee[Gender],C34)</f>
        <v>115802.93442622951</v>
      </c>
      <c r="H34" s="17">
        <f>AVERAGEIFS(employee[Bonus %],employee[Department],B34,employee[Gender],C34)</f>
        <v>0.1039344262295082</v>
      </c>
    </row>
    <row r="35" spans="2:8" x14ac:dyDescent="0.25">
      <c r="B35" s="20" t="s">
        <v>2054</v>
      </c>
      <c r="C35" t="s">
        <v>2037</v>
      </c>
      <c r="D35">
        <f>COUNTIFS(employee[Department],B35,employee[Gender],C35)</f>
        <v>64</v>
      </c>
      <c r="E35" s="11">
        <f>(D35/C22)</f>
        <v>0.4050632911392405</v>
      </c>
      <c r="F35" s="11">
        <f>(D35/$C$6)</f>
        <v>6.4000000000000001E-2</v>
      </c>
      <c r="G35" s="13">
        <f>AVERAGEIFS(employee[Annual Salary],employee[Department],B35,employee[Gender],C35)</f>
        <v>120208.21875</v>
      </c>
      <c r="H35" s="17">
        <f>AVERAGEIFS(employee[Bonus %],employee[Department],B35,employee[Gender],C35)</f>
        <v>0.11046874999999995</v>
      </c>
    </row>
    <row r="36" spans="2:8" x14ac:dyDescent="0.25">
      <c r="B36" s="20" t="s">
        <v>2052</v>
      </c>
      <c r="C36" t="s">
        <v>2036</v>
      </c>
      <c r="D36">
        <f>COUNTIFS(employee[Department],B36,employee[Gender],C36)</f>
        <v>78</v>
      </c>
      <c r="E36" s="11">
        <f>(D36/C22)</f>
        <v>0.49367088607594939</v>
      </c>
      <c r="F36" s="11">
        <f>(D36/$C$6)</f>
        <v>7.8E-2</v>
      </c>
      <c r="G36" s="13">
        <f>AVERAGEIFS(employee[Annual Salary],employee[Department],B36,employee[Gender],C36)</f>
        <v>113460.34615384616</v>
      </c>
      <c r="H36" s="17">
        <f>AVERAGEIFS(employee[Bonus %],employee[Department],B36,employee[Gender],C36)</f>
        <v>8.6794871794871803E-2</v>
      </c>
    </row>
    <row r="37" spans="2:8" x14ac:dyDescent="0.25">
      <c r="B37" s="20" t="s">
        <v>2052</v>
      </c>
      <c r="C37" t="s">
        <v>2037</v>
      </c>
      <c r="D37">
        <f>COUNTIFS(employee[Department],B37,employee[Gender],C37)</f>
        <v>80</v>
      </c>
      <c r="E37" s="11">
        <f>(D37/C23)</f>
        <v>0.66666666666666663</v>
      </c>
      <c r="F37" s="11">
        <f>(D37/$C$6)</f>
        <v>0.08</v>
      </c>
      <c r="G37" s="13">
        <f>AVERAGEIFS(employee[Annual Salary],employee[Department],B37,employee[Gender],C37)</f>
        <v>104720.7</v>
      </c>
      <c r="H37" s="17">
        <f>AVERAGEIFS(employee[Bonus %],employee[Department],B37,employee[Gender],C37)</f>
        <v>5.6875000000000009E-2</v>
      </c>
    </row>
    <row r="38" spans="2:8" x14ac:dyDescent="0.25">
      <c r="B38" s="20" t="s">
        <v>2053</v>
      </c>
      <c r="C38" t="s">
        <v>2036</v>
      </c>
      <c r="D38">
        <f>COUNTIFS(employee[Department],B38,employee[Gender],C38)</f>
        <v>63</v>
      </c>
      <c r="E38" s="11">
        <f>(D38/C23)</f>
        <v>0.52500000000000002</v>
      </c>
      <c r="F38" s="11">
        <f>(D38/$C$6)</f>
        <v>6.3E-2</v>
      </c>
      <c r="G38" s="13">
        <f>AVERAGEIFS(employee[Annual Salary],employee[Department],B38,employee[Gender],C38)</f>
        <v>133550.23809523811</v>
      </c>
      <c r="H38" s="17">
        <f>AVERAGEIFS(employee[Bonus %],employee[Department],B38,employee[Gender],C38)</f>
        <v>0.1331746031746032</v>
      </c>
    </row>
    <row r="39" spans="2:8" x14ac:dyDescent="0.25">
      <c r="B39" s="20" t="s">
        <v>2053</v>
      </c>
      <c r="C39" t="s">
        <v>2037</v>
      </c>
      <c r="D39">
        <f>COUNTIFS(employee[Department],B39,employee[Gender],C39)</f>
        <v>57</v>
      </c>
      <c r="E39" s="11">
        <f>(D39/C23)</f>
        <v>0.47499999999999998</v>
      </c>
      <c r="F39" s="11">
        <f>(D39/$C$6)</f>
        <v>5.7000000000000002E-2</v>
      </c>
      <c r="G39" s="13">
        <f>AVERAGEIFS(employee[Annual Salary],employee[Department],B39,employee[Gender],C39)</f>
        <v>125366.64912280702</v>
      </c>
      <c r="H39" s="17">
        <f>AVERAGEIFS(employee[Bonus %],employee[Department],B39,employee[Gender],C39)</f>
        <v>0.11438596491228069</v>
      </c>
    </row>
    <row r="41" spans="2:8" x14ac:dyDescent="0.25">
      <c r="B41" s="34" t="s">
        <v>2044</v>
      </c>
      <c r="C41" s="28" t="s">
        <v>5</v>
      </c>
      <c r="D41" s="28" t="s">
        <v>2045</v>
      </c>
      <c r="E41" s="29" t="s">
        <v>2055</v>
      </c>
      <c r="F41" s="28" t="s">
        <v>2056</v>
      </c>
      <c r="G41" s="28" t="s">
        <v>2047</v>
      </c>
      <c r="H41" s="35" t="s">
        <v>2048</v>
      </c>
    </row>
    <row r="42" spans="2:8" x14ac:dyDescent="0.25">
      <c r="B42" s="20" t="s">
        <v>27</v>
      </c>
      <c r="C42" s="22" t="s">
        <v>2037</v>
      </c>
      <c r="D42" s="22">
        <v>119</v>
      </c>
      <c r="E42" s="32">
        <v>0.49377593360995853</v>
      </c>
      <c r="F42" s="32">
        <v>0.11899999999999999</v>
      </c>
      <c r="G42" s="33">
        <v>95332.554621848743</v>
      </c>
      <c r="H42" s="17">
        <v>4.9075630252100842E-2</v>
      </c>
    </row>
    <row r="43" spans="2:8" x14ac:dyDescent="0.25">
      <c r="B43" s="20" t="s">
        <v>2052</v>
      </c>
      <c r="C43" s="22" t="s">
        <v>2037</v>
      </c>
      <c r="D43" s="22">
        <v>80</v>
      </c>
      <c r="E43" s="32">
        <v>0.66666666666666663</v>
      </c>
      <c r="F43" s="32">
        <v>0.08</v>
      </c>
      <c r="G43" s="33">
        <v>104720.7</v>
      </c>
      <c r="H43" s="17">
        <v>5.6875000000000009E-2</v>
      </c>
    </row>
    <row r="44" spans="2:8" x14ac:dyDescent="0.25">
      <c r="B44" s="20" t="s">
        <v>27</v>
      </c>
      <c r="C44" s="21" t="s">
        <v>2036</v>
      </c>
      <c r="D44" s="21">
        <v>122</v>
      </c>
      <c r="E44" s="30">
        <v>0.50622406639004147</v>
      </c>
      <c r="F44" s="30">
        <v>0.122</v>
      </c>
      <c r="G44" s="31">
        <v>100187.90983606558</v>
      </c>
      <c r="H44" s="36">
        <v>6.0409836065573763E-2</v>
      </c>
    </row>
    <row r="45" spans="2:8" x14ac:dyDescent="0.25">
      <c r="B45" s="20" t="s">
        <v>2051</v>
      </c>
      <c r="C45" s="22" t="s">
        <v>2037</v>
      </c>
      <c r="D45" s="22">
        <v>76</v>
      </c>
      <c r="E45" s="32">
        <v>0.60799999999999998</v>
      </c>
      <c r="F45" s="32">
        <v>7.5999999999999998E-2</v>
      </c>
      <c r="G45" s="33">
        <v>108929.23684210527</v>
      </c>
      <c r="H45" s="17">
        <v>8.1973684210526337E-2</v>
      </c>
    </row>
    <row r="46" spans="2:8" x14ac:dyDescent="0.25">
      <c r="B46" s="20" t="s">
        <v>2051</v>
      </c>
      <c r="C46" s="21" t="s">
        <v>2036</v>
      </c>
      <c r="D46" s="21">
        <v>64</v>
      </c>
      <c r="E46" s="30">
        <v>0.45714285714285713</v>
      </c>
      <c r="F46" s="30">
        <v>6.4000000000000001E-2</v>
      </c>
      <c r="G46" s="31">
        <v>113568.09375</v>
      </c>
      <c r="H46" s="36">
        <v>8.5937500000000014E-2</v>
      </c>
    </row>
    <row r="47" spans="2:8" x14ac:dyDescent="0.25">
      <c r="B47" s="20" t="s">
        <v>2052</v>
      </c>
      <c r="C47" s="21" t="s">
        <v>2036</v>
      </c>
      <c r="D47" s="21">
        <v>78</v>
      </c>
      <c r="E47" s="30">
        <v>0.49367088607594939</v>
      </c>
      <c r="F47" s="30">
        <v>7.8E-2</v>
      </c>
      <c r="G47" s="31">
        <v>113460.34615384616</v>
      </c>
      <c r="H47" s="36">
        <v>8.6794871794871803E-2</v>
      </c>
    </row>
    <row r="48" spans="2:8" x14ac:dyDescent="0.25">
      <c r="B48" s="20" t="s">
        <v>2050</v>
      </c>
      <c r="C48" s="21" t="s">
        <v>2036</v>
      </c>
      <c r="D48" s="21">
        <v>43</v>
      </c>
      <c r="E48" s="30">
        <v>0.44791666666666669</v>
      </c>
      <c r="F48" s="30">
        <v>4.2999999999999997E-2</v>
      </c>
      <c r="G48" s="31">
        <v>114139.04651162791</v>
      </c>
      <c r="H48" s="36">
        <v>8.930232558139535E-2</v>
      </c>
    </row>
    <row r="49" spans="2:8" x14ac:dyDescent="0.25">
      <c r="B49" s="20" t="s">
        <v>2054</v>
      </c>
      <c r="C49" s="21" t="s">
        <v>2036</v>
      </c>
      <c r="D49" s="21">
        <v>61</v>
      </c>
      <c r="E49" s="30">
        <v>0.48799999999999999</v>
      </c>
      <c r="F49" s="30">
        <v>6.0999999999999999E-2</v>
      </c>
      <c r="G49" s="31">
        <v>115802.93442622951</v>
      </c>
      <c r="H49" s="36">
        <v>0.1039344262295082</v>
      </c>
    </row>
    <row r="50" spans="2:8" x14ac:dyDescent="0.25">
      <c r="B50" s="20" t="s">
        <v>2049</v>
      </c>
      <c r="C50" s="22" t="s">
        <v>2037</v>
      </c>
      <c r="D50" s="22">
        <v>69</v>
      </c>
      <c r="E50" s="32">
        <v>0.71875</v>
      </c>
      <c r="F50" s="32">
        <v>6.9000000000000006E-2</v>
      </c>
      <c r="G50" s="33">
        <v>122094.78260869565</v>
      </c>
      <c r="H50" s="17">
        <v>0.10840579710144926</v>
      </c>
    </row>
    <row r="51" spans="2:8" x14ac:dyDescent="0.25">
      <c r="B51" s="20" t="s">
        <v>2054</v>
      </c>
      <c r="C51" s="22" t="s">
        <v>2037</v>
      </c>
      <c r="D51" s="22">
        <v>64</v>
      </c>
      <c r="E51" s="32">
        <v>0.4050632911392405</v>
      </c>
      <c r="F51" s="32">
        <v>6.4000000000000001E-2</v>
      </c>
      <c r="G51" s="33">
        <v>120208.21875</v>
      </c>
      <c r="H51" s="17">
        <v>0.11046874999999995</v>
      </c>
    </row>
    <row r="52" spans="2:8" x14ac:dyDescent="0.25">
      <c r="B52" s="20" t="s">
        <v>2053</v>
      </c>
      <c r="C52" s="22" t="s">
        <v>2037</v>
      </c>
      <c r="D52" s="22">
        <v>57</v>
      </c>
      <c r="E52" s="32">
        <v>0.47499999999999998</v>
      </c>
      <c r="F52" s="32">
        <v>5.7000000000000002E-2</v>
      </c>
      <c r="G52" s="33">
        <v>125366.64912280702</v>
      </c>
      <c r="H52" s="17">
        <v>0.11438596491228069</v>
      </c>
    </row>
    <row r="53" spans="2:8" x14ac:dyDescent="0.25">
      <c r="B53" s="20" t="s">
        <v>2049</v>
      </c>
      <c r="C53" s="21" t="s">
        <v>2036</v>
      </c>
      <c r="D53" s="21">
        <v>51</v>
      </c>
      <c r="E53" s="30">
        <v>0.42499999999999999</v>
      </c>
      <c r="F53" s="30">
        <v>5.0999999999999997E-2</v>
      </c>
      <c r="G53" s="31">
        <v>123760.92156862745</v>
      </c>
      <c r="H53" s="36">
        <v>0.11588235294117644</v>
      </c>
    </row>
    <row r="54" spans="2:8" x14ac:dyDescent="0.25">
      <c r="B54" s="20" t="s">
        <v>2050</v>
      </c>
      <c r="C54" s="22" t="s">
        <v>2037</v>
      </c>
      <c r="D54" s="22">
        <v>53</v>
      </c>
      <c r="E54" s="32">
        <v>0.37857142857142856</v>
      </c>
      <c r="F54" s="32">
        <v>5.2999999999999999E-2</v>
      </c>
      <c r="G54" s="33">
        <v>130455.24528301887</v>
      </c>
      <c r="H54" s="17">
        <v>0.1292452830188679</v>
      </c>
    </row>
    <row r="55" spans="2:8" x14ac:dyDescent="0.25">
      <c r="B55" s="20" t="s">
        <v>2053</v>
      </c>
      <c r="C55" s="21" t="s">
        <v>2036</v>
      </c>
      <c r="D55" s="21">
        <v>63</v>
      </c>
      <c r="E55" s="30">
        <v>0.52500000000000002</v>
      </c>
      <c r="F55" s="30">
        <v>6.3E-2</v>
      </c>
      <c r="G55" s="31">
        <v>133550.23809523811</v>
      </c>
      <c r="H55" s="36">
        <v>0.1331746031746032</v>
      </c>
    </row>
  </sheetData>
  <mergeCells count="2">
    <mergeCell ref="D2:F2"/>
    <mergeCell ref="D3:F3"/>
  </mergeCells>
  <pageMargins left="0.7" right="0.7" top="0.75" bottom="0.75" header="0.3" footer="0.3"/>
  <pageSetup orientation="portrait" r:id="rId1"/>
  <legacy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B751-CEB8-48A1-9F9F-4F3F78229151}">
  <dimension ref="A1:F44"/>
  <sheetViews>
    <sheetView topLeftCell="A4" zoomScale="117" zoomScaleNormal="170" workbookViewId="0">
      <selection activeCell="B24" sqref="B24"/>
    </sheetView>
  </sheetViews>
  <sheetFormatPr defaultRowHeight="15" x14ac:dyDescent="0.25"/>
  <cols>
    <col min="1" max="1" width="94" bestFit="1" customWidth="1"/>
    <col min="2" max="2" width="43.42578125" bestFit="1" customWidth="1"/>
    <col min="4" max="4" width="22.42578125" bestFit="1" customWidth="1"/>
  </cols>
  <sheetData>
    <row r="1" spans="1:3" x14ac:dyDescent="0.25">
      <c r="A1" s="9" t="s">
        <v>2026</v>
      </c>
      <c r="B1" s="9" t="s">
        <v>2027</v>
      </c>
    </row>
    <row r="2" spans="1:3" x14ac:dyDescent="0.25">
      <c r="A2" t="s">
        <v>1983</v>
      </c>
      <c r="B2">
        <f>COUNTIF(Data!C:C,"Manager")</f>
        <v>98</v>
      </c>
    </row>
    <row r="3" spans="1:3" x14ac:dyDescent="0.25">
      <c r="A3" t="s">
        <v>1984</v>
      </c>
      <c r="B3">
        <f>COUNTIF(Data!C:C,"Sr. Manger")</f>
        <v>110</v>
      </c>
    </row>
    <row r="4" spans="1:3" x14ac:dyDescent="0.25">
      <c r="A4" t="s">
        <v>1985</v>
      </c>
      <c r="B4">
        <f>SUM(Data!J:J)</f>
        <v>113217365</v>
      </c>
    </row>
    <row r="5" spans="1:3" x14ac:dyDescent="0.25">
      <c r="A5" t="s">
        <v>1986</v>
      </c>
      <c r="B5" t="s">
        <v>2028</v>
      </c>
    </row>
    <row r="6" spans="1:3" x14ac:dyDescent="0.25">
      <c r="A6" t="s">
        <v>1987</v>
      </c>
      <c r="B6">
        <f>MAX(Data!J:J)</f>
        <v>258498</v>
      </c>
      <c r="C6">
        <f>LARGE(Data!J:J,1)</f>
        <v>258498</v>
      </c>
    </row>
    <row r="7" spans="1:3" x14ac:dyDescent="0.25">
      <c r="A7" t="s">
        <v>1988</v>
      </c>
      <c r="B7">
        <f>MIN(Data!J:J)</f>
        <v>40063</v>
      </c>
      <c r="C7">
        <f>SMALL(Data!J:J,1)</f>
        <v>40063</v>
      </c>
    </row>
    <row r="8" spans="1:3" x14ac:dyDescent="0.25">
      <c r="A8" t="s">
        <v>1989</v>
      </c>
      <c r="B8">
        <f>LARGE(Data!J:J,2)</f>
        <v>258426</v>
      </c>
    </row>
    <row r="9" spans="1:3" x14ac:dyDescent="0.25">
      <c r="A9" t="s">
        <v>1990</v>
      </c>
      <c r="B9">
        <f>LARGE(Data!J:J,3)</f>
        <v>258081</v>
      </c>
    </row>
    <row r="10" spans="1:3" x14ac:dyDescent="0.25">
      <c r="A10" t="s">
        <v>1991</v>
      </c>
      <c r="B10">
        <f>LARGE(Data!J:J,10)</f>
        <v>254289</v>
      </c>
    </row>
    <row r="11" spans="1:3" x14ac:dyDescent="0.25">
      <c r="A11" t="s">
        <v>1992</v>
      </c>
      <c r="B11">
        <f>SMALL(Data!J:J,2)</f>
        <v>40124</v>
      </c>
    </row>
    <row r="12" spans="1:3" x14ac:dyDescent="0.25">
      <c r="A12" t="s">
        <v>1993</v>
      </c>
      <c r="B12">
        <f>SMALL(Data!J:J,3)</f>
        <v>40316</v>
      </c>
    </row>
    <row r="13" spans="1:3" x14ac:dyDescent="0.25">
      <c r="A13" t="s">
        <v>1994</v>
      </c>
      <c r="B13">
        <f>SMALL(Data!J:J,13)</f>
        <v>41859</v>
      </c>
    </row>
    <row r="14" spans="1:3" x14ac:dyDescent="0.25">
      <c r="A14" t="s">
        <v>1995</v>
      </c>
      <c r="B14">
        <f>COUNTIF(employee[Job Title],"Director")</f>
        <v>121</v>
      </c>
    </row>
    <row r="15" spans="1:3" x14ac:dyDescent="0.25">
      <c r="A15" t="s">
        <v>1996</v>
      </c>
      <c r="B15">
        <f>COUNTIF(employee[Job Title],"Analyst")</f>
        <v>51</v>
      </c>
    </row>
    <row r="16" spans="1:3" x14ac:dyDescent="0.25">
      <c r="A16" t="s">
        <v>1997</v>
      </c>
      <c r="B16">
        <f>COUNTIF(Data!C:C, "Sr. Analyst")</f>
        <v>70</v>
      </c>
    </row>
    <row r="17" spans="1:6" x14ac:dyDescent="0.25">
      <c r="A17" t="s">
        <v>1998</v>
      </c>
      <c r="B17">
        <f>COUNT(Data!N:N)</f>
        <v>85</v>
      </c>
    </row>
    <row r="18" spans="1:6" x14ac:dyDescent="0.25">
      <c r="A18" t="s">
        <v>1999</v>
      </c>
      <c r="B18">
        <f>COUNTIF(Data!D:D,"IT")</f>
        <v>241</v>
      </c>
    </row>
    <row r="19" spans="1:6" x14ac:dyDescent="0.25">
      <c r="A19" t="s">
        <v>2000</v>
      </c>
      <c r="B19">
        <f>COUNTIFS(Data!G:G,"Asian",Data!L:L,"United States")</f>
        <v>186</v>
      </c>
    </row>
    <row r="20" spans="1:6" x14ac:dyDescent="0.25">
      <c r="A20" t="s">
        <v>2001</v>
      </c>
      <c r="B20">
        <f>COUNTIFS(Data!F:F,"Female",Data!M:M,"Chicago")</f>
        <v>52</v>
      </c>
    </row>
    <row r="21" spans="1:6" x14ac:dyDescent="0.25">
      <c r="A21" t="s">
        <v>2002</v>
      </c>
      <c r="B21">
        <f>COUNTIFS(Data!G:G,"Caucasian",Data!L:L,"United States")</f>
        <v>271</v>
      </c>
    </row>
    <row r="22" spans="1:6" x14ac:dyDescent="0.25">
      <c r="A22" t="s">
        <v>2003</v>
      </c>
      <c r="B22">
        <f>COUNTIF(Data!J:J,"&gt;99999")</f>
        <v>460</v>
      </c>
    </row>
    <row r="23" spans="1:6" x14ac:dyDescent="0.25">
      <c r="A23" t="s">
        <v>2004</v>
      </c>
      <c r="B23">
        <f>COUNTIF(Data!G:G,"Asian")+ COUNTIF(Data!L:L,"China") -COUNTIFS(Data!G:G,"Asian",Data!L:L,"China")</f>
        <v>404</v>
      </c>
    </row>
    <row r="24" spans="1:6" x14ac:dyDescent="0.25">
      <c r="A24" t="s">
        <v>2005</v>
      </c>
      <c r="B24" cm="1">
        <f t="array" ref="B24">SUM(COUNTIF(Data!E:E,{"Research &amp; Development";"Corporate"}))</f>
        <v>466</v>
      </c>
    </row>
    <row r="25" spans="1:6" x14ac:dyDescent="0.25">
      <c r="A25" t="s">
        <v>2006</v>
      </c>
      <c r="B25">
        <f>COUNTIFS(Data!D:D,"Engineering", Data!C:C,"Engineering Manager")</f>
        <v>20</v>
      </c>
    </row>
    <row r="26" spans="1:6" x14ac:dyDescent="0.25">
      <c r="A26" t="s">
        <v>2007</v>
      </c>
      <c r="B26">
        <f>COUNTIFS(Data!G:G,"Asian",Data!F:F,"Female")</f>
        <v>207</v>
      </c>
      <c r="F26">
        <f>COUNT(Data!N:N)</f>
        <v>85</v>
      </c>
    </row>
    <row r="27" spans="1:6" x14ac:dyDescent="0.25">
      <c r="A27" t="s">
        <v>2008</v>
      </c>
      <c r="B27">
        <f>COUNTIFS(Data!E:E,"Research &amp; Development",Data!D:D,"IT")</f>
        <v>55</v>
      </c>
    </row>
    <row r="28" spans="1:6" x14ac:dyDescent="0.25">
      <c r="A28" t="s">
        <v>2009</v>
      </c>
      <c r="B28">
        <f>COUNTBLANK(Data!N1:N1001)</f>
        <v>915</v>
      </c>
    </row>
    <row r="29" spans="1:6" x14ac:dyDescent="0.25">
      <c r="A29" t="s">
        <v>2010</v>
      </c>
      <c r="B29">
        <f>MAX(Data!H:H)</f>
        <v>65</v>
      </c>
    </row>
    <row r="30" spans="1:6" x14ac:dyDescent="0.25">
      <c r="A30" t="s">
        <v>2011</v>
      </c>
      <c r="B30">
        <f>MIN(Data!H:H)</f>
        <v>25</v>
      </c>
    </row>
    <row r="31" spans="1:6" x14ac:dyDescent="0.25">
      <c r="A31" t="s">
        <v>2012</v>
      </c>
      <c r="B31">
        <f>COUNTIF(Data!H:H,"&lt;30")</f>
        <v>121</v>
      </c>
    </row>
    <row r="32" spans="1:6" x14ac:dyDescent="0.25">
      <c r="A32" t="s">
        <v>2013</v>
      </c>
      <c r="B32">
        <f>COUNTIF(Data!H:H,"&gt;50")</f>
        <v>333</v>
      </c>
    </row>
    <row r="33" spans="1:4" x14ac:dyDescent="0.25">
      <c r="A33" t="s">
        <v>2014</v>
      </c>
      <c r="B33">
        <f>COUNTIFS(Data!C:C,"Engineering Manager",Data!D:D,"Engineering",Data!H:H,"&lt;35")</f>
        <v>3</v>
      </c>
    </row>
    <row r="34" spans="1:4" x14ac:dyDescent="0.25">
      <c r="A34" t="s">
        <v>2015</v>
      </c>
      <c r="B34">
        <f>COUNTIFS(Data!C:C,"Director",Data!D:D,"Human resources",Data!F:F,"Male",Data!H:H,"&gt;50")</f>
        <v>1</v>
      </c>
    </row>
    <row r="35" spans="1:4" x14ac:dyDescent="0.25">
      <c r="A35" t="s">
        <v>2016</v>
      </c>
      <c r="B35">
        <f>COUNTIFS(Data!G:G,"Asian",Data!F:F,"Female",Data!D:D,"Engineering",Data!H:H,"&lt;35")</f>
        <v>6</v>
      </c>
    </row>
    <row r="36" spans="1:4" x14ac:dyDescent="0.25">
      <c r="A36" t="s">
        <v>2017</v>
      </c>
      <c r="B36" s="7">
        <f>MIN(Data!I:I)</f>
        <v>33612</v>
      </c>
      <c r="D36" s="7">
        <f>MIN(Data!I:I)</f>
        <v>33612</v>
      </c>
    </row>
    <row r="37" spans="1:4" x14ac:dyDescent="0.25">
      <c r="A37" t="s">
        <v>2018</v>
      </c>
      <c r="B37" s="7">
        <f>MAX(Data!I:I)</f>
        <v>44556</v>
      </c>
    </row>
    <row r="38" spans="1:4" x14ac:dyDescent="0.25">
      <c r="A38" t="s">
        <v>2019</v>
      </c>
      <c r="B38" s="7">
        <f>SMALL(Data!I:I,2)</f>
        <v>33682</v>
      </c>
    </row>
    <row r="39" spans="1:4" x14ac:dyDescent="0.25">
      <c r="A39" t="s">
        <v>2020</v>
      </c>
      <c r="B39" s="7">
        <f>SMALL(Data!I:I,3)</f>
        <v>33695</v>
      </c>
    </row>
    <row r="40" spans="1:4" x14ac:dyDescent="0.25">
      <c r="A40" t="s">
        <v>2021</v>
      </c>
      <c r="B40">
        <f>COUNTIF(employee[Job Title],"IT Coordinator")</f>
        <v>11</v>
      </c>
    </row>
    <row r="41" spans="1:4" x14ac:dyDescent="0.25">
      <c r="A41" t="s">
        <v>2022</v>
      </c>
      <c r="B41" t="s">
        <v>2031</v>
      </c>
    </row>
    <row r="42" spans="1:4" x14ac:dyDescent="0.25">
      <c r="A42" t="s">
        <v>2023</v>
      </c>
      <c r="B42">
        <f>COUNTIFS(Data!G:G,"Black",Data!F:F,"Female")</f>
        <v>37</v>
      </c>
    </row>
    <row r="43" spans="1:4" x14ac:dyDescent="0.25">
      <c r="A43" t="s">
        <v>2024</v>
      </c>
      <c r="B43">
        <f>COUNTIFS(Data!C:C,"Director",Data!F:F,"Female")</f>
        <v>66</v>
      </c>
    </row>
    <row r="44" spans="1:4" x14ac:dyDescent="0.25">
      <c r="A44" t="s">
        <v>2025</v>
      </c>
      <c r="B44">
        <f>COUNTIFS(Data!C:C,"Manager",Data!F:F,"Female",Data!D:D,"Sales")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sunny kumar sharma</cp:lastModifiedBy>
  <cp:lastPrinted>2024-08-08T14:30:16Z</cp:lastPrinted>
  <dcterms:created xsi:type="dcterms:W3CDTF">2022-08-29T14:02:56Z</dcterms:created>
  <dcterms:modified xsi:type="dcterms:W3CDTF">2024-08-08T14:38:38Z</dcterms:modified>
</cp:coreProperties>
</file>