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4th_Year\8th_semester\courses\APIC\Course-Project\"/>
    </mc:Choice>
  </mc:AlternateContent>
  <xr:revisionPtr revIDLastSave="0" documentId="13_ncr:1_{4297318D-FD96-4947-8C62-CE4511173357}" xr6:coauthVersionLast="47" xr6:coauthVersionMax="47" xr10:uidLastSave="{00000000-0000-0000-0000-000000000000}"/>
  <bookViews>
    <workbookView minimized="1" xWindow="3312" yWindow="178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79" i="1"/>
  <c r="B76" i="1"/>
  <c r="D70" i="1"/>
  <c r="B66" i="1"/>
  <c r="B65" i="1"/>
  <c r="E56" i="1"/>
  <c r="C55" i="1"/>
  <c r="B55" i="1"/>
  <c r="D59" i="1" s="1"/>
  <c r="B53" i="1"/>
  <c r="B52" i="1"/>
  <c r="C36" i="1"/>
  <c r="C32" i="1"/>
  <c r="B44" i="1" s="1"/>
  <c r="B32" i="1"/>
  <c r="C41" i="1" s="1"/>
  <c r="C28" i="1"/>
  <c r="B28" i="1"/>
  <c r="C27" i="1"/>
  <c r="B27" i="1"/>
  <c r="B19" i="1"/>
  <c r="B16" i="1"/>
  <c r="C42" i="1" l="1"/>
  <c r="C45" i="1"/>
  <c r="B54" i="1"/>
  <c r="B56" i="1" s="1"/>
  <c r="C44" i="1"/>
  <c r="C54" i="1" s="1"/>
  <c r="C56" i="1" s="1"/>
  <c r="B41" i="1"/>
  <c r="B67" i="1"/>
  <c r="C67" i="1" l="1"/>
  <c r="B42" i="1"/>
  <c r="B45" i="1"/>
  <c r="C43" i="1"/>
  <c r="C47" i="1" s="1"/>
  <c r="C46" i="1"/>
  <c r="B43" i="1" l="1"/>
  <c r="B47" i="1" s="1"/>
  <c r="B46" i="1"/>
</calcChain>
</file>

<file path=xl/sharedStrings.xml><?xml version="1.0" encoding="utf-8"?>
<sst xmlns="http://schemas.openxmlformats.org/spreadsheetml/2006/main" count="101" uniqueCount="66">
  <si>
    <t>Goal : Design an LDO with a high PSRR across frequencies . This is unlike the
miller-compensated LDO discussed in class, where the worst-case PSRR was ~0 Db.</t>
  </si>
  <si>
    <t>Step-1 : Design Specifications</t>
  </si>
  <si>
    <t>Parameters</t>
  </si>
  <si>
    <t>Value</t>
  </si>
  <si>
    <t>Vin(v)</t>
  </si>
  <si>
    <t>Vout(v)</t>
  </si>
  <si>
    <r>
      <rPr>
        <sz val="10"/>
        <color theme="1"/>
        <rFont val="Arial"/>
      </rPr>
      <t>I</t>
    </r>
    <r>
      <rPr>
        <i/>
        <sz val="10"/>
        <color theme="1"/>
        <rFont val="Arial"/>
      </rPr>
      <t>load</t>
    </r>
    <r>
      <rPr>
        <sz val="10"/>
        <color theme="1"/>
        <rFont val="Arial"/>
      </rPr>
      <t>(max)(A)</t>
    </r>
  </si>
  <si>
    <r>
      <rPr>
        <sz val="10"/>
        <color theme="1"/>
        <rFont val="Arial"/>
      </rPr>
      <t>I</t>
    </r>
    <r>
      <rPr>
        <i/>
        <sz val="10"/>
        <color theme="1"/>
        <rFont val="Arial"/>
      </rPr>
      <t>load</t>
    </r>
    <r>
      <rPr>
        <sz val="10"/>
        <color theme="1"/>
        <rFont val="Arial"/>
      </rPr>
      <t>(min)(A)</t>
    </r>
  </si>
  <si>
    <r>
      <rPr>
        <sz val="10"/>
        <color theme="1"/>
        <rFont val="Arial"/>
      </rPr>
      <t>C</t>
    </r>
    <r>
      <rPr>
        <i/>
        <sz val="10"/>
        <color theme="1"/>
        <rFont val="Arial"/>
      </rPr>
      <t>load(F)</t>
    </r>
  </si>
  <si>
    <t>Worst Low-frequency PSRR (DC PSRR)(dB)</t>
  </si>
  <si>
    <t>Worst High-frequency PSRR(dB)</t>
  </si>
  <si>
    <t>Iquiescent(A)</t>
  </si>
  <si>
    <t>Vout peak to peak due to load transients(%)</t>
  </si>
  <si>
    <t>Step-2 : Translating the Specs to design parameters</t>
  </si>
  <si>
    <r>
      <rPr>
        <sz val="10"/>
        <color theme="1"/>
        <rFont val="Arial"/>
      </rPr>
      <t>V</t>
    </r>
    <r>
      <rPr>
        <i/>
        <sz val="10"/>
        <color theme="1"/>
        <rFont val="Arial"/>
      </rPr>
      <t>dropout</t>
    </r>
    <r>
      <rPr>
        <sz val="10"/>
        <color theme="1"/>
        <rFont val="Arial"/>
      </rPr>
      <t>(v)</t>
    </r>
  </si>
  <si>
    <t>Assumed a 20dB margin to DC PSRR</t>
  </si>
  <si>
    <t>Low frequency loop gain</t>
  </si>
  <si>
    <t>Target loop gain</t>
  </si>
  <si>
    <t>mV peak-to-peak spread for Vout for load transients(v)</t>
  </si>
  <si>
    <t>Step-3 : Pass transistor sizing using gm/Id methodology for heavy load</t>
  </si>
  <si>
    <t>Values from Techplots</t>
  </si>
  <si>
    <t>Row's from the excel sheet</t>
  </si>
  <si>
    <t>gm/Id (1/v)</t>
  </si>
  <si>
    <t>Row_34_pgm/id</t>
  </si>
  <si>
    <t>Id(A)</t>
  </si>
  <si>
    <t>gm(A/V)</t>
  </si>
  <si>
    <t>Length&lt;min&gt;(m)</t>
  </si>
  <si>
    <t>Vds(v)</t>
  </si>
  <si>
    <t>gm*ro</t>
  </si>
  <si>
    <t>Row_36_pgmro</t>
  </si>
  <si>
    <t>ro(ohms)</t>
  </si>
  <si>
    <t>Id/W(A/m)</t>
  </si>
  <si>
    <t>Row_37_pid/w</t>
  </si>
  <si>
    <t>Width(m)</t>
  </si>
  <si>
    <t>fT(Hz)</t>
  </si>
  <si>
    <t>Row_45_pft</t>
  </si>
  <si>
    <t>(Cgs+Cgd)(F)</t>
  </si>
  <si>
    <t>Step-4 : Calculation of Pole frequencies and Unity Gain frequency for heavy load</t>
  </si>
  <si>
    <t>Values when ro=33.3</t>
  </si>
  <si>
    <t>Wp1(Dominant pole)(radians)</t>
  </si>
  <si>
    <t>Wug(Unity gain)(radians)</t>
  </si>
  <si>
    <t>Wp2</t>
  </si>
  <si>
    <t>Wp2=Wug for PM=45</t>
  </si>
  <si>
    <t>ron_diff(ohms)</t>
  </si>
  <si>
    <t>fp1(Dominant pole)(Hz)</t>
  </si>
  <si>
    <t>fug(Unity gain)(Hz)</t>
  </si>
  <si>
    <t>fp2(Hz)</t>
  </si>
  <si>
    <t xml:space="preserve">Step-5 : Differential amplifier NMOS sizing				</t>
  </si>
  <si>
    <t>Value from Techplot</t>
  </si>
  <si>
    <t>gmn_diff*(ron_diff//rop_load)</t>
  </si>
  <si>
    <t>Target Value</t>
  </si>
  <si>
    <t>gmn_diff*ron_diff</t>
  </si>
  <si>
    <t>(ron_diff=rop_load); r_diff=ron_diff/2</t>
  </si>
  <si>
    <t>Row_16_ngmro</t>
  </si>
  <si>
    <t>gm_diff(A/V)</t>
  </si>
  <si>
    <t>Id_diff(A)</t>
  </si>
  <si>
    <t>gm_diff/Id_diff(1/V)</t>
  </si>
  <si>
    <t>Row_14_ngm/id</t>
  </si>
  <si>
    <t>Length(m)</t>
  </si>
  <si>
    <t>Id_diff/W(A/m)</t>
  </si>
  <si>
    <t>Row_17_nid/w</t>
  </si>
  <si>
    <t>Step-6 : Differential amplifier PMOS load sizing</t>
  </si>
  <si>
    <t>gmp_load</t>
  </si>
  <si>
    <t>gmp_load*rop_load</t>
  </si>
  <si>
    <t>Step-7 : Bias Transistors Sizing</t>
  </si>
  <si>
    <t>Row_14_ngmro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</si>
</sst>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i/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3FBE7E"/>
        <bgColor rgb="FF3FBE7E"/>
      </patternFill>
    </fill>
    <fill>
      <patternFill patternType="solid">
        <fgColor rgb="FFBE7E3F"/>
        <bgColor rgb="FFBE7E3F"/>
      </patternFill>
    </fill>
    <fill>
      <patternFill patternType="solid">
        <fgColor rgb="FFB2B2B2"/>
        <bgColor rgb="FFB2B2B2"/>
      </patternFill>
    </fill>
    <fill>
      <patternFill patternType="solid">
        <fgColor rgb="FFEEEEEE"/>
        <bgColor rgb="FFEEEEEE"/>
      </patternFill>
    </fill>
    <fill>
      <patternFill patternType="solid">
        <fgColor rgb="FFFF7F00"/>
        <bgColor rgb="FFFF7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4" xfId="0" applyFont="1" applyFill="1" applyBorder="1"/>
    <xf numFmtId="0" fontId="4" fillId="5" borderId="4" xfId="0" applyFont="1" applyFill="1" applyBorder="1"/>
    <xf numFmtId="0" fontId="5" fillId="0" borderId="0" xfId="0" applyFont="1"/>
    <xf numFmtId="11" fontId="4" fillId="0" borderId="0" xfId="0" applyNumberFormat="1" applyFont="1"/>
    <xf numFmtId="0" fontId="4" fillId="0" borderId="0" xfId="0" applyFont="1"/>
    <xf numFmtId="0" fontId="6" fillId="0" borderId="0" xfId="0" applyFont="1"/>
    <xf numFmtId="0" fontId="6" fillId="5" borderId="4" xfId="0" applyFont="1" applyFill="1" applyBorder="1"/>
    <xf numFmtId="0" fontId="5" fillId="8" borderId="0" xfId="0" applyFont="1" applyFill="1"/>
    <xf numFmtId="11" fontId="5" fillId="0" borderId="0" xfId="0" applyNumberFormat="1" applyFont="1"/>
    <xf numFmtId="0" fontId="5" fillId="6" borderId="0" xfId="0" applyFont="1" applyFill="1"/>
    <xf numFmtId="0" fontId="5" fillId="9" borderId="0" xfId="0" applyFont="1" applyFill="1"/>
    <xf numFmtId="11" fontId="5" fillId="9" borderId="0" xfId="0" applyNumberFormat="1" applyFont="1" applyFill="1"/>
    <xf numFmtId="0" fontId="8" fillId="8" borderId="0" xfId="0" applyFont="1" applyFill="1" applyAlignment="1">
      <alignment horizontal="left"/>
    </xf>
    <xf numFmtId="0" fontId="5" fillId="11" borderId="0" xfId="0" applyFont="1" applyFill="1"/>
    <xf numFmtId="0" fontId="5" fillId="0" borderId="5" xfId="0" applyFont="1" applyBorder="1"/>
    <xf numFmtId="0" fontId="5" fillId="12" borderId="0" xfId="0" applyFont="1" applyFill="1"/>
    <xf numFmtId="0" fontId="7" fillId="7" borderId="0" xfId="0" applyFont="1" applyFill="1"/>
    <xf numFmtId="0" fontId="0" fillId="0" borderId="0" xfId="0"/>
    <xf numFmtId="0" fontId="7" fillId="3" borderId="0" xfId="0" applyFont="1" applyFill="1"/>
    <xf numFmtId="0" fontId="5" fillId="8" borderId="0" xfId="0" applyFont="1" applyFill="1"/>
    <xf numFmtId="0" fontId="5" fillId="0" borderId="0" xfId="0" applyFont="1"/>
    <xf numFmtId="0" fontId="3" fillId="3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5" fillId="10" borderId="0" xfId="0" applyFont="1" applyFill="1"/>
    <xf numFmtId="0" fontId="5" fillId="3" borderId="0" xfId="0" applyFont="1" applyFill="1"/>
    <xf numFmtId="0" fontId="1" fillId="2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7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826665-D1E1-4114-8CA2-2A9E386F27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52" workbookViewId="0">
      <selection activeCell="J60" sqref="J60"/>
    </sheetView>
  </sheetViews>
  <sheetFormatPr defaultColWidth="12.6640625" defaultRowHeight="15" customHeight="1" x14ac:dyDescent="0.25"/>
  <cols>
    <col min="1" max="1" width="45.21875" customWidth="1"/>
    <col min="2" max="2" width="18.6640625" customWidth="1"/>
    <col min="3" max="3" width="17.44140625" customWidth="1"/>
    <col min="4" max="4" width="16.109375" customWidth="1"/>
    <col min="5" max="5" width="25.44140625" customWidth="1"/>
    <col min="6" max="6" width="11.44140625" customWidth="1"/>
    <col min="7" max="7" width="15.109375" customWidth="1"/>
    <col min="8" max="26" width="8.6640625" customWidth="1"/>
  </cols>
  <sheetData>
    <row r="1" spans="1:5" ht="23.25" customHeight="1" x14ac:dyDescent="0.25">
      <c r="A1" s="27" t="s">
        <v>0</v>
      </c>
      <c r="B1" s="23"/>
      <c r="C1" s="23"/>
      <c r="D1" s="23"/>
      <c r="E1" s="24"/>
    </row>
    <row r="2" spans="1:5" ht="12.75" customHeight="1" x14ac:dyDescent="0.25">
      <c r="A2" s="22" t="s">
        <v>1</v>
      </c>
      <c r="B2" s="23"/>
      <c r="C2" s="23"/>
      <c r="D2" s="23"/>
      <c r="E2" s="24"/>
    </row>
    <row r="3" spans="1:5" ht="12.75" customHeight="1" x14ac:dyDescent="0.25">
      <c r="A3" s="1" t="s">
        <v>2</v>
      </c>
      <c r="B3" s="2" t="s">
        <v>3</v>
      </c>
    </row>
    <row r="4" spans="1:5" ht="12.75" customHeight="1" x14ac:dyDescent="0.25">
      <c r="A4" s="3" t="s">
        <v>4</v>
      </c>
      <c r="B4" s="3">
        <v>1.4</v>
      </c>
    </row>
    <row r="5" spans="1:5" ht="12.75" customHeight="1" x14ac:dyDescent="0.25">
      <c r="A5" s="3" t="s">
        <v>5</v>
      </c>
      <c r="B5" s="3">
        <v>1</v>
      </c>
    </row>
    <row r="6" spans="1:5" ht="12.75" customHeight="1" x14ac:dyDescent="0.25">
      <c r="A6" s="3" t="s">
        <v>6</v>
      </c>
      <c r="B6" s="4">
        <v>0.1</v>
      </c>
    </row>
    <row r="7" spans="1:5" ht="12.75" customHeight="1" x14ac:dyDescent="0.25">
      <c r="A7" s="5" t="s">
        <v>7</v>
      </c>
      <c r="B7" s="4">
        <v>0.01</v>
      </c>
    </row>
    <row r="8" spans="1:5" ht="12.75" customHeight="1" x14ac:dyDescent="0.25">
      <c r="A8" s="3" t="s">
        <v>8</v>
      </c>
      <c r="B8" s="4">
        <v>1.0000000000000001E-5</v>
      </c>
    </row>
    <row r="9" spans="1:5" ht="12.75" customHeight="1" x14ac:dyDescent="0.25">
      <c r="A9" s="3" t="s">
        <v>9</v>
      </c>
      <c r="B9" s="3">
        <v>40</v>
      </c>
    </row>
    <row r="10" spans="1:5" ht="12.75" customHeight="1" x14ac:dyDescent="0.25">
      <c r="A10" s="3" t="s">
        <v>10</v>
      </c>
      <c r="B10" s="3">
        <v>20</v>
      </c>
    </row>
    <row r="11" spans="1:5" ht="12.75" customHeight="1" x14ac:dyDescent="0.25">
      <c r="A11" s="6" t="s">
        <v>11</v>
      </c>
      <c r="B11" s="4">
        <v>5.0000000000000001E-4</v>
      </c>
    </row>
    <row r="12" spans="1:5" ht="12.75" customHeight="1" x14ac:dyDescent="0.25">
      <c r="A12" s="3" t="s">
        <v>12</v>
      </c>
      <c r="B12" s="3">
        <v>1</v>
      </c>
    </row>
    <row r="13" spans="1:5" ht="12.75" customHeight="1" x14ac:dyDescent="0.25"/>
    <row r="14" spans="1:5" ht="12.75" customHeight="1" x14ac:dyDescent="0.25">
      <c r="A14" s="22" t="s">
        <v>13</v>
      </c>
      <c r="B14" s="23"/>
      <c r="C14" s="23"/>
      <c r="D14" s="23"/>
      <c r="E14" s="24"/>
    </row>
    <row r="15" spans="1:5" ht="12.75" customHeight="1" x14ac:dyDescent="0.25">
      <c r="A15" s="1" t="s">
        <v>2</v>
      </c>
      <c r="B15" s="2" t="s">
        <v>3</v>
      </c>
    </row>
    <row r="16" spans="1:5" ht="12.75" customHeight="1" x14ac:dyDescent="0.25">
      <c r="A16" s="3" t="s">
        <v>14</v>
      </c>
      <c r="B16" s="3">
        <f>B4-B5</f>
        <v>0.39999999999999991</v>
      </c>
    </row>
    <row r="17" spans="1:5" ht="12.75" customHeight="1" x14ac:dyDescent="0.25">
      <c r="A17" s="5" t="s">
        <v>9</v>
      </c>
      <c r="B17" s="3">
        <v>60</v>
      </c>
      <c r="C17" s="28" t="s">
        <v>15</v>
      </c>
      <c r="D17" s="23"/>
      <c r="E17" s="24"/>
    </row>
    <row r="18" spans="1:5" ht="12.75" customHeight="1" x14ac:dyDescent="0.25">
      <c r="A18" s="3" t="s">
        <v>16</v>
      </c>
      <c r="B18" s="3">
        <v>1000</v>
      </c>
      <c r="C18" s="29" t="s">
        <v>17</v>
      </c>
      <c r="D18" s="23"/>
      <c r="E18" s="24"/>
    </row>
    <row r="19" spans="1:5" ht="12.75" customHeight="1" x14ac:dyDescent="0.25">
      <c r="A19" s="6" t="s">
        <v>18</v>
      </c>
      <c r="B19" s="3">
        <f>B12*B5/100</f>
        <v>0.01</v>
      </c>
    </row>
    <row r="20" spans="1:5" ht="12.75" customHeight="1" x14ac:dyDescent="0.25"/>
    <row r="21" spans="1:5" ht="12.75" customHeight="1" x14ac:dyDescent="0.25"/>
    <row r="22" spans="1:5" ht="12.75" customHeight="1" x14ac:dyDescent="0.25"/>
    <row r="23" spans="1:5" ht="12.75" customHeight="1" x14ac:dyDescent="0.25"/>
    <row r="24" spans="1:5" ht="12.75" customHeight="1" x14ac:dyDescent="0.25">
      <c r="A24" s="22" t="s">
        <v>19</v>
      </c>
      <c r="B24" s="23"/>
      <c r="C24" s="23"/>
      <c r="D24" s="23"/>
      <c r="E24" s="24"/>
    </row>
    <row r="25" spans="1:5" ht="12.75" customHeight="1" x14ac:dyDescent="0.25">
      <c r="A25" s="1" t="s">
        <v>2</v>
      </c>
      <c r="B25" s="2" t="s">
        <v>3</v>
      </c>
      <c r="C25" s="7" t="s">
        <v>20</v>
      </c>
      <c r="E25" s="8" t="s">
        <v>21</v>
      </c>
    </row>
    <row r="26" spans="1:5" ht="12.75" customHeight="1" x14ac:dyDescent="0.25">
      <c r="A26" s="3" t="s">
        <v>22</v>
      </c>
      <c r="B26" s="3">
        <v>10</v>
      </c>
      <c r="C26" s="3">
        <v>10.23</v>
      </c>
      <c r="E26" s="3" t="s">
        <v>23</v>
      </c>
    </row>
    <row r="27" spans="1:5" ht="12.75" customHeight="1" x14ac:dyDescent="0.25">
      <c r="A27" s="3" t="s">
        <v>24</v>
      </c>
      <c r="B27" s="4">
        <f>B6</f>
        <v>0.1</v>
      </c>
      <c r="C27" s="4">
        <f>B6</f>
        <v>0.1</v>
      </c>
    </row>
    <row r="28" spans="1:5" ht="12.75" customHeight="1" x14ac:dyDescent="0.25">
      <c r="A28" s="3" t="s">
        <v>25</v>
      </c>
      <c r="B28" s="9">
        <f t="shared" ref="B28:C28" si="0">B26*B27</f>
        <v>1</v>
      </c>
      <c r="C28" s="9">
        <f t="shared" si="0"/>
        <v>1.0230000000000001</v>
      </c>
    </row>
    <row r="29" spans="1:5" ht="12.75" customHeight="1" x14ac:dyDescent="0.25">
      <c r="A29" s="3" t="s">
        <v>26</v>
      </c>
      <c r="B29" s="4">
        <v>1.8E-7</v>
      </c>
    </row>
    <row r="30" spans="1:5" ht="12.75" customHeight="1" x14ac:dyDescent="0.25">
      <c r="A30" s="3" t="s">
        <v>27</v>
      </c>
      <c r="B30" s="4">
        <v>0.4</v>
      </c>
    </row>
    <row r="31" spans="1:5" ht="12.75" customHeight="1" x14ac:dyDescent="0.25">
      <c r="A31" s="3" t="s">
        <v>28</v>
      </c>
      <c r="C31" s="3">
        <v>33.33</v>
      </c>
      <c r="E31" s="3" t="s">
        <v>29</v>
      </c>
    </row>
    <row r="32" spans="1:5" ht="12.75" customHeight="1" x14ac:dyDescent="0.25">
      <c r="A32" s="3" t="s">
        <v>30</v>
      </c>
      <c r="B32" s="9">
        <f>C31/B28</f>
        <v>33.33</v>
      </c>
      <c r="C32" s="9">
        <f>C31/C28</f>
        <v>32.580645161290313</v>
      </c>
    </row>
    <row r="33" spans="1:5" ht="12.75" customHeight="1" x14ac:dyDescent="0.25">
      <c r="A33" s="3" t="s">
        <v>31</v>
      </c>
      <c r="C33" s="3">
        <v>8.4429999999999996</v>
      </c>
      <c r="E33" s="3" t="s">
        <v>32</v>
      </c>
    </row>
    <row r="34" spans="1:5" ht="12.75" customHeight="1" x14ac:dyDescent="0.25">
      <c r="A34" s="5" t="s">
        <v>33</v>
      </c>
      <c r="C34" s="9">
        <f>C27/C33</f>
        <v>1.1844131232974063E-2</v>
      </c>
    </row>
    <row r="35" spans="1:5" ht="12.75" customHeight="1" x14ac:dyDescent="0.25">
      <c r="A35" s="3" t="s">
        <v>34</v>
      </c>
      <c r="C35" s="4">
        <v>5640000000</v>
      </c>
      <c r="E35" s="3" t="s">
        <v>35</v>
      </c>
    </row>
    <row r="36" spans="1:5" ht="12.75" customHeight="1" x14ac:dyDescent="0.25">
      <c r="A36" s="3" t="s">
        <v>36</v>
      </c>
      <c r="C36" s="9">
        <f>C28/(2*3.14*C35)</f>
        <v>2.8882639924108961E-11</v>
      </c>
    </row>
    <row r="37" spans="1:5" ht="12.75" customHeight="1" x14ac:dyDescent="0.25"/>
    <row r="38" spans="1:5" ht="12.75" customHeight="1" x14ac:dyDescent="0.25"/>
    <row r="39" spans="1:5" ht="12.75" customHeight="1" x14ac:dyDescent="0.25">
      <c r="A39" s="19" t="s">
        <v>37</v>
      </c>
      <c r="B39" s="18"/>
      <c r="C39" s="18"/>
      <c r="D39" s="18"/>
      <c r="E39" s="18"/>
    </row>
    <row r="40" spans="1:5" ht="12.75" customHeight="1" x14ac:dyDescent="0.25">
      <c r="A40" s="1" t="s">
        <v>2</v>
      </c>
      <c r="B40" s="2" t="s">
        <v>3</v>
      </c>
      <c r="C40" s="3" t="s">
        <v>38</v>
      </c>
    </row>
    <row r="41" spans="1:5" ht="12.75" customHeight="1" x14ac:dyDescent="0.25">
      <c r="A41" s="3" t="s">
        <v>39</v>
      </c>
      <c r="B41" s="9">
        <f>1/(B8*C32)</f>
        <v>3069.3069306930702</v>
      </c>
      <c r="C41" s="9">
        <f>1/(B8*B32)</f>
        <v>3000.3000300030003</v>
      </c>
    </row>
    <row r="42" spans="1:5" ht="12.75" customHeight="1" x14ac:dyDescent="0.25">
      <c r="A42" s="3" t="s">
        <v>40</v>
      </c>
      <c r="B42" s="9">
        <f>B41*B18</f>
        <v>3069306.9306930704</v>
      </c>
      <c r="C42" s="9">
        <f>C41*B18</f>
        <v>3000300.0300030005</v>
      </c>
    </row>
    <row r="43" spans="1:5" ht="12.75" customHeight="1" x14ac:dyDescent="0.25">
      <c r="A43" s="3" t="s">
        <v>41</v>
      </c>
      <c r="B43" s="9">
        <f t="shared" ref="B43:C43" si="1">B42</f>
        <v>3069306.9306930704</v>
      </c>
      <c r="C43" s="9">
        <f t="shared" si="1"/>
        <v>3000300.0300030005</v>
      </c>
      <c r="D43" s="3" t="s">
        <v>42</v>
      </c>
    </row>
    <row r="44" spans="1:5" ht="12.75" customHeight="1" x14ac:dyDescent="0.25">
      <c r="A44" s="3" t="s">
        <v>43</v>
      </c>
      <c r="B44" s="9">
        <f>(2*B8*C32)/(C36*B18)</f>
        <v>22560.711380191082</v>
      </c>
      <c r="C44" s="9">
        <f>(2*B32*B8)/(C36*B18)</f>
        <v>23079.607741935484</v>
      </c>
    </row>
    <row r="45" spans="1:5" ht="12.75" customHeight="1" x14ac:dyDescent="0.25">
      <c r="A45" s="3" t="s">
        <v>44</v>
      </c>
      <c r="B45" s="9">
        <f t="shared" ref="B45:C45" si="2">B41/(2*3.14)</f>
        <v>488.74314183010671</v>
      </c>
      <c r="C45" s="9">
        <f t="shared" si="2"/>
        <v>477.75478184761147</v>
      </c>
    </row>
    <row r="46" spans="1:5" ht="12.75" customHeight="1" x14ac:dyDescent="0.25">
      <c r="A46" s="3" t="s">
        <v>45</v>
      </c>
      <c r="B46" s="9">
        <f t="shared" ref="B46:C46" si="3">B42/(2*3.14)</f>
        <v>488743.14183010673</v>
      </c>
      <c r="C46" s="9">
        <f t="shared" si="3"/>
        <v>477754.78184761154</v>
      </c>
    </row>
    <row r="47" spans="1:5" ht="12.75" customHeight="1" x14ac:dyDescent="0.25">
      <c r="A47" s="3" t="s">
        <v>46</v>
      </c>
      <c r="B47" s="9">
        <f t="shared" ref="B47:C47" si="4">B43/(2*3.14)</f>
        <v>488743.14183010673</v>
      </c>
      <c r="C47" s="9">
        <f t="shared" si="4"/>
        <v>477754.78184761154</v>
      </c>
    </row>
    <row r="48" spans="1:5" ht="12.75" customHeight="1" x14ac:dyDescent="0.25"/>
    <row r="49" spans="1:14" ht="12.75" customHeight="1" x14ac:dyDescent="0.25"/>
    <row r="50" spans="1:14" ht="12.75" customHeight="1" x14ac:dyDescent="0.25">
      <c r="A50" s="19" t="s">
        <v>47</v>
      </c>
      <c r="B50" s="18"/>
      <c r="C50" s="18"/>
      <c r="D50" s="18"/>
      <c r="E50" s="18"/>
      <c r="F50" s="26"/>
      <c r="G50" s="18"/>
      <c r="H50" s="18"/>
    </row>
    <row r="51" spans="1:14" ht="12.75" customHeight="1" x14ac:dyDescent="0.25">
      <c r="A51" s="1" t="s">
        <v>2</v>
      </c>
      <c r="B51" s="2" t="s">
        <v>3</v>
      </c>
      <c r="C51" s="3" t="s">
        <v>38</v>
      </c>
      <c r="D51" s="3" t="s">
        <v>48</v>
      </c>
      <c r="G51" s="20" t="s">
        <v>21</v>
      </c>
      <c r="H51" s="18"/>
    </row>
    <row r="52" spans="1:14" ht="12.75" customHeight="1" x14ac:dyDescent="0.25">
      <c r="A52" s="3" t="s">
        <v>49</v>
      </c>
      <c r="B52" s="3">
        <f>B18/C31</f>
        <v>30.003000300030006</v>
      </c>
      <c r="E52" s="10" t="s">
        <v>50</v>
      </c>
      <c r="G52" s="18"/>
      <c r="H52" s="18"/>
    </row>
    <row r="53" spans="1:14" ht="12.75" customHeight="1" x14ac:dyDescent="0.25">
      <c r="A53" s="3" t="s">
        <v>51</v>
      </c>
      <c r="B53" s="11">
        <f>B52*2</f>
        <v>60.006000600060013</v>
      </c>
      <c r="E53" s="25" t="s">
        <v>52</v>
      </c>
      <c r="F53" s="18"/>
      <c r="G53" s="21" t="s">
        <v>53</v>
      </c>
      <c r="H53" s="18"/>
    </row>
    <row r="54" spans="1:14" ht="12.75" customHeight="1" x14ac:dyDescent="0.25">
      <c r="A54" s="3" t="s">
        <v>54</v>
      </c>
      <c r="B54" s="9">
        <f>B53/B44</f>
        <v>2.6597565825316532E-3</v>
      </c>
      <c r="C54" s="9">
        <f>B53/C44</f>
        <v>2.5999575586819674E-3</v>
      </c>
      <c r="G54" s="18"/>
      <c r="H54" s="18"/>
    </row>
    <row r="55" spans="1:14" ht="12.75" customHeight="1" x14ac:dyDescent="0.25">
      <c r="A55" s="3" t="s">
        <v>55</v>
      </c>
      <c r="B55" s="9">
        <f>B11/2</f>
        <v>2.5000000000000001E-4</v>
      </c>
      <c r="C55" s="9">
        <f>B11/2</f>
        <v>2.5000000000000001E-4</v>
      </c>
      <c r="G55" s="18"/>
      <c r="H55" s="18"/>
    </row>
    <row r="56" spans="1:14" ht="12.75" customHeight="1" x14ac:dyDescent="0.25">
      <c r="A56" s="3" t="s">
        <v>56</v>
      </c>
      <c r="B56" s="12">
        <f t="shared" ref="B56:C56" si="5">B54/B55</f>
        <v>10.639026330126613</v>
      </c>
      <c r="C56" s="9">
        <f t="shared" si="5"/>
        <v>10.399830234727869</v>
      </c>
      <c r="D56" s="3">
        <v>10.34</v>
      </c>
      <c r="E56" s="9" t="str">
        <f>E52</f>
        <v>Target Value</v>
      </c>
      <c r="G56" s="21" t="s">
        <v>57</v>
      </c>
      <c r="H56" s="18"/>
    </row>
    <row r="57" spans="1:14" ht="12.75" customHeight="1" x14ac:dyDescent="0.25">
      <c r="A57" s="3" t="s">
        <v>58</v>
      </c>
      <c r="B57" s="9"/>
      <c r="D57" s="9">
        <v>5.4000000000000002E-7</v>
      </c>
      <c r="G57" s="18"/>
      <c r="H57" s="18"/>
    </row>
    <row r="58" spans="1:14" ht="12.75" customHeight="1" x14ac:dyDescent="0.25">
      <c r="A58" s="3" t="s">
        <v>59</v>
      </c>
      <c r="D58" s="3">
        <v>8.2159999999999993</v>
      </c>
      <c r="G58" s="18"/>
      <c r="H58" s="18"/>
    </row>
    <row r="59" spans="1:14" ht="12.75" customHeight="1" x14ac:dyDescent="0.25">
      <c r="A59" s="3" t="s">
        <v>33</v>
      </c>
      <c r="D59" s="9">
        <f>B55/D58</f>
        <v>3.0428432327166509E-5</v>
      </c>
      <c r="G59" s="21" t="s">
        <v>60</v>
      </c>
      <c r="H59" s="18"/>
      <c r="J59" s="17"/>
      <c r="K59" s="18"/>
      <c r="L59" s="18"/>
      <c r="M59" s="18"/>
      <c r="N59" s="18"/>
    </row>
    <row r="60" spans="1:14" ht="12.75" customHeight="1" x14ac:dyDescent="0.25">
      <c r="G60" s="18"/>
      <c r="H60" s="18"/>
    </row>
    <row r="61" spans="1:14" ht="12.75" customHeight="1" x14ac:dyDescent="0.25"/>
    <row r="62" spans="1:14" ht="12.75" customHeight="1" x14ac:dyDescent="0.25">
      <c r="A62" s="19" t="s">
        <v>61</v>
      </c>
      <c r="B62" s="18"/>
      <c r="C62" s="18"/>
      <c r="D62" s="18"/>
      <c r="E62" s="18"/>
    </row>
    <row r="63" spans="1:14" ht="12.75" customHeight="1" x14ac:dyDescent="0.25">
      <c r="A63" s="1" t="s">
        <v>2</v>
      </c>
      <c r="B63" s="2" t="s">
        <v>3</v>
      </c>
      <c r="C63" s="3" t="s">
        <v>38</v>
      </c>
      <c r="D63" s="3" t="s">
        <v>48</v>
      </c>
      <c r="E63" s="13" t="s">
        <v>21</v>
      </c>
      <c r="F63" s="14"/>
    </row>
    <row r="64" spans="1:14" ht="12.75" customHeight="1" x14ac:dyDescent="0.25">
      <c r="A64" s="3" t="s">
        <v>22</v>
      </c>
      <c r="B64" s="11">
        <v>10</v>
      </c>
      <c r="D64" s="3">
        <v>9.94</v>
      </c>
      <c r="E64" s="3" t="s">
        <v>23</v>
      </c>
    </row>
    <row r="65" spans="1:5" ht="12.75" customHeight="1" x14ac:dyDescent="0.25">
      <c r="A65" s="3" t="s">
        <v>24</v>
      </c>
      <c r="B65" s="9">
        <f>B11/2</f>
        <v>2.5000000000000001E-4</v>
      </c>
    </row>
    <row r="66" spans="1:5" ht="12.75" customHeight="1" x14ac:dyDescent="0.25">
      <c r="A66" s="3" t="s">
        <v>62</v>
      </c>
      <c r="B66" s="9">
        <f>B64*B65</f>
        <v>2.5000000000000001E-3</v>
      </c>
    </row>
    <row r="67" spans="1:5" ht="12.75" customHeight="1" x14ac:dyDescent="0.25">
      <c r="A67" s="3" t="s">
        <v>63</v>
      </c>
      <c r="B67" s="12">
        <f>B66*B44</f>
        <v>56.401778450477707</v>
      </c>
      <c r="C67" s="9">
        <f>B66*C44</f>
        <v>57.699019354838711</v>
      </c>
      <c r="D67" s="9">
        <v>58.52</v>
      </c>
      <c r="E67" s="3" t="s">
        <v>29</v>
      </c>
    </row>
    <row r="68" spans="1:5" ht="12.75" customHeight="1" x14ac:dyDescent="0.25">
      <c r="A68" s="3" t="s">
        <v>58</v>
      </c>
      <c r="B68" s="9"/>
      <c r="C68" s="9"/>
      <c r="D68" s="9">
        <v>3.5999999999999999E-7</v>
      </c>
    </row>
    <row r="69" spans="1:5" ht="12.75" customHeight="1" x14ac:dyDescent="0.25">
      <c r="A69" s="3" t="s">
        <v>31</v>
      </c>
      <c r="D69" s="3">
        <v>3.573</v>
      </c>
      <c r="E69" s="3" t="s">
        <v>32</v>
      </c>
    </row>
    <row r="70" spans="1:5" ht="12.75" customHeight="1" x14ac:dyDescent="0.25">
      <c r="A70" s="3" t="s">
        <v>33</v>
      </c>
      <c r="D70" s="9">
        <f>B65/D69</f>
        <v>6.9969213546039745E-5</v>
      </c>
    </row>
    <row r="71" spans="1:5" ht="12.75" customHeight="1" x14ac:dyDescent="0.25">
      <c r="B71" s="15"/>
    </row>
    <row r="72" spans="1:5" ht="12.75" customHeight="1" x14ac:dyDescent="0.25"/>
    <row r="73" spans="1:5" ht="12.75" customHeight="1" x14ac:dyDescent="0.25">
      <c r="A73" s="19" t="s">
        <v>64</v>
      </c>
      <c r="B73" s="18"/>
      <c r="C73" s="18"/>
      <c r="D73" s="18"/>
      <c r="E73" s="18"/>
    </row>
    <row r="74" spans="1:5" ht="12.75" customHeight="1" x14ac:dyDescent="0.25">
      <c r="A74" s="1" t="s">
        <v>2</v>
      </c>
      <c r="B74" s="2" t="s">
        <v>3</v>
      </c>
      <c r="D74" s="3" t="s">
        <v>48</v>
      </c>
      <c r="E74" s="13" t="s">
        <v>21</v>
      </c>
    </row>
    <row r="75" spans="1:5" ht="12.75" customHeight="1" x14ac:dyDescent="0.25">
      <c r="A75" s="3" t="s">
        <v>22</v>
      </c>
      <c r="B75" s="16">
        <v>10</v>
      </c>
      <c r="D75" s="3">
        <v>10.06</v>
      </c>
      <c r="E75" s="3" t="s">
        <v>65</v>
      </c>
    </row>
    <row r="76" spans="1:5" ht="12.75" customHeight="1" x14ac:dyDescent="0.25">
      <c r="A76" s="3" t="s">
        <v>24</v>
      </c>
      <c r="B76" s="9">
        <f>B11</f>
        <v>5.0000000000000001E-4</v>
      </c>
    </row>
    <row r="77" spans="1:5" ht="12.75" customHeight="1" x14ac:dyDescent="0.25">
      <c r="A77" s="3" t="s">
        <v>58</v>
      </c>
      <c r="B77" s="9">
        <v>1.8E-7</v>
      </c>
    </row>
    <row r="78" spans="1:5" ht="12.75" customHeight="1" x14ac:dyDescent="0.25">
      <c r="A78" s="3" t="s">
        <v>31</v>
      </c>
      <c r="D78" s="3">
        <v>27.43</v>
      </c>
    </row>
    <row r="79" spans="1:5" ht="12.75" customHeight="1" x14ac:dyDescent="0.25">
      <c r="A79" s="3" t="s">
        <v>33</v>
      </c>
      <c r="D79" s="9">
        <f>B76/D78</f>
        <v>1.8228217280349982E-5</v>
      </c>
      <c r="E79" s="3" t="s">
        <v>60</v>
      </c>
    </row>
    <row r="80" spans="1:5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3">
    <mergeCell ref="A1:E1"/>
    <mergeCell ref="A2:E2"/>
    <mergeCell ref="A14:E14"/>
    <mergeCell ref="C17:E17"/>
    <mergeCell ref="C18:E18"/>
    <mergeCell ref="A24:E24"/>
    <mergeCell ref="A39:E39"/>
    <mergeCell ref="G53:H53"/>
    <mergeCell ref="G54:H54"/>
    <mergeCell ref="G55:H55"/>
    <mergeCell ref="A50:E50"/>
    <mergeCell ref="E53:F53"/>
    <mergeCell ref="F50:H50"/>
    <mergeCell ref="J59:N59"/>
    <mergeCell ref="A62:E62"/>
    <mergeCell ref="A73:E73"/>
    <mergeCell ref="G51:H51"/>
    <mergeCell ref="G52:H52"/>
    <mergeCell ref="G56:H56"/>
    <mergeCell ref="G57:H57"/>
    <mergeCell ref="G58:H58"/>
    <mergeCell ref="G59:H59"/>
    <mergeCell ref="G60:H60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Anwit Damale</cp:lastModifiedBy>
  <dcterms:modified xsi:type="dcterms:W3CDTF">2024-04-28T17:55:05Z</dcterms:modified>
</cp:coreProperties>
</file>