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coin365-my.sharepoint.com/personal/tuva_gunnarsson_evisens_se/Documents/Jespers portföljillustrationsverktyg/"/>
    </mc:Choice>
  </mc:AlternateContent>
  <xr:revisionPtr revIDLastSave="184" documentId="8_{09983733-2E57-4A32-843F-EDCC575148FB}" xr6:coauthVersionLast="45" xr6:coauthVersionMax="47" xr10:uidLastSave="{F9A57C9F-9E92-4E0A-8CD1-3BD1FC17F96E}"/>
  <bookViews>
    <workbookView xWindow="1920" yWindow="1920" windowWidth="17280" windowHeight="8925" firstSheet="1" activeTab="6" xr2:uid="{487C22AD-59A3-4481-BD8C-A5A9119C7EED}"/>
  </bookViews>
  <sheets>
    <sheet name="OV" sheetId="12" state="hidden" r:id="rId1"/>
    <sheet name="Fonder" sheetId="11" r:id="rId2"/>
    <sheet name="Översikt" sheetId="1" r:id="rId3"/>
    <sheet name="In" sheetId="8" r:id="rId4"/>
    <sheet name="Justering" sheetId="7" r:id="rId5"/>
    <sheet name="Ut" sheetId="10" r:id="rId6"/>
    <sheet name="Förbättringar" sheetId="13" r:id="rId7"/>
    <sheet name="In5Y2" sheetId="6" state="hidden" r:id="rId8"/>
    <sheet name="Data5Y2" sheetId="9" state="hidden" r:id="rId9"/>
    <sheet name="In3Y" sheetId="2" state="hidden" r:id="rId10"/>
    <sheet name="Data3Y" sheetId="3" state="hidden" r:id="rId11"/>
  </sheets>
  <definedNames>
    <definedName name="_xlnm._FilterDatabase" localSheetId="9" hidden="1">In3Y!$A$2:$I$40</definedName>
    <definedName name="Limit">Översikt!$C$8</definedName>
  </definedNames>
  <calcPr calcId="191028" calcCompleted="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ARRAYTEXT_WF"/>
        <xcalcf:feature name="microsoft.com:LAMBDA_WF"/>
        <xcalcf:feature name="microsoft.com:LET_WF"/>
      </xcalcf:calcFeatures>
    </ext>
  </extLst>
</workbook>
</file>

<file path=xl/calcChain.xml><?xml version="1.0" encoding="utf-8"?>
<calcChain xmlns="http://schemas.openxmlformats.org/spreadsheetml/2006/main">
  <c r="M66" i="8" l="1"/>
  <c r="M67" i="8"/>
  <c r="M68" i="8"/>
  <c r="M69" i="8"/>
  <c r="M70" i="8"/>
  <c r="M71" i="8"/>
  <c r="M72" i="8"/>
  <c r="M73" i="8"/>
  <c r="M74" i="8"/>
  <c r="M75" i="8"/>
  <c r="M76" i="8"/>
  <c r="BD4" i="7"/>
  <c r="CG4" i="7"/>
  <c r="AA7" i="7"/>
  <c r="AA8" i="7"/>
  <c r="BD8" i="7"/>
  <c r="AA9" i="7"/>
  <c r="BD9" i="7"/>
  <c r="AA10" i="7"/>
  <c r="AA11" i="7"/>
  <c r="BD11" i="7"/>
  <c r="AA12" i="7"/>
  <c r="BD12" i="7"/>
  <c r="AA13" i="7"/>
  <c r="BD13" i="7"/>
  <c r="AA14" i="7"/>
  <c r="BD14" i="7"/>
  <c r="AA15" i="7"/>
  <c r="BD15" i="7"/>
  <c r="AA16" i="7"/>
  <c r="BD16" i="7"/>
  <c r="AA17" i="7"/>
  <c r="AA18" i="7"/>
  <c r="BD19" i="7"/>
  <c r="AA19" i="7"/>
  <c r="AA20" i="7"/>
  <c r="BD20" i="7"/>
  <c r="AA21" i="7"/>
  <c r="BD21" i="7"/>
  <c r="AA22" i="7"/>
  <c r="AA23" i="7"/>
  <c r="BD23" i="7"/>
  <c r="AA24" i="7"/>
  <c r="BD24" i="7"/>
  <c r="AA25" i="7"/>
  <c r="BD25" i="7"/>
  <c r="AA26" i="7"/>
  <c r="BD26" i="7"/>
  <c r="AA27" i="7"/>
  <c r="BD27" i="7"/>
  <c r="AA28" i="7"/>
  <c r="BD28" i="7"/>
  <c r="AA29" i="7"/>
  <c r="BD30" i="7"/>
  <c r="AA30" i="7"/>
  <c r="BD31" i="7"/>
  <c r="AA31" i="7"/>
  <c r="AA32" i="7"/>
  <c r="BD32" i="7"/>
  <c r="AA33" i="7"/>
  <c r="BD33" i="7"/>
  <c r="AA34" i="7"/>
  <c r="AA35" i="7"/>
  <c r="BD35" i="7"/>
  <c r="AA36" i="7"/>
  <c r="BD36" i="7"/>
  <c r="AA37" i="7"/>
  <c r="BD37" i="7"/>
  <c r="AA38" i="7"/>
  <c r="BD38" i="7"/>
  <c r="AA39" i="7"/>
  <c r="BD39" i="7"/>
  <c r="AA40" i="7"/>
  <c r="BD40" i="7"/>
  <c r="AA41" i="7"/>
  <c r="AA42" i="7"/>
  <c r="BD43" i="7"/>
  <c r="AA43" i="7"/>
  <c r="AA44" i="7"/>
  <c r="BD44" i="7"/>
  <c r="AA45" i="7"/>
  <c r="BD45" i="7"/>
  <c r="AA46" i="7"/>
  <c r="AA47" i="7"/>
  <c r="BD47" i="7"/>
  <c r="AA48" i="7"/>
  <c r="BD48" i="7"/>
  <c r="AA49" i="7"/>
  <c r="BD49" i="7"/>
  <c r="AA50" i="7"/>
  <c r="BD50" i="7"/>
  <c r="AA51" i="7"/>
  <c r="BD51" i="7"/>
  <c r="AA52" i="7"/>
  <c r="BD52" i="7"/>
  <c r="AA53" i="7"/>
  <c r="BD54" i="7"/>
  <c r="AA54" i="7"/>
  <c r="BD55" i="7"/>
  <c r="AA55" i="7"/>
  <c r="AA56" i="7"/>
  <c r="BD56" i="7"/>
  <c r="AA57" i="7"/>
  <c r="BD57" i="7"/>
  <c r="AA58" i="7"/>
  <c r="AA59" i="7"/>
  <c r="BD59" i="7"/>
  <c r="AA60" i="7"/>
  <c r="BD60" i="7"/>
  <c r="AA61" i="7"/>
  <c r="BD61" i="7"/>
  <c r="AA62" i="7"/>
  <c r="BD62" i="7"/>
  <c r="AA63" i="7"/>
  <c r="BD63" i="7"/>
  <c r="AA64" i="7"/>
  <c r="BD64" i="7"/>
  <c r="AA65" i="7"/>
  <c r="AA6" i="7"/>
  <c r="BD7" i="7"/>
  <c r="CG9" i="7"/>
  <c r="DJ4" i="7"/>
  <c r="CG64" i="7"/>
  <c r="CG40" i="7"/>
  <c r="CG28" i="7"/>
  <c r="CG63" i="7"/>
  <c r="CG39" i="7"/>
  <c r="CG15" i="7"/>
  <c r="CG62" i="7"/>
  <c r="CG38" i="7"/>
  <c r="CG14" i="7"/>
  <c r="CG61" i="7"/>
  <c r="CG49" i="7"/>
  <c r="CG13" i="7"/>
  <c r="CG60" i="7"/>
  <c r="CG36" i="7"/>
  <c r="CG24" i="7"/>
  <c r="CG59" i="7"/>
  <c r="CG47" i="7"/>
  <c r="CG35" i="7"/>
  <c r="CG23" i="7"/>
  <c r="CG11" i="7"/>
  <c r="CG58" i="7"/>
  <c r="CG31" i="7"/>
  <c r="CG19" i="7"/>
  <c r="CG54" i="7"/>
  <c r="CG30" i="7"/>
  <c r="CG51" i="7"/>
  <c r="CG27" i="7"/>
  <c r="CG50" i="7"/>
  <c r="CG37" i="7"/>
  <c r="CG48" i="7"/>
  <c r="CG12" i="7"/>
  <c r="CG57" i="7"/>
  <c r="CG45" i="7"/>
  <c r="CG33" i="7"/>
  <c r="CG21" i="7"/>
  <c r="CG55" i="7"/>
  <c r="CG43" i="7"/>
  <c r="CG7" i="7"/>
  <c r="CG18" i="7"/>
  <c r="CG65" i="7"/>
  <c r="CG29" i="7"/>
  <c r="CG52" i="7"/>
  <c r="CG16" i="7"/>
  <c r="CG26" i="7"/>
  <c r="CG25" i="7"/>
  <c r="BD65" i="7"/>
  <c r="BD41" i="7"/>
  <c r="CG41" i="7"/>
  <c r="BD17" i="7"/>
  <c r="CG17" i="7"/>
  <c r="BD6" i="7"/>
  <c r="CG6" i="7"/>
  <c r="DJ6" i="7"/>
  <c r="CG56" i="7"/>
  <c r="CG44" i="7"/>
  <c r="CG32" i="7"/>
  <c r="CG20" i="7"/>
  <c r="CG8" i="7"/>
  <c r="BD42" i="7"/>
  <c r="CG42" i="7"/>
  <c r="BD29" i="7"/>
  <c r="BD18" i="7"/>
  <c r="BD53" i="7"/>
  <c r="CG53" i="7"/>
  <c r="BD58" i="7"/>
  <c r="BD46" i="7"/>
  <c r="CG46" i="7"/>
  <c r="BD34" i="7"/>
  <c r="CG34" i="7"/>
  <c r="BD22" i="7"/>
  <c r="CG22" i="7"/>
  <c r="BD10" i="7"/>
  <c r="CG10" i="7"/>
  <c r="O14" i="1"/>
  <c r="O15" i="1"/>
  <c r="O17" i="1"/>
  <c r="O18" i="1"/>
  <c r="O19" i="1"/>
  <c r="O20" i="1"/>
  <c r="O21" i="1"/>
  <c r="O23" i="1"/>
  <c r="O24" i="1"/>
  <c r="O25" i="1"/>
  <c r="O13" i="1"/>
  <c r="DJ7" i="7"/>
  <c r="DJ8" i="7"/>
  <c r="DJ9" i="7"/>
  <c r="DJ10" i="7"/>
  <c r="DJ11" i="7"/>
  <c r="DJ12" i="7"/>
  <c r="DJ13" i="7"/>
  <c r="DJ14" i="7"/>
  <c r="DJ15" i="7"/>
  <c r="DJ16" i="7"/>
  <c r="DJ17" i="7"/>
  <c r="DJ18" i="7"/>
  <c r="DJ19" i="7"/>
  <c r="DJ20" i="7"/>
  <c r="DJ21" i="7"/>
  <c r="DJ22" i="7"/>
  <c r="DJ23" i="7"/>
  <c r="DJ24" i="7"/>
  <c r="DJ25" i="7"/>
  <c r="DJ26" i="7"/>
  <c r="DJ27" i="7"/>
  <c r="DJ28" i="7"/>
  <c r="DJ29" i="7"/>
  <c r="DJ30" i="7"/>
  <c r="DJ31" i="7"/>
  <c r="DJ32" i="7"/>
  <c r="DJ33" i="7"/>
  <c r="DJ34" i="7"/>
  <c r="DJ35" i="7"/>
  <c r="DJ36" i="7"/>
  <c r="DJ37" i="7"/>
  <c r="DJ38" i="7"/>
  <c r="DJ39" i="7"/>
  <c r="DJ40" i="7"/>
  <c r="DJ41" i="7"/>
  <c r="DJ42" i="7"/>
  <c r="DJ43" i="7"/>
  <c r="DJ44" i="7"/>
  <c r="DJ45" i="7"/>
  <c r="DJ46" i="7"/>
  <c r="DJ47" i="7"/>
  <c r="DJ48" i="7"/>
  <c r="DJ49" i="7"/>
  <c r="DJ50" i="7"/>
  <c r="DJ51" i="7"/>
  <c r="DJ52" i="7"/>
  <c r="DJ53" i="7"/>
  <c r="DJ54" i="7"/>
  <c r="DJ55" i="7"/>
  <c r="DJ56" i="7"/>
  <c r="DJ57" i="7"/>
  <c r="DJ58" i="7"/>
  <c r="DJ59" i="7"/>
  <c r="DJ60" i="7"/>
  <c r="DJ61" i="7"/>
  <c r="DJ62" i="7"/>
  <c r="DJ63" i="7"/>
  <c r="DJ64" i="7"/>
  <c r="DJ65" i="7"/>
  <c r="G50" i="1"/>
  <c r="N14" i="1"/>
  <c r="N15" i="1"/>
  <c r="N17" i="1"/>
  <c r="N18" i="1"/>
  <c r="N19" i="1"/>
  <c r="N20" i="1"/>
  <c r="N21" i="1"/>
  <c r="N23" i="1"/>
  <c r="N24" i="1"/>
  <c r="N25" i="1"/>
  <c r="N13" i="1"/>
  <c r="AP4" i="10"/>
  <c r="L4" i="10"/>
  <c r="AF4" i="7"/>
  <c r="BI4" i="7"/>
  <c r="CL4" i="7"/>
  <c r="AX4" i="7"/>
  <c r="CA4" i="7"/>
  <c r="U7" i="7"/>
  <c r="U8" i="7"/>
  <c r="AX8" i="7"/>
  <c r="U9" i="7"/>
  <c r="U10" i="7"/>
  <c r="U11" i="7"/>
  <c r="U12" i="7"/>
  <c r="U13" i="7"/>
  <c r="U14" i="7"/>
  <c r="U15" i="7"/>
  <c r="U16" i="7"/>
  <c r="U17" i="7"/>
  <c r="U18" i="7"/>
  <c r="U19" i="7"/>
  <c r="U20" i="7"/>
  <c r="U21" i="7"/>
  <c r="U22" i="7"/>
  <c r="U23" i="7"/>
  <c r="U24" i="7"/>
  <c r="U25" i="7"/>
  <c r="U26" i="7"/>
  <c r="U27" i="7"/>
  <c r="U28" i="7"/>
  <c r="U29" i="7"/>
  <c r="U30" i="7"/>
  <c r="U31" i="7"/>
  <c r="U32" i="7"/>
  <c r="U33" i="7"/>
  <c r="U34" i="7"/>
  <c r="U35" i="7"/>
  <c r="U36" i="7"/>
  <c r="U37" i="7"/>
  <c r="U38" i="7"/>
  <c r="U39" i="7"/>
  <c r="U40" i="7"/>
  <c r="U41" i="7"/>
  <c r="U42" i="7"/>
  <c r="U43" i="7"/>
  <c r="U44" i="7"/>
  <c r="U45" i="7"/>
  <c r="U46" i="7"/>
  <c r="U47" i="7"/>
  <c r="U48" i="7"/>
  <c r="U49" i="7"/>
  <c r="U50" i="7"/>
  <c r="U51" i="7"/>
  <c r="U52" i="7"/>
  <c r="U53" i="7"/>
  <c r="U54" i="7"/>
  <c r="U55" i="7"/>
  <c r="U56" i="7"/>
  <c r="U57" i="7"/>
  <c r="U58" i="7"/>
  <c r="U59" i="7"/>
  <c r="U60" i="7"/>
  <c r="U61" i="7"/>
  <c r="U62" i="7"/>
  <c r="U63" i="7"/>
  <c r="U64" i="7"/>
  <c r="U65" i="7"/>
  <c r="U6" i="7"/>
  <c r="AX6" i="7"/>
  <c r="C7" i="7"/>
  <c r="C8" i="7"/>
  <c r="AF8" i="7"/>
  <c r="C9" i="7"/>
  <c r="C10" i="7"/>
  <c r="C11" i="7"/>
  <c r="C12" i="7"/>
  <c r="C13" i="7"/>
  <c r="C14" i="7"/>
  <c r="C15" i="7"/>
  <c r="C16" i="7"/>
  <c r="C17" i="7"/>
  <c r="C18" i="7"/>
  <c r="C19" i="7"/>
  <c r="C20" i="7"/>
  <c r="AF20" i="7"/>
  <c r="C21" i="7"/>
  <c r="C22" i="7"/>
  <c r="C23" i="7"/>
  <c r="C24" i="7"/>
  <c r="C25" i="7"/>
  <c r="C26" i="7"/>
  <c r="C27" i="7"/>
  <c r="C28" i="7"/>
  <c r="C29" i="7"/>
  <c r="C30" i="7"/>
  <c r="C31" i="7"/>
  <c r="C32" i="7"/>
  <c r="AF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 i="7"/>
  <c r="AF6" i="7"/>
  <c r="B9" i="12"/>
  <c r="B6" i="12"/>
  <c r="C14" i="1"/>
  <c r="H4" i="10"/>
  <c r="AJ4" i="7"/>
  <c r="BM4" i="7"/>
  <c r="CP4"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 i="7"/>
  <c r="AJ6" i="7"/>
  <c r="AN4" i="10"/>
  <c r="AY4" i="7"/>
  <c r="CB4" i="7"/>
  <c r="DE4" i="7"/>
  <c r="V7" i="7"/>
  <c r="V8" i="7"/>
  <c r="V9" i="7"/>
  <c r="V10" i="7"/>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3" i="7"/>
  <c r="V64" i="7"/>
  <c r="V65" i="7"/>
  <c r="V6" i="7"/>
  <c r="AY6" i="7"/>
  <c r="AG4" i="7"/>
  <c r="BJ4" i="7"/>
  <c r="CM4"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 i="7"/>
  <c r="AG6" i="7"/>
  <c r="C17" i="1"/>
  <c r="J4" i="10"/>
  <c r="CA6" i="7"/>
  <c r="DD6" i="7"/>
  <c r="DD4" i="7"/>
  <c r="AF61" i="7"/>
  <c r="BI61" i="7"/>
  <c r="AF49" i="7"/>
  <c r="BI49" i="7"/>
  <c r="AF37" i="7"/>
  <c r="AF25" i="7"/>
  <c r="AF13" i="7"/>
  <c r="BI13" i="7"/>
  <c r="AX61" i="7"/>
  <c r="CA61" i="7"/>
  <c r="AX49" i="7"/>
  <c r="CA49" i="7"/>
  <c r="AX37" i="7"/>
  <c r="CA37" i="7"/>
  <c r="AX25" i="7"/>
  <c r="CA25" i="7"/>
  <c r="AX13" i="7"/>
  <c r="CA13" i="7"/>
  <c r="AJ55" i="7"/>
  <c r="BM55" i="7"/>
  <c r="AJ43" i="7"/>
  <c r="BM43" i="7"/>
  <c r="AJ31" i="7"/>
  <c r="BM31" i="7"/>
  <c r="AF60" i="7"/>
  <c r="BI60" i="7"/>
  <c r="AF48" i="7"/>
  <c r="AF36" i="7"/>
  <c r="BI36" i="7"/>
  <c r="AF24" i="7"/>
  <c r="BI24" i="7"/>
  <c r="AF12" i="7"/>
  <c r="BI12" i="7"/>
  <c r="AX60" i="7"/>
  <c r="CA60" i="7"/>
  <c r="AX48" i="7"/>
  <c r="CA48" i="7"/>
  <c r="AX36" i="7"/>
  <c r="CA36" i="7"/>
  <c r="AX24" i="7"/>
  <c r="CA24" i="7"/>
  <c r="AX12" i="7"/>
  <c r="CA12" i="7"/>
  <c r="AF57" i="7"/>
  <c r="BI57" i="7"/>
  <c r="AF45" i="7"/>
  <c r="BI45" i="7"/>
  <c r="AF54" i="7"/>
  <c r="BI54" i="7"/>
  <c r="AF42" i="7"/>
  <c r="BI42" i="7"/>
  <c r="AF30" i="7"/>
  <c r="BI30" i="7"/>
  <c r="AF18" i="7"/>
  <c r="BI18" i="7"/>
  <c r="CA8" i="7"/>
  <c r="AF64" i="7"/>
  <c r="BI64" i="7"/>
  <c r="AF40" i="7"/>
  <c r="BI40" i="7"/>
  <c r="AF28" i="7"/>
  <c r="BI28" i="7"/>
  <c r="AY55" i="7"/>
  <c r="CB55" i="7"/>
  <c r="AY43" i="7"/>
  <c r="CB43" i="7"/>
  <c r="AY31" i="7"/>
  <c r="CB31" i="7"/>
  <c r="AY19" i="7"/>
  <c r="CB19" i="7"/>
  <c r="AY7" i="7"/>
  <c r="CB7" i="7"/>
  <c r="AJ57" i="7"/>
  <c r="BM57" i="7"/>
  <c r="AJ45" i="7"/>
  <c r="BM45" i="7"/>
  <c r="AJ33" i="7"/>
  <c r="BM33" i="7"/>
  <c r="AJ21" i="7"/>
  <c r="BM21" i="7"/>
  <c r="AJ9" i="7"/>
  <c r="BM9" i="7"/>
  <c r="AF62" i="7"/>
  <c r="BI62" i="7"/>
  <c r="AF50" i="7"/>
  <c r="BI50" i="7"/>
  <c r="AF38" i="7"/>
  <c r="BI38" i="7"/>
  <c r="AF27" i="7"/>
  <c r="BI27" i="7"/>
  <c r="AF14" i="7"/>
  <c r="BI14" i="7"/>
  <c r="AX62" i="7"/>
  <c r="CA62" i="7"/>
  <c r="AX50" i="7"/>
  <c r="CA50" i="7"/>
  <c r="AX38" i="7"/>
  <c r="CA38" i="7"/>
  <c r="AX26" i="7"/>
  <c r="CA26" i="7"/>
  <c r="AX14" i="7"/>
  <c r="CA14" i="7"/>
  <c r="BI6" i="7"/>
  <c r="CL6" i="7"/>
  <c r="AX54" i="7"/>
  <c r="CA54" i="7"/>
  <c r="AF53" i="7"/>
  <c r="BI53" i="7"/>
  <c r="BI48" i="7"/>
  <c r="AX42" i="7"/>
  <c r="CA42" i="7"/>
  <c r="AX30" i="7"/>
  <c r="CA30" i="7"/>
  <c r="AX18" i="7"/>
  <c r="CA18" i="7"/>
  <c r="AF65" i="7"/>
  <c r="BI65" i="7"/>
  <c r="AF17" i="7"/>
  <c r="BI17" i="7"/>
  <c r="AF52" i="7"/>
  <c r="BI52" i="7"/>
  <c r="BI37" i="7"/>
  <c r="BI25" i="7"/>
  <c r="AF59" i="7"/>
  <c r="BI59" i="7"/>
  <c r="AF47" i="7"/>
  <c r="BI47" i="7"/>
  <c r="AF35" i="7"/>
  <c r="BI35" i="7"/>
  <c r="AF23" i="7"/>
  <c r="BI23" i="7"/>
  <c r="AF11" i="7"/>
  <c r="BI11" i="7"/>
  <c r="AF33" i="7"/>
  <c r="BI33" i="7"/>
  <c r="AF21" i="7"/>
  <c r="BI21" i="7"/>
  <c r="AF9" i="7"/>
  <c r="BI9" i="7"/>
  <c r="AF29" i="7"/>
  <c r="BI29" i="7"/>
  <c r="AF56" i="7"/>
  <c r="BI56" i="7"/>
  <c r="AF44" i="7"/>
  <c r="BI44" i="7"/>
  <c r="BI32" i="7"/>
  <c r="BI20" i="7"/>
  <c r="BI8" i="7"/>
  <c r="AF41" i="7"/>
  <c r="BI41" i="7"/>
  <c r="AF55" i="7"/>
  <c r="BI55" i="7"/>
  <c r="AF43" i="7"/>
  <c r="BI43" i="7"/>
  <c r="AF31" i="7"/>
  <c r="BI31" i="7"/>
  <c r="AF19" i="7"/>
  <c r="BI19" i="7"/>
  <c r="AF7" i="7"/>
  <c r="BI7" i="7"/>
  <c r="AF16" i="7"/>
  <c r="BI16" i="7"/>
  <c r="AJ59" i="7"/>
  <c r="BM59" i="7"/>
  <c r="AF63" i="7"/>
  <c r="BI63" i="7"/>
  <c r="AG55" i="7"/>
  <c r="BJ55" i="7"/>
  <c r="AG43" i="7"/>
  <c r="BJ43" i="7"/>
  <c r="AG31" i="7"/>
  <c r="BJ31" i="7"/>
  <c r="AG19" i="7"/>
  <c r="BJ19" i="7"/>
  <c r="AG7" i="7"/>
  <c r="BJ7" i="7"/>
  <c r="AY56" i="7"/>
  <c r="CB56" i="7"/>
  <c r="AY20" i="7"/>
  <c r="CB20" i="7"/>
  <c r="AJ58" i="7"/>
  <c r="BM58" i="7"/>
  <c r="AJ46" i="7"/>
  <c r="BM46" i="7"/>
  <c r="AJ34" i="7"/>
  <c r="BM34" i="7"/>
  <c r="AJ22" i="7"/>
  <c r="BM22" i="7"/>
  <c r="AJ10" i="7"/>
  <c r="BM10" i="7"/>
  <c r="AX39" i="7"/>
  <c r="CA39" i="7"/>
  <c r="AX27" i="7"/>
  <c r="CA27" i="7"/>
  <c r="AF15" i="7"/>
  <c r="BI15" i="7"/>
  <c r="AF26" i="7"/>
  <c r="BI26" i="7"/>
  <c r="AF51" i="7"/>
  <c r="BI51" i="7"/>
  <c r="AF39" i="7"/>
  <c r="BI39" i="7"/>
  <c r="AF58" i="7"/>
  <c r="BI58" i="7"/>
  <c r="AF46" i="7"/>
  <c r="BI46" i="7"/>
  <c r="AF34" i="7"/>
  <c r="BI34" i="7"/>
  <c r="AF22" i="7"/>
  <c r="BI22" i="7"/>
  <c r="AF10" i="7"/>
  <c r="BI10" i="7"/>
  <c r="AX59" i="7"/>
  <c r="CA59" i="7"/>
  <c r="AX47" i="7"/>
  <c r="CA47" i="7"/>
  <c r="AX35" i="7"/>
  <c r="CA35" i="7"/>
  <c r="AX23" i="7"/>
  <c r="CA23" i="7"/>
  <c r="AX11" i="7"/>
  <c r="CA11" i="7"/>
  <c r="AX56" i="7"/>
  <c r="CA56" i="7"/>
  <c r="AX44" i="7"/>
  <c r="CA44" i="7"/>
  <c r="AX32" i="7"/>
  <c r="CA32" i="7"/>
  <c r="AX20" i="7"/>
  <c r="CA20" i="7"/>
  <c r="AX55" i="7"/>
  <c r="CA55" i="7"/>
  <c r="AX43" i="7"/>
  <c r="CA43" i="7"/>
  <c r="AX31" i="7"/>
  <c r="CA31" i="7"/>
  <c r="AX19" i="7"/>
  <c r="CA19" i="7"/>
  <c r="AX7" i="7"/>
  <c r="CA7" i="7"/>
  <c r="DD7" i="7"/>
  <c r="AX64" i="7"/>
  <c r="CA64" i="7"/>
  <c r="AX57" i="7"/>
  <c r="CA57" i="7"/>
  <c r="AX45" i="7"/>
  <c r="CA45" i="7"/>
  <c r="AX33" i="7"/>
  <c r="CA33" i="7"/>
  <c r="AX21" i="7"/>
  <c r="CA21" i="7"/>
  <c r="AX9" i="7"/>
  <c r="CA9" i="7"/>
  <c r="AX52" i="7"/>
  <c r="CA52" i="7"/>
  <c r="AX16" i="7"/>
  <c r="CA16" i="7"/>
  <c r="AY58" i="7"/>
  <c r="CB58" i="7"/>
  <c r="AY46" i="7"/>
  <c r="CB46" i="7"/>
  <c r="AY34" i="7"/>
  <c r="CB34" i="7"/>
  <c r="AY22" i="7"/>
  <c r="CB22" i="7"/>
  <c r="AY10" i="7"/>
  <c r="CB10" i="7"/>
  <c r="AJ60" i="7"/>
  <c r="BM60" i="7"/>
  <c r="AJ48" i="7"/>
  <c r="BM48" i="7"/>
  <c r="AX65" i="7"/>
  <c r="CA65" i="7"/>
  <c r="AJ47" i="7"/>
  <c r="BM47" i="7"/>
  <c r="AJ35" i="7"/>
  <c r="BM35" i="7"/>
  <c r="AJ23" i="7"/>
  <c r="BM23" i="7"/>
  <c r="AJ11" i="7"/>
  <c r="BM11" i="7"/>
  <c r="AX53" i="7"/>
  <c r="CA53" i="7"/>
  <c r="AX41" i="7"/>
  <c r="CA41" i="7"/>
  <c r="AX29" i="7"/>
  <c r="CA29" i="7"/>
  <c r="AX17" i="7"/>
  <c r="CA17" i="7"/>
  <c r="AX28" i="7"/>
  <c r="CA28" i="7"/>
  <c r="AX15" i="7"/>
  <c r="CA15" i="7"/>
  <c r="AX40" i="7"/>
  <c r="CA40" i="7"/>
  <c r="AX63" i="7"/>
  <c r="CA63" i="7"/>
  <c r="AX58" i="7"/>
  <c r="CA58" i="7"/>
  <c r="AX46" i="7"/>
  <c r="CA46" i="7"/>
  <c r="AX34" i="7"/>
  <c r="CA34" i="7"/>
  <c r="AX22" i="7"/>
  <c r="CA22" i="7"/>
  <c r="AX10" i="7"/>
  <c r="CA10" i="7"/>
  <c r="AX51" i="7"/>
  <c r="CA51" i="7"/>
  <c r="AJ51" i="7"/>
  <c r="BM51" i="7"/>
  <c r="AJ39" i="7"/>
  <c r="BM39" i="7"/>
  <c r="AJ27" i="7"/>
  <c r="BM27" i="7"/>
  <c r="AJ15" i="7"/>
  <c r="BM15" i="7"/>
  <c r="AY59" i="7"/>
  <c r="CB59" i="7"/>
  <c r="AY47" i="7"/>
  <c r="CB47" i="7"/>
  <c r="AY35" i="7"/>
  <c r="CB35" i="7"/>
  <c r="AY23" i="7"/>
  <c r="CB23" i="7"/>
  <c r="AY11" i="7"/>
  <c r="CB11" i="7"/>
  <c r="AJ61" i="7"/>
  <c r="BM61" i="7"/>
  <c r="AJ49" i="7"/>
  <c r="BM49" i="7"/>
  <c r="AJ37" i="7"/>
  <c r="BM37" i="7"/>
  <c r="AJ25" i="7"/>
  <c r="BM25" i="7"/>
  <c r="AJ13" i="7"/>
  <c r="BM13" i="7"/>
  <c r="AJ19" i="7"/>
  <c r="BM19" i="7"/>
  <c r="AJ63" i="7"/>
  <c r="BM63" i="7"/>
  <c r="AJ36" i="7"/>
  <c r="BM36" i="7"/>
  <c r="AJ24" i="7"/>
  <c r="BM24" i="7"/>
  <c r="AJ12" i="7"/>
  <c r="BM12" i="7"/>
  <c r="AJ64" i="7"/>
  <c r="BM64" i="7"/>
  <c r="AJ52" i="7"/>
  <c r="BM52" i="7"/>
  <c r="AJ40" i="7"/>
  <c r="BM40" i="7"/>
  <c r="AJ28" i="7"/>
  <c r="BM28" i="7"/>
  <c r="AJ16" i="7"/>
  <c r="BM16" i="7"/>
  <c r="AJ62" i="7"/>
  <c r="BM62" i="7"/>
  <c r="AJ50" i="7"/>
  <c r="BM50" i="7"/>
  <c r="AJ38" i="7"/>
  <c r="BM38" i="7"/>
  <c r="AJ26" i="7"/>
  <c r="BM26" i="7"/>
  <c r="AJ14" i="7"/>
  <c r="BM14" i="7"/>
  <c r="AJ7" i="7"/>
  <c r="BM7" i="7"/>
  <c r="BM6" i="7"/>
  <c r="CP6" i="7"/>
  <c r="AY60" i="7"/>
  <c r="CB60" i="7"/>
  <c r="AY48" i="7"/>
  <c r="CB48" i="7"/>
  <c r="AY36" i="7"/>
  <c r="CB36" i="7"/>
  <c r="AY24" i="7"/>
  <c r="CB24" i="7"/>
  <c r="AY12" i="7"/>
  <c r="CB12" i="7"/>
  <c r="AJ65" i="7"/>
  <c r="BM65" i="7"/>
  <c r="AJ53" i="7"/>
  <c r="BM53" i="7"/>
  <c r="AJ41" i="7"/>
  <c r="BM41" i="7"/>
  <c r="AJ30" i="7"/>
  <c r="BM30" i="7"/>
  <c r="AJ17" i="7"/>
  <c r="BM17" i="7"/>
  <c r="AJ18" i="7"/>
  <c r="BM18" i="7"/>
  <c r="AJ29" i="7"/>
  <c r="BM29" i="7"/>
  <c r="AJ42" i="7"/>
  <c r="BM42" i="7"/>
  <c r="AJ56" i="7"/>
  <c r="BM56" i="7"/>
  <c r="AJ44" i="7"/>
  <c r="BM44" i="7"/>
  <c r="AJ32" i="7"/>
  <c r="BM32" i="7"/>
  <c r="AJ20" i="7"/>
  <c r="BM20" i="7"/>
  <c r="AJ8" i="7"/>
  <c r="BM8" i="7"/>
  <c r="AJ54" i="7"/>
  <c r="BM54" i="7"/>
  <c r="AY61" i="7"/>
  <c r="CB61" i="7"/>
  <c r="AY49" i="7"/>
  <c r="CB49" i="7"/>
  <c r="AY37" i="7"/>
  <c r="CB37" i="7"/>
  <c r="AY25" i="7"/>
  <c r="CB25" i="7"/>
  <c r="AY13" i="7"/>
  <c r="CB13" i="7"/>
  <c r="AY8" i="7"/>
  <c r="CB8" i="7"/>
  <c r="AY62" i="7"/>
  <c r="CB62" i="7"/>
  <c r="AY38" i="7"/>
  <c r="CB38" i="7"/>
  <c r="AY26" i="7"/>
  <c r="CB26" i="7"/>
  <c r="AY14" i="7"/>
  <c r="CB14" i="7"/>
  <c r="AY54" i="7"/>
  <c r="CB54" i="7"/>
  <c r="AY30" i="7"/>
  <c r="CB30" i="7"/>
  <c r="AG59" i="7"/>
  <c r="BJ59" i="7"/>
  <c r="AG47" i="7"/>
  <c r="BJ47" i="7"/>
  <c r="AG35" i="7"/>
  <c r="BJ35" i="7"/>
  <c r="AG23" i="7"/>
  <c r="BJ23" i="7"/>
  <c r="AG11" i="7"/>
  <c r="BJ11" i="7"/>
  <c r="AY64" i="7"/>
  <c r="CB64" i="7"/>
  <c r="AY52" i="7"/>
  <c r="CB52" i="7"/>
  <c r="AY40" i="7"/>
  <c r="CB40" i="7"/>
  <c r="AY28" i="7"/>
  <c r="CB28" i="7"/>
  <c r="AY16" i="7"/>
  <c r="CB16" i="7"/>
  <c r="AY51" i="7"/>
  <c r="CB51" i="7"/>
  <c r="AY45" i="7"/>
  <c r="CB45" i="7"/>
  <c r="AY33" i="7"/>
  <c r="CB33" i="7"/>
  <c r="CB6" i="7"/>
  <c r="AG60" i="7"/>
  <c r="BJ60" i="7"/>
  <c r="AG48" i="7"/>
  <c r="BJ48" i="7"/>
  <c r="AG36" i="7"/>
  <c r="BJ36" i="7"/>
  <c r="AG24" i="7"/>
  <c r="BJ24" i="7"/>
  <c r="AG12" i="7"/>
  <c r="BJ12" i="7"/>
  <c r="AY65" i="7"/>
  <c r="CB65" i="7"/>
  <c r="AY41" i="7"/>
  <c r="CB41" i="7"/>
  <c r="AY17" i="7"/>
  <c r="CB17" i="7"/>
  <c r="AY42" i="7"/>
  <c r="CB42" i="7"/>
  <c r="AY29" i="7"/>
  <c r="CB29" i="7"/>
  <c r="AG58" i="7"/>
  <c r="BJ58" i="7"/>
  <c r="AG46" i="7"/>
  <c r="BJ46" i="7"/>
  <c r="AG34" i="7"/>
  <c r="BJ34" i="7"/>
  <c r="AG22" i="7"/>
  <c r="BJ22" i="7"/>
  <c r="AG10" i="7"/>
  <c r="BJ10" i="7"/>
  <c r="AY53" i="7"/>
  <c r="CB53" i="7"/>
  <c r="AY63" i="7"/>
  <c r="CB63" i="7"/>
  <c r="AY18" i="7"/>
  <c r="CB18" i="7"/>
  <c r="AY15" i="7"/>
  <c r="CB15" i="7"/>
  <c r="AY39" i="7"/>
  <c r="CB39" i="7"/>
  <c r="AY50" i="7"/>
  <c r="CB50" i="7"/>
  <c r="AY9" i="7"/>
  <c r="CB9" i="7"/>
  <c r="AY27" i="7"/>
  <c r="CB27" i="7"/>
  <c r="AY57" i="7"/>
  <c r="CB57" i="7"/>
  <c r="AY21" i="7"/>
  <c r="CB21" i="7"/>
  <c r="AY44" i="7"/>
  <c r="CB44" i="7"/>
  <c r="AY32" i="7"/>
  <c r="CB32" i="7"/>
  <c r="AG63" i="7"/>
  <c r="BJ63" i="7"/>
  <c r="AG51" i="7"/>
  <c r="BJ51" i="7"/>
  <c r="AG39" i="7"/>
  <c r="BJ39" i="7"/>
  <c r="AG27" i="7"/>
  <c r="BJ27" i="7"/>
  <c r="AG15" i="7"/>
  <c r="BJ15" i="7"/>
  <c r="AG62" i="7"/>
  <c r="BJ62" i="7"/>
  <c r="AG50" i="7"/>
  <c r="BJ50" i="7"/>
  <c r="AG38" i="7"/>
  <c r="BJ38" i="7"/>
  <c r="AG14" i="7"/>
  <c r="BJ14" i="7"/>
  <c r="AG26" i="7"/>
  <c r="BJ26" i="7"/>
  <c r="AG61" i="7"/>
  <c r="BJ61" i="7"/>
  <c r="AG49" i="7"/>
  <c r="BJ49" i="7"/>
  <c r="AG37" i="7"/>
  <c r="BJ37" i="7"/>
  <c r="AG25" i="7"/>
  <c r="BJ25" i="7"/>
  <c r="AG13" i="7"/>
  <c r="BJ13" i="7"/>
  <c r="BJ6" i="7"/>
  <c r="CM6" i="7"/>
  <c r="AG56" i="7"/>
  <c r="BJ56" i="7"/>
  <c r="AG44" i="7"/>
  <c r="BJ44" i="7"/>
  <c r="AG32" i="7"/>
  <c r="BJ32" i="7"/>
  <c r="AG20" i="7"/>
  <c r="BJ20" i="7"/>
  <c r="AG9" i="7"/>
  <c r="BJ9" i="7"/>
  <c r="AG65" i="7"/>
  <c r="BJ65" i="7"/>
  <c r="AG53" i="7"/>
  <c r="BJ53" i="7"/>
  <c r="AG41" i="7"/>
  <c r="BJ41" i="7"/>
  <c r="AG30" i="7"/>
  <c r="BJ30" i="7"/>
  <c r="AG17" i="7"/>
  <c r="BJ17" i="7"/>
  <c r="AG64" i="7"/>
  <c r="BJ64" i="7"/>
  <c r="AG52" i="7"/>
  <c r="BJ52" i="7"/>
  <c r="AG40" i="7"/>
  <c r="BJ40" i="7"/>
  <c r="AG28" i="7"/>
  <c r="BJ28" i="7"/>
  <c r="AG16" i="7"/>
  <c r="BJ16" i="7"/>
  <c r="AG42" i="7"/>
  <c r="BJ42" i="7"/>
  <c r="AG18" i="7"/>
  <c r="BJ18" i="7"/>
  <c r="AG29" i="7"/>
  <c r="BJ29" i="7"/>
  <c r="AG54" i="7"/>
  <c r="BJ54" i="7"/>
  <c r="AG57" i="7"/>
  <c r="BJ57" i="7"/>
  <c r="AG21" i="7"/>
  <c r="BJ21" i="7"/>
  <c r="AG8" i="7"/>
  <c r="BJ8" i="7"/>
  <c r="AG45" i="7"/>
  <c r="BJ45" i="7"/>
  <c r="AG33" i="7"/>
  <c r="BJ33" i="7"/>
  <c r="DD8" i="7"/>
  <c r="DD9" i="7"/>
  <c r="DD10" i="7"/>
  <c r="DD11" i="7"/>
  <c r="DD12" i="7"/>
  <c r="DD13" i="7"/>
  <c r="DD14" i="7"/>
  <c r="DD15" i="7"/>
  <c r="DD16" i="7"/>
  <c r="DD17" i="7"/>
  <c r="DD18" i="7"/>
  <c r="DD19" i="7"/>
  <c r="DD20" i="7"/>
  <c r="DD21" i="7"/>
  <c r="DD22" i="7"/>
  <c r="DD23" i="7"/>
  <c r="DD24" i="7"/>
  <c r="DD25" i="7"/>
  <c r="DD26" i="7"/>
  <c r="DD27" i="7"/>
  <c r="DD28" i="7"/>
  <c r="DD29" i="7"/>
  <c r="DD30" i="7"/>
  <c r="DD31" i="7"/>
  <c r="DD32" i="7"/>
  <c r="DD33" i="7"/>
  <c r="DD34" i="7"/>
  <c r="DD35" i="7"/>
  <c r="DD36" i="7"/>
  <c r="DD37" i="7"/>
  <c r="DD38" i="7"/>
  <c r="DD39" i="7"/>
  <c r="DD40" i="7"/>
  <c r="DD41" i="7"/>
  <c r="DD42" i="7"/>
  <c r="DD43" i="7"/>
  <c r="DD44" i="7"/>
  <c r="DD45" i="7"/>
  <c r="DD46" i="7"/>
  <c r="DD47" i="7"/>
  <c r="DD48" i="7"/>
  <c r="DD49" i="7"/>
  <c r="DD50" i="7"/>
  <c r="DD51" i="7"/>
  <c r="DD52" i="7"/>
  <c r="DD53" i="7"/>
  <c r="DD54" i="7"/>
  <c r="DD55" i="7"/>
  <c r="DD56" i="7"/>
  <c r="DD57" i="7"/>
  <c r="DD58" i="7"/>
  <c r="DD59" i="7"/>
  <c r="DD60" i="7"/>
  <c r="DD61" i="7"/>
  <c r="DD62" i="7"/>
  <c r="DD63" i="7"/>
  <c r="DD64" i="7"/>
  <c r="DD65" i="7"/>
  <c r="CL7" i="7"/>
  <c r="CL8" i="7"/>
  <c r="CL9" i="7"/>
  <c r="CL10" i="7"/>
  <c r="CL11" i="7"/>
  <c r="CL12" i="7"/>
  <c r="CL13" i="7"/>
  <c r="CL14" i="7"/>
  <c r="CL15" i="7"/>
  <c r="CL16" i="7"/>
  <c r="CL17" i="7"/>
  <c r="CL18" i="7"/>
  <c r="CL19" i="7"/>
  <c r="CL20" i="7"/>
  <c r="CL21" i="7"/>
  <c r="CL22" i="7"/>
  <c r="CL23" i="7"/>
  <c r="CL24" i="7"/>
  <c r="CL25" i="7"/>
  <c r="CL26" i="7"/>
  <c r="CL27" i="7"/>
  <c r="CL28" i="7"/>
  <c r="CL29" i="7"/>
  <c r="CL30" i="7"/>
  <c r="CL31" i="7"/>
  <c r="CL32" i="7"/>
  <c r="CL33" i="7"/>
  <c r="CL34" i="7"/>
  <c r="CL35" i="7"/>
  <c r="CL36" i="7"/>
  <c r="CL37" i="7"/>
  <c r="CL38" i="7"/>
  <c r="CL39" i="7"/>
  <c r="CL40" i="7"/>
  <c r="CL41" i="7"/>
  <c r="CL42" i="7"/>
  <c r="CL43" i="7"/>
  <c r="CL44" i="7"/>
  <c r="CL45" i="7"/>
  <c r="CL46" i="7"/>
  <c r="CL47" i="7"/>
  <c r="CL48" i="7"/>
  <c r="CL49" i="7"/>
  <c r="CL50" i="7"/>
  <c r="CL51" i="7"/>
  <c r="CL52" i="7"/>
  <c r="CL53" i="7"/>
  <c r="CL54" i="7"/>
  <c r="CL55" i="7"/>
  <c r="CL56" i="7"/>
  <c r="CL57" i="7"/>
  <c r="CL58" i="7"/>
  <c r="CL59" i="7"/>
  <c r="CL60" i="7"/>
  <c r="CL61" i="7"/>
  <c r="CL62" i="7"/>
  <c r="CL63" i="7"/>
  <c r="CL64" i="7"/>
  <c r="CL65" i="7"/>
  <c r="CP7" i="7"/>
  <c r="CP8" i="7"/>
  <c r="CP9" i="7"/>
  <c r="CP10" i="7"/>
  <c r="CP11" i="7"/>
  <c r="CP12" i="7"/>
  <c r="CP13" i="7"/>
  <c r="CP14" i="7"/>
  <c r="CP15" i="7"/>
  <c r="CP16" i="7"/>
  <c r="CP17" i="7"/>
  <c r="CP18" i="7"/>
  <c r="CP19" i="7"/>
  <c r="CP20" i="7"/>
  <c r="CP21" i="7"/>
  <c r="CP22" i="7"/>
  <c r="CP23" i="7"/>
  <c r="CP24" i="7"/>
  <c r="CP25" i="7"/>
  <c r="CP26" i="7"/>
  <c r="CP27" i="7"/>
  <c r="CP28" i="7"/>
  <c r="CP29" i="7"/>
  <c r="CP30" i="7"/>
  <c r="CP31" i="7"/>
  <c r="CP32" i="7"/>
  <c r="CP33" i="7"/>
  <c r="CP34" i="7"/>
  <c r="CP35" i="7"/>
  <c r="CP36" i="7"/>
  <c r="CP37" i="7"/>
  <c r="CP38" i="7"/>
  <c r="CP39" i="7"/>
  <c r="CP40" i="7"/>
  <c r="CP41" i="7"/>
  <c r="CP42" i="7"/>
  <c r="CP43" i="7"/>
  <c r="CP44" i="7"/>
  <c r="CP45" i="7"/>
  <c r="CP46" i="7"/>
  <c r="CP47" i="7"/>
  <c r="CP48" i="7"/>
  <c r="CP49" i="7"/>
  <c r="CP50" i="7"/>
  <c r="CP51" i="7"/>
  <c r="CP52" i="7"/>
  <c r="CP53" i="7"/>
  <c r="CP54" i="7"/>
  <c r="CP55" i="7"/>
  <c r="CP56" i="7"/>
  <c r="CP57" i="7"/>
  <c r="CP58" i="7"/>
  <c r="CP59" i="7"/>
  <c r="CP60" i="7"/>
  <c r="CP61" i="7"/>
  <c r="CP62" i="7"/>
  <c r="CP63" i="7"/>
  <c r="CP64" i="7"/>
  <c r="CP65" i="7"/>
  <c r="DE6" i="7"/>
  <c r="DE7" i="7"/>
  <c r="DE8" i="7"/>
  <c r="DE9" i="7"/>
  <c r="DE10" i="7"/>
  <c r="DE11" i="7"/>
  <c r="DE12" i="7"/>
  <c r="DE13" i="7"/>
  <c r="DE14" i="7"/>
  <c r="DE15" i="7"/>
  <c r="DE16" i="7"/>
  <c r="DE17" i="7"/>
  <c r="DE18" i="7"/>
  <c r="DE19" i="7"/>
  <c r="DE20" i="7"/>
  <c r="DE21" i="7"/>
  <c r="DE22" i="7"/>
  <c r="DE23" i="7"/>
  <c r="DE24" i="7"/>
  <c r="DE25" i="7"/>
  <c r="DE26" i="7"/>
  <c r="DE27" i="7"/>
  <c r="DE28" i="7"/>
  <c r="DE29" i="7"/>
  <c r="DE30" i="7"/>
  <c r="DE31" i="7"/>
  <c r="DE32" i="7"/>
  <c r="DE33" i="7"/>
  <c r="DE34" i="7"/>
  <c r="DE35" i="7"/>
  <c r="DE36" i="7"/>
  <c r="DE37" i="7"/>
  <c r="DE38" i="7"/>
  <c r="DE39" i="7"/>
  <c r="DE40" i="7"/>
  <c r="DE41" i="7"/>
  <c r="DE42" i="7"/>
  <c r="DE43" i="7"/>
  <c r="DE44" i="7"/>
  <c r="DE45" i="7"/>
  <c r="DE46" i="7"/>
  <c r="DE47" i="7"/>
  <c r="DE48" i="7"/>
  <c r="DE49" i="7"/>
  <c r="DE50" i="7"/>
  <c r="DE51" i="7"/>
  <c r="DE52" i="7"/>
  <c r="DE53" i="7"/>
  <c r="DE54" i="7"/>
  <c r="DE55" i="7"/>
  <c r="DE56" i="7"/>
  <c r="DE57" i="7"/>
  <c r="DE58" i="7"/>
  <c r="DE59" i="7"/>
  <c r="DE60" i="7"/>
  <c r="DE61" i="7"/>
  <c r="DE62" i="7"/>
  <c r="DE63" i="7"/>
  <c r="DE64" i="7"/>
  <c r="DE65" i="7"/>
  <c r="CM7" i="7"/>
  <c r="CM8" i="7"/>
  <c r="CM9" i="7"/>
  <c r="CM10" i="7"/>
  <c r="CM11" i="7"/>
  <c r="CM12" i="7"/>
  <c r="CM13" i="7"/>
  <c r="CM14" i="7"/>
  <c r="CM15" i="7"/>
  <c r="CM16" i="7"/>
  <c r="CM17" i="7"/>
  <c r="CM18" i="7"/>
  <c r="CM19" i="7"/>
  <c r="CM20" i="7"/>
  <c r="CM21" i="7"/>
  <c r="CM22" i="7"/>
  <c r="CM23" i="7"/>
  <c r="CM24" i="7"/>
  <c r="CM25" i="7"/>
  <c r="CM26" i="7"/>
  <c r="CM27" i="7"/>
  <c r="CM28" i="7"/>
  <c r="CM29" i="7"/>
  <c r="CM30" i="7"/>
  <c r="CM31" i="7"/>
  <c r="CM32" i="7"/>
  <c r="CM33" i="7"/>
  <c r="CM34" i="7"/>
  <c r="CM35" i="7"/>
  <c r="CM36" i="7"/>
  <c r="CM37" i="7"/>
  <c r="CM38" i="7"/>
  <c r="CM39" i="7"/>
  <c r="CM40" i="7"/>
  <c r="CM41" i="7"/>
  <c r="CM42" i="7"/>
  <c r="CM43" i="7"/>
  <c r="CM44" i="7"/>
  <c r="CM45" i="7"/>
  <c r="CM46" i="7"/>
  <c r="CM47" i="7"/>
  <c r="CM48" i="7"/>
  <c r="CM49" i="7"/>
  <c r="CM50" i="7"/>
  <c r="CM51" i="7"/>
  <c r="CM52" i="7"/>
  <c r="CM53" i="7"/>
  <c r="CM54" i="7"/>
  <c r="CM55" i="7"/>
  <c r="CM56" i="7"/>
  <c r="CM57" i="7"/>
  <c r="CM58" i="7"/>
  <c r="CM59" i="7"/>
  <c r="CM60" i="7"/>
  <c r="CM61" i="7"/>
  <c r="CM62" i="7"/>
  <c r="CM63" i="7"/>
  <c r="CM64" i="7"/>
  <c r="CM65" i="7"/>
  <c r="AU4" i="10"/>
  <c r="AT4" i="10"/>
  <c r="AS4" i="10"/>
  <c r="AR4" i="10"/>
  <c r="AQ4" i="10"/>
  <c r="AO4" i="10"/>
  <c r="AM4" i="10"/>
  <c r="AL4" i="10"/>
  <c r="AK4" i="10"/>
  <c r="C25" i="1"/>
  <c r="Q4" i="10"/>
  <c r="C24" i="1"/>
  <c r="P4" i="10"/>
  <c r="C23" i="1"/>
  <c r="O4" i="10"/>
  <c r="C20" i="1"/>
  <c r="M4" i="10"/>
  <c r="C21" i="1"/>
  <c r="N4" i="10"/>
  <c r="C18" i="1"/>
  <c r="K4" i="10"/>
  <c r="C15" i="1"/>
  <c r="I4" i="10"/>
  <c r="C13" i="1"/>
  <c r="G4" i="10"/>
  <c r="AQ4" i="7"/>
  <c r="BT4" i="7"/>
  <c r="N6" i="7"/>
  <c r="N7" i="7"/>
  <c r="N8" i="7"/>
  <c r="N9" i="7"/>
  <c r="N10" i="7"/>
  <c r="N11" i="7"/>
  <c r="N12" i="7"/>
  <c r="N13" i="7"/>
  <c r="N14" i="7"/>
  <c r="N15" i="7"/>
  <c r="M6" i="8"/>
  <c r="M7" i="8"/>
  <c r="M8" i="8"/>
  <c r="M9" i="8"/>
  <c r="M10" i="8"/>
  <c r="M11" i="8"/>
  <c r="M12" i="8"/>
  <c r="M13" i="8"/>
  <c r="M14" i="8"/>
  <c r="M15" i="8"/>
  <c r="M16" i="8"/>
  <c r="M17" i="8"/>
  <c r="M18" i="8"/>
  <c r="M19" i="8"/>
  <c r="M20" i="8"/>
  <c r="M21" i="8"/>
  <c r="M22" i="8"/>
  <c r="M23" i="8"/>
  <c r="M24"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5" i="7"/>
  <c r="AP4" i="7"/>
  <c r="BS4" i="7"/>
  <c r="AB5" i="7"/>
  <c r="AO4" i="7"/>
  <c r="BR4" i="7"/>
  <c r="L7" i="7"/>
  <c r="L8" i="7"/>
  <c r="L9" i="7"/>
  <c r="L10" i="7"/>
  <c r="AB10" i="7"/>
  <c r="L11" i="7"/>
  <c r="L12" i="7"/>
  <c r="L13" i="7"/>
  <c r="AB13" i="7"/>
  <c r="L14" i="7"/>
  <c r="L15" i="7"/>
  <c r="L16" i="7"/>
  <c r="AB16" i="7"/>
  <c r="L17" i="7"/>
  <c r="AB17" i="7"/>
  <c r="L18" i="7"/>
  <c r="AB18" i="7"/>
  <c r="L19" i="7"/>
  <c r="L20" i="7"/>
  <c r="L21" i="7"/>
  <c r="L22" i="7"/>
  <c r="AB22" i="7"/>
  <c r="L23" i="7"/>
  <c r="L24" i="7"/>
  <c r="L25" i="7"/>
  <c r="AB25" i="7"/>
  <c r="L26" i="7"/>
  <c r="L27" i="7"/>
  <c r="L28" i="7"/>
  <c r="AB28" i="7"/>
  <c r="L29" i="7"/>
  <c r="AB29" i="7"/>
  <c r="L30" i="7"/>
  <c r="AB30" i="7"/>
  <c r="L31" i="7"/>
  <c r="L32" i="7"/>
  <c r="L33" i="7"/>
  <c r="L34" i="7"/>
  <c r="AB34" i="7"/>
  <c r="L35" i="7"/>
  <c r="L36" i="7"/>
  <c r="L37" i="7"/>
  <c r="AB37" i="7"/>
  <c r="L38" i="7"/>
  <c r="L39" i="7"/>
  <c r="L40" i="7"/>
  <c r="AB40" i="7"/>
  <c r="AB41" i="7"/>
  <c r="AB42" i="7"/>
  <c r="AB43" i="7"/>
  <c r="AB44" i="7"/>
  <c r="AB45" i="7"/>
  <c r="AB46" i="7"/>
  <c r="AB47" i="7"/>
  <c r="AB48" i="7"/>
  <c r="AB49" i="7"/>
  <c r="AB50" i="7"/>
  <c r="AB51" i="7"/>
  <c r="AB52" i="7"/>
  <c r="AB53" i="7"/>
  <c r="AB54" i="7"/>
  <c r="AB55" i="7"/>
  <c r="AB56" i="7"/>
  <c r="AB57" i="7"/>
  <c r="AB58" i="7"/>
  <c r="AB59" i="7"/>
  <c r="AB60" i="7"/>
  <c r="AB61" i="7"/>
  <c r="AB62" i="7"/>
  <c r="AB63" i="7"/>
  <c r="AB64" i="7"/>
  <c r="AB65" i="7"/>
  <c r="L41" i="7"/>
  <c r="L42" i="7"/>
  <c r="L43" i="7"/>
  <c r="L44" i="7"/>
  <c r="L45" i="7"/>
  <c r="L46" i="7"/>
  <c r="L47" i="7"/>
  <c r="L48" i="7"/>
  <c r="L49" i="7"/>
  <c r="L50" i="7"/>
  <c r="L51" i="7"/>
  <c r="L52" i="7"/>
  <c r="L53" i="7"/>
  <c r="L54" i="7"/>
  <c r="L55" i="7"/>
  <c r="L56" i="7"/>
  <c r="L57" i="7"/>
  <c r="L58" i="7"/>
  <c r="L59" i="7"/>
  <c r="L60" i="7"/>
  <c r="L61" i="7"/>
  <c r="L62" i="7"/>
  <c r="L63" i="7"/>
  <c r="L64" i="7"/>
  <c r="L65" i="7"/>
  <c r="L6" i="7"/>
  <c r="AO6" i="7"/>
  <c r="AU4" i="7"/>
  <c r="BX4" i="7"/>
  <c r="R7" i="7"/>
  <c r="R8" i="7"/>
  <c r="R9" i="7"/>
  <c r="R10" i="7"/>
  <c r="R11" i="7"/>
  <c r="R12" i="7"/>
  <c r="R13" i="7"/>
  <c r="R14" i="7"/>
  <c r="R15" i="7"/>
  <c r="R16" i="7"/>
  <c r="R17" i="7"/>
  <c r="R18" i="7"/>
  <c r="R19" i="7"/>
  <c r="R20" i="7"/>
  <c r="R21" i="7"/>
  <c r="R22" i="7"/>
  <c r="R23" i="7"/>
  <c r="R24" i="7"/>
  <c r="R25" i="7"/>
  <c r="R26" i="7"/>
  <c r="R27" i="7"/>
  <c r="R28" i="7"/>
  <c r="R29" i="7"/>
  <c r="R30" i="7"/>
  <c r="R31" i="7"/>
  <c r="R32" i="7"/>
  <c r="R33" i="7"/>
  <c r="R34" i="7"/>
  <c r="R35" i="7"/>
  <c r="R36" i="7"/>
  <c r="R37" i="7"/>
  <c r="R38" i="7"/>
  <c r="R39" i="7"/>
  <c r="R40" i="7"/>
  <c r="R41" i="7"/>
  <c r="R42" i="7"/>
  <c r="R43" i="7"/>
  <c r="R44" i="7"/>
  <c r="R45" i="7"/>
  <c r="R46" i="7"/>
  <c r="R47" i="7"/>
  <c r="R48" i="7"/>
  <c r="R49" i="7"/>
  <c r="R50" i="7"/>
  <c r="R51" i="7"/>
  <c r="R52" i="7"/>
  <c r="R53" i="7"/>
  <c r="R54" i="7"/>
  <c r="R55" i="7"/>
  <c r="R56" i="7"/>
  <c r="R57" i="7"/>
  <c r="R58" i="7"/>
  <c r="R59" i="7"/>
  <c r="R60" i="7"/>
  <c r="R61" i="7"/>
  <c r="R62" i="7"/>
  <c r="R63" i="7"/>
  <c r="R64" i="7"/>
  <c r="R65" i="7"/>
  <c r="R6" i="7"/>
  <c r="AU6" i="7"/>
  <c r="G22" i="1"/>
  <c r="E22" i="1"/>
  <c r="I22" i="1"/>
  <c r="I26" i="1"/>
  <c r="I16" i="1"/>
  <c r="AH4" i="7"/>
  <c r="BK4" i="7"/>
  <c r="AI4" i="7"/>
  <c r="BL4" i="7"/>
  <c r="AK4" i="7"/>
  <c r="BN4" i="7"/>
  <c r="AL4" i="7"/>
  <c r="BO4" i="7"/>
  <c r="AM4" i="7"/>
  <c r="BP4" i="7"/>
  <c r="AN4" i="7"/>
  <c r="BQ4" i="7"/>
  <c r="AR4" i="7"/>
  <c r="BU4" i="7"/>
  <c r="AS4" i="7"/>
  <c r="BV4" i="7"/>
  <c r="CY4" i="7"/>
  <c r="AT4" i="7"/>
  <c r="BW4" i="7"/>
  <c r="AV4" i="7"/>
  <c r="BY4" i="7"/>
  <c r="AW4" i="7"/>
  <c r="BZ4" i="7"/>
  <c r="AZ4" i="7"/>
  <c r="CC4" i="7"/>
  <c r="BA4" i="7"/>
  <c r="CD4" i="7"/>
  <c r="BB4" i="7"/>
  <c r="CE4" i="7"/>
  <c r="BC4" i="7"/>
  <c r="CF4" i="7"/>
  <c r="BE4" i="7"/>
  <c r="CH4" i="7"/>
  <c r="BF4" i="7"/>
  <c r="CI4"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K6" i="7"/>
  <c r="AN6" i="7"/>
  <c r="H6" i="7"/>
  <c r="AK6" i="7"/>
  <c r="I17" i="1"/>
  <c r="I19" i="1"/>
  <c r="BN6" i="7"/>
  <c r="CQ6" i="7"/>
  <c r="CU4" i="7"/>
  <c r="CT4" i="7"/>
  <c r="CW4" i="7"/>
  <c r="DL4" i="7"/>
  <c r="CS4" i="7"/>
  <c r="CV4" i="7"/>
  <c r="DC4" i="7"/>
  <c r="N16" i="7"/>
  <c r="AQ15" i="7"/>
  <c r="BT15" i="7"/>
  <c r="DI4" i="7"/>
  <c r="CQ4" i="7"/>
  <c r="BR6" i="7"/>
  <c r="CR4" i="7"/>
  <c r="DH4" i="7"/>
  <c r="BQ6" i="7"/>
  <c r="CT6" i="7"/>
  <c r="CX4" i="7"/>
  <c r="DK4" i="7"/>
  <c r="CO4" i="7"/>
  <c r="DG4" i="7"/>
  <c r="CN4" i="7"/>
  <c r="DF4" i="7"/>
  <c r="DB4" i="7"/>
  <c r="CZ4" i="7"/>
  <c r="BX6" i="7"/>
  <c r="DA6" i="7"/>
  <c r="AK58" i="7"/>
  <c r="BN58" i="7"/>
  <c r="AK46" i="7"/>
  <c r="BN46" i="7"/>
  <c r="AK34" i="7"/>
  <c r="BN34" i="7"/>
  <c r="DA4" i="7"/>
  <c r="AQ14" i="7"/>
  <c r="BT14" i="7"/>
  <c r="AQ12" i="7"/>
  <c r="BT12" i="7"/>
  <c r="AQ6" i="7"/>
  <c r="AQ10" i="7"/>
  <c r="BT10" i="7"/>
  <c r="AQ13" i="7"/>
  <c r="BT13" i="7"/>
  <c r="AU59" i="7"/>
  <c r="BX59" i="7"/>
  <c r="AU47" i="7"/>
  <c r="BX47" i="7"/>
  <c r="AU35" i="7"/>
  <c r="BX35" i="7"/>
  <c r="AU23" i="7"/>
  <c r="BX23" i="7"/>
  <c r="AU11" i="7"/>
  <c r="BX11" i="7"/>
  <c r="AO60" i="7"/>
  <c r="BR60" i="7"/>
  <c r="AO48" i="7"/>
  <c r="BR48" i="7"/>
  <c r="AO36" i="7"/>
  <c r="BR36" i="7"/>
  <c r="AQ11" i="7"/>
  <c r="BT11" i="7"/>
  <c r="AQ9" i="7"/>
  <c r="BT9" i="7"/>
  <c r="AQ8" i="7"/>
  <c r="BT8" i="7"/>
  <c r="AQ7" i="7"/>
  <c r="BT7" i="7"/>
  <c r="M6" i="7"/>
  <c r="AP6" i="7"/>
  <c r="M39" i="7"/>
  <c r="M38" i="7"/>
  <c r="M60" i="7"/>
  <c r="M34" i="7"/>
  <c r="M10" i="7"/>
  <c r="M36" i="7"/>
  <c r="M59" i="7"/>
  <c r="M27" i="7"/>
  <c r="M37" i="7"/>
  <c r="M61" i="7"/>
  <c r="M51" i="7"/>
  <c r="M26" i="7"/>
  <c r="M50" i="7"/>
  <c r="M25" i="7"/>
  <c r="M62" i="7"/>
  <c r="M24" i="7"/>
  <c r="M63" i="7"/>
  <c r="M35" i="7"/>
  <c r="M23" i="7"/>
  <c r="M15" i="7"/>
  <c r="M14" i="7"/>
  <c r="M13" i="7"/>
  <c r="M12" i="7"/>
  <c r="M11" i="7"/>
  <c r="M49" i="7"/>
  <c r="M48" i="7"/>
  <c r="M47" i="7"/>
  <c r="M22" i="7"/>
  <c r="M58" i="7"/>
  <c r="M46" i="7"/>
  <c r="M57" i="7"/>
  <c r="M45" i="7"/>
  <c r="M33" i="7"/>
  <c r="M21" i="7"/>
  <c r="M9" i="7"/>
  <c r="M56" i="7"/>
  <c r="M44" i="7"/>
  <c r="M32" i="7"/>
  <c r="M20" i="7"/>
  <c r="M8" i="7"/>
  <c r="M55" i="7"/>
  <c r="M43" i="7"/>
  <c r="M31" i="7"/>
  <c r="M19" i="7"/>
  <c r="M7" i="7"/>
  <c r="M54" i="7"/>
  <c r="M42" i="7"/>
  <c r="M30" i="7"/>
  <c r="M18" i="7"/>
  <c r="M53" i="7"/>
  <c r="M41" i="7"/>
  <c r="M29" i="7"/>
  <c r="M17" i="7"/>
  <c r="AK61" i="7"/>
  <c r="BN61" i="7"/>
  <c r="AK49" i="7"/>
  <c r="BN49" i="7"/>
  <c r="AK37" i="7"/>
  <c r="BN37" i="7"/>
  <c r="AK25" i="7"/>
  <c r="BN25" i="7"/>
  <c r="AK13" i="7"/>
  <c r="BN13" i="7"/>
  <c r="AN60" i="7"/>
  <c r="BQ60" i="7"/>
  <c r="AN48" i="7"/>
  <c r="BQ48" i="7"/>
  <c r="AN36" i="7"/>
  <c r="BQ36" i="7"/>
  <c r="AN24" i="7"/>
  <c r="BQ24" i="7"/>
  <c r="AN12" i="7"/>
  <c r="BQ12" i="7"/>
  <c r="AU58" i="7"/>
  <c r="BX58" i="7"/>
  <c r="AU46" i="7"/>
  <c r="BX46" i="7"/>
  <c r="AU34" i="7"/>
  <c r="BX34" i="7"/>
  <c r="AU22" i="7"/>
  <c r="BX22" i="7"/>
  <c r="AU10" i="7"/>
  <c r="BX10" i="7"/>
  <c r="AO59" i="7"/>
  <c r="BR59" i="7"/>
  <c r="AO47" i="7"/>
  <c r="BR47" i="7"/>
  <c r="AO35" i="7"/>
  <c r="BR35" i="7"/>
  <c r="AO23" i="7"/>
  <c r="BR23" i="7"/>
  <c r="AO11" i="7"/>
  <c r="BR11" i="7"/>
  <c r="M64" i="7"/>
  <c r="M52" i="7"/>
  <c r="M40" i="7"/>
  <c r="M28" i="7"/>
  <c r="M16" i="7"/>
  <c r="AO56" i="7"/>
  <c r="BR56" i="7"/>
  <c r="AO44" i="7"/>
  <c r="BR44" i="7"/>
  <c r="AO32" i="7"/>
  <c r="BR32" i="7"/>
  <c r="AO20" i="7"/>
  <c r="BR20" i="7"/>
  <c r="AO8" i="7"/>
  <c r="BR8" i="7"/>
  <c r="AO24" i="7"/>
  <c r="BR24" i="7"/>
  <c r="AO12" i="7"/>
  <c r="BR12" i="7"/>
  <c r="AU61" i="7"/>
  <c r="BX61" i="7"/>
  <c r="AU49" i="7"/>
  <c r="BX49" i="7"/>
  <c r="AU37" i="7"/>
  <c r="BX37" i="7"/>
  <c r="AU25" i="7"/>
  <c r="BX25" i="7"/>
  <c r="AU13" i="7"/>
  <c r="BX13" i="7"/>
  <c r="AO62" i="7"/>
  <c r="BR62" i="7"/>
  <c r="AO50" i="7"/>
  <c r="BR50" i="7"/>
  <c r="AO38" i="7"/>
  <c r="BR38" i="7"/>
  <c r="AO26" i="7"/>
  <c r="BR26" i="7"/>
  <c r="AO14" i="7"/>
  <c r="BR14" i="7"/>
  <c r="I25" i="1"/>
  <c r="AB38" i="7"/>
  <c r="AO63" i="7"/>
  <c r="BR63" i="7"/>
  <c r="AO51" i="7"/>
  <c r="BR51" i="7"/>
  <c r="AO39" i="7"/>
  <c r="BR39" i="7"/>
  <c r="AO27" i="7"/>
  <c r="BR27" i="7"/>
  <c r="AO15" i="7"/>
  <c r="BR15" i="7"/>
  <c r="AB6" i="7"/>
  <c r="AB26" i="7"/>
  <c r="AU56" i="7"/>
  <c r="BX56" i="7"/>
  <c r="AU44" i="7"/>
  <c r="BX44" i="7"/>
  <c r="AU32" i="7"/>
  <c r="BX32" i="7"/>
  <c r="AU20" i="7"/>
  <c r="BX20" i="7"/>
  <c r="AU8" i="7"/>
  <c r="BX8" i="7"/>
  <c r="AO57" i="7"/>
  <c r="BR57" i="7"/>
  <c r="AO45" i="7"/>
  <c r="BR45" i="7"/>
  <c r="AO33" i="7"/>
  <c r="BR33" i="7"/>
  <c r="AO21" i="7"/>
  <c r="BR21" i="7"/>
  <c r="AO9" i="7"/>
  <c r="BR9" i="7"/>
  <c r="AB14" i="7"/>
  <c r="AO55" i="7"/>
  <c r="BR55" i="7"/>
  <c r="AO43" i="7"/>
  <c r="BR43" i="7"/>
  <c r="AO31" i="7"/>
  <c r="BR31" i="7"/>
  <c r="AO19" i="7"/>
  <c r="BR19" i="7"/>
  <c r="AO7" i="7"/>
  <c r="BR7" i="7"/>
  <c r="AB36" i="7"/>
  <c r="AB24" i="7"/>
  <c r="AB23" i="7"/>
  <c r="AB33" i="7"/>
  <c r="AB21" i="7"/>
  <c r="AB9" i="7"/>
  <c r="AB32" i="7"/>
  <c r="AB20" i="7"/>
  <c r="AB8" i="7"/>
  <c r="AO65" i="7"/>
  <c r="BR65" i="7"/>
  <c r="AO29" i="7"/>
  <c r="BR29" i="7"/>
  <c r="AB31" i="7"/>
  <c r="AB19" i="7"/>
  <c r="AB7" i="7"/>
  <c r="AB12" i="7"/>
  <c r="AB35" i="7"/>
  <c r="AB11" i="7"/>
  <c r="AU60" i="7"/>
  <c r="BX60" i="7"/>
  <c r="AU48" i="7"/>
  <c r="BX48" i="7"/>
  <c r="AU36" i="7"/>
  <c r="BX36" i="7"/>
  <c r="AU24" i="7"/>
  <c r="BX24" i="7"/>
  <c r="AU12" i="7"/>
  <c r="BX12" i="7"/>
  <c r="AO61" i="7"/>
  <c r="BR61" i="7"/>
  <c r="AO49" i="7"/>
  <c r="BR49" i="7"/>
  <c r="AO37" i="7"/>
  <c r="BR37" i="7"/>
  <c r="AO25" i="7"/>
  <c r="BR25" i="7"/>
  <c r="AO13" i="7"/>
  <c r="BR13" i="7"/>
  <c r="AB39" i="7"/>
  <c r="AB27" i="7"/>
  <c r="AB15" i="7"/>
  <c r="AO54" i="7"/>
  <c r="BR54" i="7"/>
  <c r="AO42" i="7"/>
  <c r="BR42" i="7"/>
  <c r="AO18" i="7"/>
  <c r="BR18" i="7"/>
  <c r="AU63" i="7"/>
  <c r="BX63" i="7"/>
  <c r="AU51" i="7"/>
  <c r="BX51" i="7"/>
  <c r="AU39" i="7"/>
  <c r="BX39" i="7"/>
  <c r="AU27" i="7"/>
  <c r="BX27" i="7"/>
  <c r="AU15" i="7"/>
  <c r="BX15" i="7"/>
  <c r="AO64" i="7"/>
  <c r="BR64" i="7"/>
  <c r="AO52" i="7"/>
  <c r="BR52" i="7"/>
  <c r="AO40" i="7"/>
  <c r="BR40" i="7"/>
  <c r="AO28" i="7"/>
  <c r="BR28" i="7"/>
  <c r="AO16" i="7"/>
  <c r="BR16" i="7"/>
  <c r="AO30" i="7"/>
  <c r="BR30" i="7"/>
  <c r="AO53" i="7"/>
  <c r="BR53" i="7"/>
  <c r="AO41" i="7"/>
  <c r="BR41" i="7"/>
  <c r="AO17" i="7"/>
  <c r="BR17" i="7"/>
  <c r="AO58" i="7"/>
  <c r="BR58" i="7"/>
  <c r="AO46" i="7"/>
  <c r="BR46" i="7"/>
  <c r="AO34" i="7"/>
  <c r="BR34" i="7"/>
  <c r="AO22" i="7"/>
  <c r="BR22" i="7"/>
  <c r="AO10" i="7"/>
  <c r="BR10" i="7"/>
  <c r="AK60" i="7"/>
  <c r="BN60" i="7"/>
  <c r="AK48" i="7"/>
  <c r="BN48" i="7"/>
  <c r="AK36" i="7"/>
  <c r="BN36" i="7"/>
  <c r="AK22" i="7"/>
  <c r="BN22" i="7"/>
  <c r="AK10" i="7"/>
  <c r="BN10" i="7"/>
  <c r="AN57" i="7"/>
  <c r="BQ57" i="7"/>
  <c r="AN45" i="7"/>
  <c r="BQ45" i="7"/>
  <c r="AN33" i="7"/>
  <c r="BQ33" i="7"/>
  <c r="AN21" i="7"/>
  <c r="BQ21" i="7"/>
  <c r="AN9" i="7"/>
  <c r="BQ9" i="7"/>
  <c r="AU55" i="7"/>
  <c r="BX55" i="7"/>
  <c r="AU43" i="7"/>
  <c r="BX43" i="7"/>
  <c r="AU31" i="7"/>
  <c r="BX31" i="7"/>
  <c r="AU19" i="7"/>
  <c r="BX19" i="7"/>
  <c r="AU54" i="7"/>
  <c r="BX54" i="7"/>
  <c r="AU42" i="7"/>
  <c r="BX42" i="7"/>
  <c r="AU64" i="7"/>
  <c r="BX64" i="7"/>
  <c r="AU52" i="7"/>
  <c r="BX52" i="7"/>
  <c r="AU40" i="7"/>
  <c r="BX40" i="7"/>
  <c r="AU28" i="7"/>
  <c r="BX28" i="7"/>
  <c r="AU16" i="7"/>
  <c r="BX16" i="7"/>
  <c r="AU62" i="7"/>
  <c r="BX62" i="7"/>
  <c r="AU50" i="7"/>
  <c r="BX50" i="7"/>
  <c r="AU38" i="7"/>
  <c r="BX38" i="7"/>
  <c r="AU26" i="7"/>
  <c r="BX26" i="7"/>
  <c r="AU14" i="7"/>
  <c r="BX14" i="7"/>
  <c r="AU57" i="7"/>
  <c r="BX57" i="7"/>
  <c r="AU45" i="7"/>
  <c r="BX45" i="7"/>
  <c r="AU33" i="7"/>
  <c r="BX33" i="7"/>
  <c r="AU21" i="7"/>
  <c r="BX21" i="7"/>
  <c r="AU9" i="7"/>
  <c r="BX9" i="7"/>
  <c r="AU7" i="7"/>
  <c r="BX7" i="7"/>
  <c r="AU30" i="7"/>
  <c r="BX30" i="7"/>
  <c r="AU18" i="7"/>
  <c r="BX18" i="7"/>
  <c r="AU65" i="7"/>
  <c r="BX65" i="7"/>
  <c r="AU53" i="7"/>
  <c r="BX53" i="7"/>
  <c r="AU41" i="7"/>
  <c r="BX41" i="7"/>
  <c r="AU29" i="7"/>
  <c r="BX29" i="7"/>
  <c r="AU17" i="7"/>
  <c r="BX17" i="7"/>
  <c r="AK54" i="7"/>
  <c r="BN54" i="7"/>
  <c r="AK42" i="7"/>
  <c r="BN42" i="7"/>
  <c r="AK30" i="7"/>
  <c r="BN30" i="7"/>
  <c r="AK18" i="7"/>
  <c r="BN18" i="7"/>
  <c r="AN65" i="7"/>
  <c r="BQ65" i="7"/>
  <c r="AN53" i="7"/>
  <c r="BQ53" i="7"/>
  <c r="AN41" i="7"/>
  <c r="BQ41" i="7"/>
  <c r="AN29" i="7"/>
  <c r="BQ29" i="7"/>
  <c r="AN17" i="7"/>
  <c r="BQ17" i="7"/>
  <c r="AK24" i="7"/>
  <c r="BN24" i="7"/>
  <c r="AK12" i="7"/>
  <c r="BN12" i="7"/>
  <c r="AK62" i="7"/>
  <c r="BN62" i="7"/>
  <c r="AK50" i="7"/>
  <c r="BN50" i="7"/>
  <c r="AK38" i="7"/>
  <c r="BN38" i="7"/>
  <c r="AK26" i="7"/>
  <c r="BN26" i="7"/>
  <c r="AK14" i="7"/>
  <c r="BN14" i="7"/>
  <c r="AN61" i="7"/>
  <c r="BQ61" i="7"/>
  <c r="AN49" i="7"/>
  <c r="BQ49" i="7"/>
  <c r="AN37" i="7"/>
  <c r="BQ37" i="7"/>
  <c r="AN25" i="7"/>
  <c r="BQ25" i="7"/>
  <c r="AN13" i="7"/>
  <c r="BQ13" i="7"/>
  <c r="AK57" i="7"/>
  <c r="BN57" i="7"/>
  <c r="AK45" i="7"/>
  <c r="BN45" i="7"/>
  <c r="AK33" i="7"/>
  <c r="BN33" i="7"/>
  <c r="AK21" i="7"/>
  <c r="BN21" i="7"/>
  <c r="AK9" i="7"/>
  <c r="BN9" i="7"/>
  <c r="AN56" i="7"/>
  <c r="BQ56" i="7"/>
  <c r="AN44" i="7"/>
  <c r="BQ44" i="7"/>
  <c r="AN32" i="7"/>
  <c r="BQ32" i="7"/>
  <c r="AN20" i="7"/>
  <c r="BQ20" i="7"/>
  <c r="AN8" i="7"/>
  <c r="BQ8" i="7"/>
  <c r="AK56" i="7"/>
  <c r="BN56" i="7"/>
  <c r="AK44" i="7"/>
  <c r="BN44" i="7"/>
  <c r="AK32" i="7"/>
  <c r="BN32" i="7"/>
  <c r="AK20" i="7"/>
  <c r="BN20" i="7"/>
  <c r="AK8" i="7"/>
  <c r="BN8" i="7"/>
  <c r="AN55" i="7"/>
  <c r="BQ55" i="7"/>
  <c r="AN43" i="7"/>
  <c r="BQ43" i="7"/>
  <c r="AN31" i="7"/>
  <c r="BQ31" i="7"/>
  <c r="AN19" i="7"/>
  <c r="BQ19" i="7"/>
  <c r="AK59" i="7"/>
  <c r="BN59" i="7"/>
  <c r="AK47" i="7"/>
  <c r="BN47" i="7"/>
  <c r="AK35" i="7"/>
  <c r="BN35" i="7"/>
  <c r="AK23" i="7"/>
  <c r="BN23" i="7"/>
  <c r="AK11" i="7"/>
  <c r="BN11" i="7"/>
  <c r="H22" i="1"/>
  <c r="J22" i="1"/>
  <c r="I23" i="1"/>
  <c r="L23" i="1"/>
  <c r="I24" i="1"/>
  <c r="AK65" i="7"/>
  <c r="BN65" i="7"/>
  <c r="AK53" i="7"/>
  <c r="BN53" i="7"/>
  <c r="AK41" i="7"/>
  <c r="BN41" i="7"/>
  <c r="AK29" i="7"/>
  <c r="BN29" i="7"/>
  <c r="AK17" i="7"/>
  <c r="BN17" i="7"/>
  <c r="AN64" i="7"/>
  <c r="BQ64" i="7"/>
  <c r="AN52" i="7"/>
  <c r="BQ52" i="7"/>
  <c r="AN40" i="7"/>
  <c r="BQ40" i="7"/>
  <c r="AN28" i="7"/>
  <c r="BQ28" i="7"/>
  <c r="AN16" i="7"/>
  <c r="BQ16" i="7"/>
  <c r="AK64" i="7"/>
  <c r="BN64" i="7"/>
  <c r="AK52" i="7"/>
  <c r="BN52" i="7"/>
  <c r="AK40" i="7"/>
  <c r="BN40" i="7"/>
  <c r="AK28" i="7"/>
  <c r="BN28" i="7"/>
  <c r="AK16" i="7"/>
  <c r="BN16" i="7"/>
  <c r="AN51" i="7"/>
  <c r="BQ51" i="7"/>
  <c r="AN39" i="7"/>
  <c r="BQ39" i="7"/>
  <c r="AN27" i="7"/>
  <c r="BQ27" i="7"/>
  <c r="AN15" i="7"/>
  <c r="BQ15" i="7"/>
  <c r="AN63" i="7"/>
  <c r="BQ63" i="7"/>
  <c r="AN59" i="7"/>
  <c r="BQ59" i="7"/>
  <c r="AN47" i="7"/>
  <c r="BQ47" i="7"/>
  <c r="AN35" i="7"/>
  <c r="BQ35" i="7"/>
  <c r="AN23" i="7"/>
  <c r="BQ23" i="7"/>
  <c r="AN11" i="7"/>
  <c r="BQ11" i="7"/>
  <c r="AN58" i="7"/>
  <c r="BQ58" i="7"/>
  <c r="AN46" i="7"/>
  <c r="BQ46" i="7"/>
  <c r="AN34" i="7"/>
  <c r="BQ34" i="7"/>
  <c r="AN22" i="7"/>
  <c r="BQ22" i="7"/>
  <c r="AN10" i="7"/>
  <c r="BQ10" i="7"/>
  <c r="AN7" i="7"/>
  <c r="BQ7" i="7"/>
  <c r="AK55" i="7"/>
  <c r="BN55" i="7"/>
  <c r="AK43" i="7"/>
  <c r="BN43" i="7"/>
  <c r="AK31" i="7"/>
  <c r="BN31" i="7"/>
  <c r="AK19" i="7"/>
  <c r="BN19" i="7"/>
  <c r="AK7" i="7"/>
  <c r="BN7" i="7"/>
  <c r="AN54" i="7"/>
  <c r="BQ54" i="7"/>
  <c r="AN42" i="7"/>
  <c r="BQ42" i="7"/>
  <c r="AN30" i="7"/>
  <c r="BQ30" i="7"/>
  <c r="AN18" i="7"/>
  <c r="BQ18" i="7"/>
  <c r="AK63" i="7"/>
  <c r="BN63" i="7"/>
  <c r="AK51" i="7"/>
  <c r="BN51" i="7"/>
  <c r="AK39" i="7"/>
  <c r="BN39" i="7"/>
  <c r="AK27" i="7"/>
  <c r="BN27" i="7"/>
  <c r="AK15" i="7"/>
  <c r="BN15" i="7"/>
  <c r="AN62" i="7"/>
  <c r="BQ62" i="7"/>
  <c r="AN50" i="7"/>
  <c r="BQ50" i="7"/>
  <c r="AN38" i="7"/>
  <c r="BQ38" i="7"/>
  <c r="AN26" i="7"/>
  <c r="BQ26" i="7"/>
  <c r="AN14" i="7"/>
  <c r="BQ14"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 i="7"/>
  <c r="AS6" i="7"/>
  <c r="BV6" i="7"/>
  <c r="G16" i="1"/>
  <c r="E16" i="1"/>
  <c r="G12" i="1"/>
  <c r="E12" i="1"/>
  <c r="H16" i="1"/>
  <c r="I12" i="1"/>
  <c r="I14" i="1"/>
  <c r="B7" i="7"/>
  <c r="E7" i="7"/>
  <c r="F7" i="7"/>
  <c r="I7" i="7"/>
  <c r="J7" i="7"/>
  <c r="O7" i="7"/>
  <c r="Q7" i="7"/>
  <c r="S7" i="7"/>
  <c r="T7" i="7"/>
  <c r="W7" i="7"/>
  <c r="X7" i="7"/>
  <c r="Y7" i="7"/>
  <c r="Z7" i="7"/>
  <c r="AC7" i="7"/>
  <c r="B8" i="7"/>
  <c r="E8" i="7"/>
  <c r="F8" i="7"/>
  <c r="I8" i="7"/>
  <c r="J8" i="7"/>
  <c r="O8" i="7"/>
  <c r="Q8" i="7"/>
  <c r="S8" i="7"/>
  <c r="T8" i="7"/>
  <c r="W8" i="7"/>
  <c r="X8" i="7"/>
  <c r="Y8" i="7"/>
  <c r="Z8" i="7"/>
  <c r="AC8" i="7"/>
  <c r="B9" i="7"/>
  <c r="E9" i="7"/>
  <c r="F9" i="7"/>
  <c r="I9" i="7"/>
  <c r="J9" i="7"/>
  <c r="O9" i="7"/>
  <c r="Q9" i="7"/>
  <c r="S9" i="7"/>
  <c r="T9" i="7"/>
  <c r="W9" i="7"/>
  <c r="X9" i="7"/>
  <c r="Y9" i="7"/>
  <c r="Z9" i="7"/>
  <c r="AC9" i="7"/>
  <c r="B10" i="7"/>
  <c r="E10" i="7"/>
  <c r="F10" i="7"/>
  <c r="I10" i="7"/>
  <c r="J10" i="7"/>
  <c r="O10" i="7"/>
  <c r="Q10" i="7"/>
  <c r="S10" i="7"/>
  <c r="T10" i="7"/>
  <c r="W10" i="7"/>
  <c r="X10" i="7"/>
  <c r="Y10" i="7"/>
  <c r="Z10" i="7"/>
  <c r="AC10" i="7"/>
  <c r="B11" i="7"/>
  <c r="E11" i="7"/>
  <c r="F11" i="7"/>
  <c r="I11" i="7"/>
  <c r="J11" i="7"/>
  <c r="O11" i="7"/>
  <c r="Q11" i="7"/>
  <c r="S11" i="7"/>
  <c r="T11" i="7"/>
  <c r="W11" i="7"/>
  <c r="X11" i="7"/>
  <c r="Y11" i="7"/>
  <c r="Z11" i="7"/>
  <c r="AC11" i="7"/>
  <c r="B12" i="7"/>
  <c r="E12" i="7"/>
  <c r="F12" i="7"/>
  <c r="I12" i="7"/>
  <c r="J12" i="7"/>
  <c r="O12" i="7"/>
  <c r="Q12" i="7"/>
  <c r="S12" i="7"/>
  <c r="T12" i="7"/>
  <c r="W12" i="7"/>
  <c r="X12" i="7"/>
  <c r="Y12" i="7"/>
  <c r="Z12" i="7"/>
  <c r="AC12" i="7"/>
  <c r="B13" i="7"/>
  <c r="E13" i="7"/>
  <c r="F13" i="7"/>
  <c r="I13" i="7"/>
  <c r="J13" i="7"/>
  <c r="O13" i="7"/>
  <c r="Q13" i="7"/>
  <c r="S13" i="7"/>
  <c r="T13" i="7"/>
  <c r="W13" i="7"/>
  <c r="X13" i="7"/>
  <c r="Y13" i="7"/>
  <c r="Z13" i="7"/>
  <c r="AC13" i="7"/>
  <c r="B14" i="7"/>
  <c r="E14" i="7"/>
  <c r="F14" i="7"/>
  <c r="I14" i="7"/>
  <c r="J14" i="7"/>
  <c r="O14" i="7"/>
  <c r="Q14" i="7"/>
  <c r="S14" i="7"/>
  <c r="T14" i="7"/>
  <c r="W14" i="7"/>
  <c r="X14" i="7"/>
  <c r="Y14" i="7"/>
  <c r="Z14" i="7"/>
  <c r="AC14" i="7"/>
  <c r="B15" i="7"/>
  <c r="E15" i="7"/>
  <c r="F15" i="7"/>
  <c r="I15" i="7"/>
  <c r="J15" i="7"/>
  <c r="O15" i="7"/>
  <c r="Q15" i="7"/>
  <c r="S15" i="7"/>
  <c r="T15" i="7"/>
  <c r="W15" i="7"/>
  <c r="X15" i="7"/>
  <c r="Y15" i="7"/>
  <c r="Z15" i="7"/>
  <c r="AC15" i="7"/>
  <c r="B16" i="7"/>
  <c r="E16" i="7"/>
  <c r="F16" i="7"/>
  <c r="I16" i="7"/>
  <c r="J16" i="7"/>
  <c r="O16" i="7"/>
  <c r="Q16" i="7"/>
  <c r="S16" i="7"/>
  <c r="T16" i="7"/>
  <c r="W16" i="7"/>
  <c r="X16" i="7"/>
  <c r="Y16" i="7"/>
  <c r="Z16" i="7"/>
  <c r="AC16" i="7"/>
  <c r="B17" i="7"/>
  <c r="E17" i="7"/>
  <c r="F17" i="7"/>
  <c r="I17" i="7"/>
  <c r="J17" i="7"/>
  <c r="O17" i="7"/>
  <c r="Q17" i="7"/>
  <c r="S17" i="7"/>
  <c r="T17" i="7"/>
  <c r="W17" i="7"/>
  <c r="X17" i="7"/>
  <c r="Y17" i="7"/>
  <c r="Z17" i="7"/>
  <c r="AC17" i="7"/>
  <c r="B18" i="7"/>
  <c r="E18" i="7"/>
  <c r="F18" i="7"/>
  <c r="I18" i="7"/>
  <c r="J18" i="7"/>
  <c r="O18" i="7"/>
  <c r="Q18" i="7"/>
  <c r="S18" i="7"/>
  <c r="T18" i="7"/>
  <c r="W18" i="7"/>
  <c r="X18" i="7"/>
  <c r="Y18" i="7"/>
  <c r="Z18" i="7"/>
  <c r="AC18" i="7"/>
  <c r="B19" i="7"/>
  <c r="E19" i="7"/>
  <c r="F19" i="7"/>
  <c r="I19" i="7"/>
  <c r="J19" i="7"/>
  <c r="O19" i="7"/>
  <c r="Q19" i="7"/>
  <c r="S19" i="7"/>
  <c r="T19" i="7"/>
  <c r="W19" i="7"/>
  <c r="X19" i="7"/>
  <c r="Y19" i="7"/>
  <c r="Z19" i="7"/>
  <c r="AC19" i="7"/>
  <c r="B20" i="7"/>
  <c r="E20" i="7"/>
  <c r="F20" i="7"/>
  <c r="I20" i="7"/>
  <c r="J20" i="7"/>
  <c r="O20" i="7"/>
  <c r="Q20" i="7"/>
  <c r="S20" i="7"/>
  <c r="T20" i="7"/>
  <c r="W20" i="7"/>
  <c r="X20" i="7"/>
  <c r="Y20" i="7"/>
  <c r="Z20" i="7"/>
  <c r="AC20" i="7"/>
  <c r="B21" i="7"/>
  <c r="E21" i="7"/>
  <c r="F21" i="7"/>
  <c r="I21" i="7"/>
  <c r="J21" i="7"/>
  <c r="O21" i="7"/>
  <c r="Q21" i="7"/>
  <c r="S21" i="7"/>
  <c r="T21" i="7"/>
  <c r="W21" i="7"/>
  <c r="X21" i="7"/>
  <c r="Y21" i="7"/>
  <c r="Z21" i="7"/>
  <c r="AC21" i="7"/>
  <c r="B22" i="7"/>
  <c r="E22" i="7"/>
  <c r="F22" i="7"/>
  <c r="I22" i="7"/>
  <c r="J22" i="7"/>
  <c r="O22" i="7"/>
  <c r="Q22" i="7"/>
  <c r="S22" i="7"/>
  <c r="T22" i="7"/>
  <c r="W22" i="7"/>
  <c r="X22" i="7"/>
  <c r="Y22" i="7"/>
  <c r="Z22" i="7"/>
  <c r="AC22" i="7"/>
  <c r="B23" i="7"/>
  <c r="E23" i="7"/>
  <c r="F23" i="7"/>
  <c r="I23" i="7"/>
  <c r="J23" i="7"/>
  <c r="O23" i="7"/>
  <c r="Q23" i="7"/>
  <c r="S23" i="7"/>
  <c r="T23" i="7"/>
  <c r="W23" i="7"/>
  <c r="X23" i="7"/>
  <c r="Y23" i="7"/>
  <c r="Z23" i="7"/>
  <c r="AC23" i="7"/>
  <c r="B24" i="7"/>
  <c r="E24" i="7"/>
  <c r="F24" i="7"/>
  <c r="I24" i="7"/>
  <c r="J24" i="7"/>
  <c r="O24" i="7"/>
  <c r="Q24" i="7"/>
  <c r="S24" i="7"/>
  <c r="T24" i="7"/>
  <c r="W24" i="7"/>
  <c r="X24" i="7"/>
  <c r="Y24" i="7"/>
  <c r="Z24" i="7"/>
  <c r="AC24" i="7"/>
  <c r="B25" i="7"/>
  <c r="E25" i="7"/>
  <c r="F25" i="7"/>
  <c r="I25" i="7"/>
  <c r="J25" i="7"/>
  <c r="O25" i="7"/>
  <c r="Q25" i="7"/>
  <c r="S25" i="7"/>
  <c r="T25" i="7"/>
  <c r="W25" i="7"/>
  <c r="X25" i="7"/>
  <c r="Y25" i="7"/>
  <c r="Z25" i="7"/>
  <c r="AC25" i="7"/>
  <c r="B26" i="7"/>
  <c r="E26" i="7"/>
  <c r="F26" i="7"/>
  <c r="I26" i="7"/>
  <c r="J26" i="7"/>
  <c r="O26" i="7"/>
  <c r="Q26" i="7"/>
  <c r="S26" i="7"/>
  <c r="T26" i="7"/>
  <c r="W26" i="7"/>
  <c r="X26" i="7"/>
  <c r="Y26" i="7"/>
  <c r="Z26" i="7"/>
  <c r="AC26" i="7"/>
  <c r="B27" i="7"/>
  <c r="E27" i="7"/>
  <c r="F27" i="7"/>
  <c r="I27" i="7"/>
  <c r="J27" i="7"/>
  <c r="O27" i="7"/>
  <c r="Q27" i="7"/>
  <c r="S27" i="7"/>
  <c r="T27" i="7"/>
  <c r="W27" i="7"/>
  <c r="X27" i="7"/>
  <c r="Y27" i="7"/>
  <c r="Z27" i="7"/>
  <c r="AC27" i="7"/>
  <c r="B28" i="7"/>
  <c r="E28" i="7"/>
  <c r="F28" i="7"/>
  <c r="I28" i="7"/>
  <c r="J28" i="7"/>
  <c r="O28" i="7"/>
  <c r="Q28" i="7"/>
  <c r="S28" i="7"/>
  <c r="T28" i="7"/>
  <c r="W28" i="7"/>
  <c r="X28" i="7"/>
  <c r="Y28" i="7"/>
  <c r="Z28" i="7"/>
  <c r="AC28" i="7"/>
  <c r="B29" i="7"/>
  <c r="E29" i="7"/>
  <c r="F29" i="7"/>
  <c r="I29" i="7"/>
  <c r="J29" i="7"/>
  <c r="O29" i="7"/>
  <c r="Q29" i="7"/>
  <c r="S29" i="7"/>
  <c r="T29" i="7"/>
  <c r="W29" i="7"/>
  <c r="X29" i="7"/>
  <c r="Y29" i="7"/>
  <c r="Z29" i="7"/>
  <c r="AC29" i="7"/>
  <c r="B30" i="7"/>
  <c r="E30" i="7"/>
  <c r="F30" i="7"/>
  <c r="I30" i="7"/>
  <c r="J30" i="7"/>
  <c r="O30" i="7"/>
  <c r="Q30" i="7"/>
  <c r="S30" i="7"/>
  <c r="T30" i="7"/>
  <c r="W30" i="7"/>
  <c r="X30" i="7"/>
  <c r="Y30" i="7"/>
  <c r="Z30" i="7"/>
  <c r="AC30" i="7"/>
  <c r="B31" i="7"/>
  <c r="E31" i="7"/>
  <c r="F31" i="7"/>
  <c r="I31" i="7"/>
  <c r="J31" i="7"/>
  <c r="O31" i="7"/>
  <c r="Q31" i="7"/>
  <c r="S31" i="7"/>
  <c r="T31" i="7"/>
  <c r="W31" i="7"/>
  <c r="X31" i="7"/>
  <c r="Y31" i="7"/>
  <c r="Z31" i="7"/>
  <c r="AC31" i="7"/>
  <c r="B32" i="7"/>
  <c r="E32" i="7"/>
  <c r="F32" i="7"/>
  <c r="I32" i="7"/>
  <c r="J32" i="7"/>
  <c r="O32" i="7"/>
  <c r="Q32" i="7"/>
  <c r="S32" i="7"/>
  <c r="T32" i="7"/>
  <c r="W32" i="7"/>
  <c r="X32" i="7"/>
  <c r="Y32" i="7"/>
  <c r="Z32" i="7"/>
  <c r="AC32" i="7"/>
  <c r="B33" i="7"/>
  <c r="E33" i="7"/>
  <c r="F33" i="7"/>
  <c r="I33" i="7"/>
  <c r="J33" i="7"/>
  <c r="O33" i="7"/>
  <c r="Q33" i="7"/>
  <c r="S33" i="7"/>
  <c r="T33" i="7"/>
  <c r="W33" i="7"/>
  <c r="X33" i="7"/>
  <c r="Y33" i="7"/>
  <c r="Z33" i="7"/>
  <c r="AC33" i="7"/>
  <c r="B34" i="7"/>
  <c r="E34" i="7"/>
  <c r="F34" i="7"/>
  <c r="I34" i="7"/>
  <c r="J34" i="7"/>
  <c r="O34" i="7"/>
  <c r="Q34" i="7"/>
  <c r="S34" i="7"/>
  <c r="T34" i="7"/>
  <c r="W34" i="7"/>
  <c r="X34" i="7"/>
  <c r="Y34" i="7"/>
  <c r="Z34" i="7"/>
  <c r="AC34" i="7"/>
  <c r="B35" i="7"/>
  <c r="E35" i="7"/>
  <c r="F35" i="7"/>
  <c r="I35" i="7"/>
  <c r="J35" i="7"/>
  <c r="O35" i="7"/>
  <c r="Q35" i="7"/>
  <c r="S35" i="7"/>
  <c r="T35" i="7"/>
  <c r="W35" i="7"/>
  <c r="X35" i="7"/>
  <c r="Y35" i="7"/>
  <c r="Z35" i="7"/>
  <c r="AC35" i="7"/>
  <c r="B36" i="7"/>
  <c r="E36" i="7"/>
  <c r="F36" i="7"/>
  <c r="I36" i="7"/>
  <c r="J36" i="7"/>
  <c r="O36" i="7"/>
  <c r="Q36" i="7"/>
  <c r="S36" i="7"/>
  <c r="T36" i="7"/>
  <c r="W36" i="7"/>
  <c r="X36" i="7"/>
  <c r="Y36" i="7"/>
  <c r="Z36" i="7"/>
  <c r="AC36" i="7"/>
  <c r="B37" i="7"/>
  <c r="E37" i="7"/>
  <c r="F37" i="7"/>
  <c r="I37" i="7"/>
  <c r="J37" i="7"/>
  <c r="O37" i="7"/>
  <c r="Q37" i="7"/>
  <c r="S37" i="7"/>
  <c r="T37" i="7"/>
  <c r="W37" i="7"/>
  <c r="X37" i="7"/>
  <c r="Y37" i="7"/>
  <c r="Z37" i="7"/>
  <c r="AC37" i="7"/>
  <c r="B38" i="7"/>
  <c r="E38" i="7"/>
  <c r="F38" i="7"/>
  <c r="I38" i="7"/>
  <c r="J38" i="7"/>
  <c r="O38" i="7"/>
  <c r="Q38" i="7"/>
  <c r="S38" i="7"/>
  <c r="T38" i="7"/>
  <c r="W38" i="7"/>
  <c r="X38" i="7"/>
  <c r="Y38" i="7"/>
  <c r="Z38" i="7"/>
  <c r="AC38" i="7"/>
  <c r="B39" i="7"/>
  <c r="E39" i="7"/>
  <c r="F39" i="7"/>
  <c r="I39" i="7"/>
  <c r="J39" i="7"/>
  <c r="O39" i="7"/>
  <c r="Q39" i="7"/>
  <c r="S39" i="7"/>
  <c r="T39" i="7"/>
  <c r="W39" i="7"/>
  <c r="X39" i="7"/>
  <c r="Y39" i="7"/>
  <c r="Z39" i="7"/>
  <c r="AC39" i="7"/>
  <c r="B40" i="7"/>
  <c r="E40" i="7"/>
  <c r="F40" i="7"/>
  <c r="I40" i="7"/>
  <c r="J40" i="7"/>
  <c r="O40" i="7"/>
  <c r="Q40" i="7"/>
  <c r="S40" i="7"/>
  <c r="T40" i="7"/>
  <c r="W40" i="7"/>
  <c r="X40" i="7"/>
  <c r="Y40" i="7"/>
  <c r="Z40" i="7"/>
  <c r="AC40" i="7"/>
  <c r="B41" i="7"/>
  <c r="E41" i="7"/>
  <c r="F41" i="7"/>
  <c r="I41" i="7"/>
  <c r="J41" i="7"/>
  <c r="O41" i="7"/>
  <c r="Q41" i="7"/>
  <c r="S41" i="7"/>
  <c r="T41" i="7"/>
  <c r="W41" i="7"/>
  <c r="X41" i="7"/>
  <c r="Y41" i="7"/>
  <c r="Z41" i="7"/>
  <c r="AC41" i="7"/>
  <c r="B42" i="7"/>
  <c r="E42" i="7"/>
  <c r="F42" i="7"/>
  <c r="I42" i="7"/>
  <c r="J42" i="7"/>
  <c r="O42" i="7"/>
  <c r="Q42" i="7"/>
  <c r="S42" i="7"/>
  <c r="T42" i="7"/>
  <c r="W42" i="7"/>
  <c r="X42" i="7"/>
  <c r="Y42" i="7"/>
  <c r="Z42" i="7"/>
  <c r="AC42" i="7"/>
  <c r="B43" i="7"/>
  <c r="E43" i="7"/>
  <c r="F43" i="7"/>
  <c r="I43" i="7"/>
  <c r="J43" i="7"/>
  <c r="O43" i="7"/>
  <c r="Q43" i="7"/>
  <c r="S43" i="7"/>
  <c r="T43" i="7"/>
  <c r="W43" i="7"/>
  <c r="X43" i="7"/>
  <c r="Y43" i="7"/>
  <c r="Z43" i="7"/>
  <c r="AC43" i="7"/>
  <c r="B44" i="7"/>
  <c r="E44" i="7"/>
  <c r="F44" i="7"/>
  <c r="I44" i="7"/>
  <c r="J44" i="7"/>
  <c r="O44" i="7"/>
  <c r="Q44" i="7"/>
  <c r="S44" i="7"/>
  <c r="T44" i="7"/>
  <c r="W44" i="7"/>
  <c r="X44" i="7"/>
  <c r="Y44" i="7"/>
  <c r="Z44" i="7"/>
  <c r="AC44" i="7"/>
  <c r="B45" i="7"/>
  <c r="E45" i="7"/>
  <c r="F45" i="7"/>
  <c r="I45" i="7"/>
  <c r="J45" i="7"/>
  <c r="O45" i="7"/>
  <c r="Q45" i="7"/>
  <c r="S45" i="7"/>
  <c r="T45" i="7"/>
  <c r="W45" i="7"/>
  <c r="X45" i="7"/>
  <c r="Y45" i="7"/>
  <c r="Z45" i="7"/>
  <c r="AC45" i="7"/>
  <c r="B46" i="7"/>
  <c r="E46" i="7"/>
  <c r="F46" i="7"/>
  <c r="I46" i="7"/>
  <c r="J46" i="7"/>
  <c r="O46" i="7"/>
  <c r="Q46" i="7"/>
  <c r="S46" i="7"/>
  <c r="T46" i="7"/>
  <c r="W46" i="7"/>
  <c r="X46" i="7"/>
  <c r="Y46" i="7"/>
  <c r="Z46" i="7"/>
  <c r="AC46" i="7"/>
  <c r="B47" i="7"/>
  <c r="E47" i="7"/>
  <c r="F47" i="7"/>
  <c r="I47" i="7"/>
  <c r="J47" i="7"/>
  <c r="O47" i="7"/>
  <c r="Q47" i="7"/>
  <c r="S47" i="7"/>
  <c r="T47" i="7"/>
  <c r="W47" i="7"/>
  <c r="X47" i="7"/>
  <c r="Y47" i="7"/>
  <c r="Z47" i="7"/>
  <c r="AC47" i="7"/>
  <c r="B48" i="7"/>
  <c r="E48" i="7"/>
  <c r="F48" i="7"/>
  <c r="I48" i="7"/>
  <c r="J48" i="7"/>
  <c r="O48" i="7"/>
  <c r="Q48" i="7"/>
  <c r="S48" i="7"/>
  <c r="T48" i="7"/>
  <c r="W48" i="7"/>
  <c r="X48" i="7"/>
  <c r="Y48" i="7"/>
  <c r="Z48" i="7"/>
  <c r="AC48" i="7"/>
  <c r="B49" i="7"/>
  <c r="E49" i="7"/>
  <c r="F49" i="7"/>
  <c r="I49" i="7"/>
  <c r="J49" i="7"/>
  <c r="O49" i="7"/>
  <c r="Q49" i="7"/>
  <c r="S49" i="7"/>
  <c r="T49" i="7"/>
  <c r="W49" i="7"/>
  <c r="X49" i="7"/>
  <c r="Y49" i="7"/>
  <c r="Z49" i="7"/>
  <c r="AC49" i="7"/>
  <c r="B50" i="7"/>
  <c r="E50" i="7"/>
  <c r="F50" i="7"/>
  <c r="I50" i="7"/>
  <c r="J50" i="7"/>
  <c r="O50" i="7"/>
  <c r="Q50" i="7"/>
  <c r="S50" i="7"/>
  <c r="T50" i="7"/>
  <c r="W50" i="7"/>
  <c r="X50" i="7"/>
  <c r="Y50" i="7"/>
  <c r="Z50" i="7"/>
  <c r="AC50" i="7"/>
  <c r="B51" i="7"/>
  <c r="E51" i="7"/>
  <c r="F51" i="7"/>
  <c r="I51" i="7"/>
  <c r="J51" i="7"/>
  <c r="O51" i="7"/>
  <c r="Q51" i="7"/>
  <c r="S51" i="7"/>
  <c r="T51" i="7"/>
  <c r="W51" i="7"/>
  <c r="X51" i="7"/>
  <c r="Y51" i="7"/>
  <c r="Z51" i="7"/>
  <c r="AC51" i="7"/>
  <c r="B52" i="7"/>
  <c r="E52" i="7"/>
  <c r="F52" i="7"/>
  <c r="I52" i="7"/>
  <c r="J52" i="7"/>
  <c r="O52" i="7"/>
  <c r="Q52" i="7"/>
  <c r="S52" i="7"/>
  <c r="T52" i="7"/>
  <c r="W52" i="7"/>
  <c r="X52" i="7"/>
  <c r="Y52" i="7"/>
  <c r="Z52" i="7"/>
  <c r="AC52" i="7"/>
  <c r="B53" i="7"/>
  <c r="E53" i="7"/>
  <c r="F53" i="7"/>
  <c r="I53" i="7"/>
  <c r="J53" i="7"/>
  <c r="O53" i="7"/>
  <c r="Q53" i="7"/>
  <c r="S53" i="7"/>
  <c r="T53" i="7"/>
  <c r="W53" i="7"/>
  <c r="X53" i="7"/>
  <c r="Y53" i="7"/>
  <c r="Z53" i="7"/>
  <c r="AC53" i="7"/>
  <c r="B54" i="7"/>
  <c r="E54" i="7"/>
  <c r="F54" i="7"/>
  <c r="I54" i="7"/>
  <c r="J54" i="7"/>
  <c r="O54" i="7"/>
  <c r="Q54" i="7"/>
  <c r="S54" i="7"/>
  <c r="T54" i="7"/>
  <c r="W54" i="7"/>
  <c r="X54" i="7"/>
  <c r="Y54" i="7"/>
  <c r="Z54" i="7"/>
  <c r="AC54" i="7"/>
  <c r="B55" i="7"/>
  <c r="E55" i="7"/>
  <c r="F55" i="7"/>
  <c r="I55" i="7"/>
  <c r="J55" i="7"/>
  <c r="O55" i="7"/>
  <c r="Q55" i="7"/>
  <c r="S55" i="7"/>
  <c r="T55" i="7"/>
  <c r="W55" i="7"/>
  <c r="X55" i="7"/>
  <c r="Y55" i="7"/>
  <c r="Z55" i="7"/>
  <c r="AC55" i="7"/>
  <c r="B56" i="7"/>
  <c r="E56" i="7"/>
  <c r="F56" i="7"/>
  <c r="I56" i="7"/>
  <c r="J56" i="7"/>
  <c r="O56" i="7"/>
  <c r="Q56" i="7"/>
  <c r="S56" i="7"/>
  <c r="T56" i="7"/>
  <c r="W56" i="7"/>
  <c r="X56" i="7"/>
  <c r="Y56" i="7"/>
  <c r="Z56" i="7"/>
  <c r="AC56" i="7"/>
  <c r="B57" i="7"/>
  <c r="E57" i="7"/>
  <c r="F57" i="7"/>
  <c r="I57" i="7"/>
  <c r="J57" i="7"/>
  <c r="O57" i="7"/>
  <c r="Q57" i="7"/>
  <c r="S57" i="7"/>
  <c r="T57" i="7"/>
  <c r="W57" i="7"/>
  <c r="X57" i="7"/>
  <c r="Y57" i="7"/>
  <c r="Z57" i="7"/>
  <c r="AC57" i="7"/>
  <c r="B58" i="7"/>
  <c r="E58" i="7"/>
  <c r="F58" i="7"/>
  <c r="I58" i="7"/>
  <c r="J58" i="7"/>
  <c r="O58" i="7"/>
  <c r="Q58" i="7"/>
  <c r="S58" i="7"/>
  <c r="T58" i="7"/>
  <c r="W58" i="7"/>
  <c r="X58" i="7"/>
  <c r="Y58" i="7"/>
  <c r="Z58" i="7"/>
  <c r="AC58" i="7"/>
  <c r="B59" i="7"/>
  <c r="E59" i="7"/>
  <c r="F59" i="7"/>
  <c r="I59" i="7"/>
  <c r="J59" i="7"/>
  <c r="O59" i="7"/>
  <c r="Q59" i="7"/>
  <c r="S59" i="7"/>
  <c r="T59" i="7"/>
  <c r="W59" i="7"/>
  <c r="X59" i="7"/>
  <c r="Y59" i="7"/>
  <c r="Z59" i="7"/>
  <c r="AC59" i="7"/>
  <c r="B60" i="7"/>
  <c r="E60" i="7"/>
  <c r="F60" i="7"/>
  <c r="I60" i="7"/>
  <c r="J60" i="7"/>
  <c r="O60" i="7"/>
  <c r="Q60" i="7"/>
  <c r="S60" i="7"/>
  <c r="T60" i="7"/>
  <c r="W60" i="7"/>
  <c r="X60" i="7"/>
  <c r="Y60" i="7"/>
  <c r="Z60" i="7"/>
  <c r="AC60" i="7"/>
  <c r="B61" i="7"/>
  <c r="E61" i="7"/>
  <c r="F61" i="7"/>
  <c r="I61" i="7"/>
  <c r="J61" i="7"/>
  <c r="O61" i="7"/>
  <c r="Q61" i="7"/>
  <c r="S61" i="7"/>
  <c r="T61" i="7"/>
  <c r="W61" i="7"/>
  <c r="X61" i="7"/>
  <c r="Y61" i="7"/>
  <c r="Z61" i="7"/>
  <c r="AC61" i="7"/>
  <c r="B62" i="7"/>
  <c r="E62" i="7"/>
  <c r="F62" i="7"/>
  <c r="I62" i="7"/>
  <c r="J62" i="7"/>
  <c r="O62" i="7"/>
  <c r="Q62" i="7"/>
  <c r="S62" i="7"/>
  <c r="T62" i="7"/>
  <c r="W62" i="7"/>
  <c r="X62" i="7"/>
  <c r="Y62" i="7"/>
  <c r="Z62" i="7"/>
  <c r="AC62" i="7"/>
  <c r="B63" i="7"/>
  <c r="E63" i="7"/>
  <c r="F63" i="7"/>
  <c r="I63" i="7"/>
  <c r="J63" i="7"/>
  <c r="O63" i="7"/>
  <c r="Q63" i="7"/>
  <c r="S63" i="7"/>
  <c r="T63" i="7"/>
  <c r="W63" i="7"/>
  <c r="X63" i="7"/>
  <c r="Y63" i="7"/>
  <c r="Z63" i="7"/>
  <c r="AC63" i="7"/>
  <c r="B64" i="7"/>
  <c r="E64" i="7"/>
  <c r="F64" i="7"/>
  <c r="I64" i="7"/>
  <c r="J64" i="7"/>
  <c r="O64" i="7"/>
  <c r="Q64" i="7"/>
  <c r="S64" i="7"/>
  <c r="T64" i="7"/>
  <c r="W64" i="7"/>
  <c r="X64" i="7"/>
  <c r="Y64" i="7"/>
  <c r="Z64" i="7"/>
  <c r="AC64" i="7"/>
  <c r="B65" i="7"/>
  <c r="E65" i="7"/>
  <c r="F65" i="7"/>
  <c r="I65" i="7"/>
  <c r="J65" i="7"/>
  <c r="O65" i="7"/>
  <c r="Q65" i="7"/>
  <c r="S65" i="7"/>
  <c r="T65" i="7"/>
  <c r="W65" i="7"/>
  <c r="X65" i="7"/>
  <c r="Y65" i="7"/>
  <c r="Z65" i="7"/>
  <c r="AC65" i="7"/>
  <c r="AF5" i="10"/>
  <c r="AI5" i="10"/>
  <c r="BH3" i="7" a="1"/>
  <c r="BH3" i="7"/>
  <c r="B5" i="10"/>
  <c r="L14" i="1"/>
  <c r="L17" i="1"/>
  <c r="AP5" i="10"/>
  <c r="J5" i="10"/>
  <c r="L5" i="10"/>
  <c r="L25" i="1"/>
  <c r="L24" i="1"/>
  <c r="L26" i="1"/>
  <c r="AN5" i="10"/>
  <c r="BT6" i="7"/>
  <c r="CW6" i="7"/>
  <c r="CW7" i="7"/>
  <c r="CW8" i="7"/>
  <c r="CW9" i="7"/>
  <c r="CW10" i="7"/>
  <c r="CW11" i="7"/>
  <c r="CW12" i="7"/>
  <c r="CW13" i="7"/>
  <c r="CW14" i="7"/>
  <c r="CW15" i="7"/>
  <c r="BS6" i="7"/>
  <c r="CV6" i="7"/>
  <c r="N17" i="7"/>
  <c r="AQ16" i="7"/>
  <c r="BT16" i="7"/>
  <c r="O5" i="10"/>
  <c r="AS5" i="10"/>
  <c r="AT5" i="10"/>
  <c r="P5" i="10"/>
  <c r="AU5" i="10"/>
  <c r="Q5" i="10"/>
  <c r="AP44" i="7"/>
  <c r="BS44" i="7"/>
  <c r="AP37" i="7"/>
  <c r="BS37" i="7"/>
  <c r="AP29" i="7"/>
  <c r="BS29" i="7"/>
  <c r="AP9" i="7"/>
  <c r="BS9" i="7"/>
  <c r="AP51" i="7"/>
  <c r="BS51" i="7"/>
  <c r="AP54" i="7"/>
  <c r="BS54" i="7"/>
  <c r="AP21" i="7"/>
  <c r="BS21" i="7"/>
  <c r="AP61" i="7"/>
  <c r="BS61" i="7"/>
  <c r="AP33" i="7"/>
  <c r="BS33" i="7"/>
  <c r="AP19" i="7"/>
  <c r="BS19" i="7"/>
  <c r="AP45" i="7"/>
  <c r="BS45" i="7"/>
  <c r="AP18" i="7"/>
  <c r="BS18" i="7"/>
  <c r="AP8" i="7"/>
  <c r="BS8" i="7"/>
  <c r="AP27" i="7"/>
  <c r="BS27" i="7"/>
  <c r="AP31" i="7"/>
  <c r="BS31" i="7"/>
  <c r="AP57" i="7"/>
  <c r="BS57" i="7"/>
  <c r="AP23" i="7"/>
  <c r="BS23" i="7"/>
  <c r="AP35" i="7"/>
  <c r="BS35" i="7"/>
  <c r="AP52" i="7"/>
  <c r="BS52" i="7"/>
  <c r="AP41" i="7"/>
  <c r="BS41" i="7"/>
  <c r="AP20" i="7"/>
  <c r="BS20" i="7"/>
  <c r="AP64" i="7"/>
  <c r="BS64" i="7"/>
  <c r="AP25" i="7"/>
  <c r="BS25" i="7"/>
  <c r="AP30" i="7"/>
  <c r="BS30" i="7"/>
  <c r="AP56" i="7"/>
  <c r="BS56" i="7"/>
  <c r="AP11" i="7"/>
  <c r="BS11" i="7"/>
  <c r="AP26" i="7"/>
  <c r="BS26" i="7"/>
  <c r="AP13" i="7"/>
  <c r="BS13" i="7"/>
  <c r="AP7" i="7"/>
  <c r="AP42" i="7"/>
  <c r="BS42" i="7"/>
  <c r="AP12" i="7"/>
  <c r="BS12" i="7"/>
  <c r="AP14" i="7"/>
  <c r="BS14" i="7"/>
  <c r="AP15" i="7"/>
  <c r="BS15" i="7"/>
  <c r="AP16" i="7"/>
  <c r="BS16" i="7"/>
  <c r="AP46" i="7"/>
  <c r="BS46" i="7"/>
  <c r="AP36" i="7"/>
  <c r="BS36" i="7"/>
  <c r="AP28" i="7"/>
  <c r="BS28" i="7"/>
  <c r="AP17" i="7"/>
  <c r="BS17" i="7"/>
  <c r="AP58" i="7"/>
  <c r="BS58" i="7"/>
  <c r="AP63" i="7"/>
  <c r="BS63" i="7"/>
  <c r="AP32" i="7"/>
  <c r="BS32" i="7"/>
  <c r="AP40" i="7"/>
  <c r="BS40" i="7"/>
  <c r="AP24" i="7"/>
  <c r="BS24" i="7"/>
  <c r="AP62" i="7"/>
  <c r="BS62" i="7"/>
  <c r="AP60" i="7"/>
  <c r="BS60" i="7"/>
  <c r="AP53" i="7"/>
  <c r="BS53" i="7"/>
  <c r="AP48" i="7"/>
  <c r="BS48" i="7"/>
  <c r="AP38" i="7"/>
  <c r="BS38" i="7"/>
  <c r="AP49" i="7"/>
  <c r="BS49" i="7"/>
  <c r="AP50" i="7"/>
  <c r="BS50" i="7"/>
  <c r="AP39" i="7"/>
  <c r="BS39" i="7"/>
  <c r="AP43" i="7"/>
  <c r="BS43" i="7"/>
  <c r="AP10" i="7"/>
  <c r="BS10" i="7"/>
  <c r="AP55" i="7"/>
  <c r="BS55" i="7"/>
  <c r="AP22" i="7"/>
  <c r="BS22" i="7"/>
  <c r="AP34" i="7"/>
  <c r="BS34" i="7"/>
  <c r="AP47" i="7"/>
  <c r="BS47" i="7"/>
  <c r="AP65" i="7"/>
  <c r="BS65" i="7"/>
  <c r="AP59" i="7"/>
  <c r="BS59" i="7"/>
  <c r="CU6" i="7"/>
  <c r="CU7" i="7"/>
  <c r="CU8" i="7"/>
  <c r="CU9" i="7"/>
  <c r="CU10" i="7"/>
  <c r="CU11" i="7"/>
  <c r="CU12" i="7"/>
  <c r="CU13" i="7"/>
  <c r="CU14" i="7"/>
  <c r="CU15" i="7"/>
  <c r="CU16" i="7"/>
  <c r="CU17" i="7"/>
  <c r="CU18" i="7"/>
  <c r="CU19" i="7"/>
  <c r="CU20" i="7"/>
  <c r="CU21" i="7"/>
  <c r="CU22" i="7"/>
  <c r="CU23" i="7"/>
  <c r="CU24" i="7"/>
  <c r="CU25" i="7"/>
  <c r="CU26" i="7"/>
  <c r="CU27" i="7"/>
  <c r="CU28" i="7"/>
  <c r="CU29" i="7"/>
  <c r="CU30" i="7"/>
  <c r="CU31" i="7"/>
  <c r="CU32" i="7"/>
  <c r="CU33" i="7"/>
  <c r="CU34" i="7"/>
  <c r="CU35" i="7"/>
  <c r="CU36" i="7"/>
  <c r="CU37" i="7"/>
  <c r="CU38" i="7"/>
  <c r="CU39" i="7"/>
  <c r="CU40" i="7"/>
  <c r="CU41" i="7"/>
  <c r="CU42" i="7"/>
  <c r="CU43" i="7"/>
  <c r="CU44" i="7"/>
  <c r="CU45" i="7"/>
  <c r="CU46" i="7"/>
  <c r="CU47" i="7"/>
  <c r="CU48" i="7"/>
  <c r="CU49" i="7"/>
  <c r="CU50" i="7"/>
  <c r="CU51" i="7"/>
  <c r="CU52" i="7"/>
  <c r="CU53" i="7"/>
  <c r="CU54" i="7"/>
  <c r="CU55" i="7"/>
  <c r="CU56" i="7"/>
  <c r="CU57" i="7"/>
  <c r="CU58" i="7"/>
  <c r="CU59" i="7"/>
  <c r="CU60" i="7"/>
  <c r="CU61" i="7"/>
  <c r="CU62" i="7"/>
  <c r="CU63" i="7"/>
  <c r="CU64" i="7"/>
  <c r="CU65" i="7"/>
  <c r="AS57" i="7"/>
  <c r="BV57" i="7"/>
  <c r="AS45" i="7"/>
  <c r="BV45" i="7"/>
  <c r="AS33" i="7"/>
  <c r="BV33" i="7"/>
  <c r="AS21" i="7"/>
  <c r="BV21" i="7"/>
  <c r="AS9" i="7"/>
  <c r="BV9" i="7"/>
  <c r="DA7" i="7"/>
  <c r="DA8" i="7"/>
  <c r="DA9" i="7"/>
  <c r="DA10" i="7"/>
  <c r="DA11" i="7"/>
  <c r="DA12" i="7"/>
  <c r="DA13" i="7"/>
  <c r="DA14" i="7"/>
  <c r="DA15" i="7"/>
  <c r="DA16" i="7"/>
  <c r="DA17" i="7"/>
  <c r="DA18" i="7"/>
  <c r="DA19" i="7"/>
  <c r="DA20" i="7"/>
  <c r="DA21" i="7"/>
  <c r="DA22" i="7"/>
  <c r="DA23" i="7"/>
  <c r="DA24" i="7"/>
  <c r="DA25" i="7"/>
  <c r="DA26" i="7"/>
  <c r="DA27" i="7"/>
  <c r="DA28" i="7"/>
  <c r="DA29" i="7"/>
  <c r="DA30" i="7"/>
  <c r="DA31" i="7"/>
  <c r="DA32" i="7"/>
  <c r="DA33" i="7"/>
  <c r="DA34" i="7"/>
  <c r="DA35" i="7"/>
  <c r="DA36" i="7"/>
  <c r="DA37" i="7"/>
  <c r="DA38" i="7"/>
  <c r="DA39" i="7"/>
  <c r="DA40" i="7"/>
  <c r="DA41" i="7"/>
  <c r="DA42" i="7"/>
  <c r="DA43" i="7"/>
  <c r="DA44" i="7"/>
  <c r="DA45" i="7"/>
  <c r="DA46" i="7"/>
  <c r="DA47" i="7"/>
  <c r="DA48" i="7"/>
  <c r="DA49" i="7"/>
  <c r="DA50" i="7"/>
  <c r="DA51" i="7"/>
  <c r="DA52" i="7"/>
  <c r="DA53" i="7"/>
  <c r="DA54" i="7"/>
  <c r="DA55" i="7"/>
  <c r="DA56" i="7"/>
  <c r="DA57" i="7"/>
  <c r="DA58" i="7"/>
  <c r="DA59" i="7"/>
  <c r="DA60" i="7"/>
  <c r="DA61" i="7"/>
  <c r="DA62" i="7"/>
  <c r="DA63" i="7"/>
  <c r="DA64" i="7"/>
  <c r="DA65" i="7"/>
  <c r="AS59" i="7"/>
  <c r="BV59" i="7"/>
  <c r="AS47" i="7"/>
  <c r="BV47" i="7"/>
  <c r="AS35" i="7"/>
  <c r="BV35" i="7"/>
  <c r="AS23" i="7"/>
  <c r="BV23" i="7"/>
  <c r="AS11" i="7"/>
  <c r="BV11" i="7"/>
  <c r="CT7" i="7"/>
  <c r="CT8" i="7"/>
  <c r="CT9" i="7"/>
  <c r="CT10" i="7"/>
  <c r="CT11" i="7"/>
  <c r="CT12" i="7"/>
  <c r="CT13" i="7"/>
  <c r="CT14" i="7"/>
  <c r="CT15" i="7"/>
  <c r="CT16" i="7"/>
  <c r="CT17" i="7"/>
  <c r="CT18" i="7"/>
  <c r="CT19" i="7"/>
  <c r="CT20" i="7"/>
  <c r="CT21" i="7"/>
  <c r="CT22" i="7"/>
  <c r="CT23" i="7"/>
  <c r="CT24" i="7"/>
  <c r="CT25" i="7"/>
  <c r="CT26" i="7"/>
  <c r="CT27" i="7"/>
  <c r="CT28" i="7"/>
  <c r="CT29" i="7"/>
  <c r="CT30" i="7"/>
  <c r="CT31" i="7"/>
  <c r="CT32" i="7"/>
  <c r="CT33" i="7"/>
  <c r="CT34" i="7"/>
  <c r="CT35" i="7"/>
  <c r="CT36" i="7"/>
  <c r="CT37" i="7"/>
  <c r="CT38" i="7"/>
  <c r="CT39" i="7"/>
  <c r="CT40" i="7"/>
  <c r="CT41" i="7"/>
  <c r="CT42" i="7"/>
  <c r="CT43" i="7"/>
  <c r="CT44" i="7"/>
  <c r="CT45" i="7"/>
  <c r="CT46" i="7"/>
  <c r="CT47" i="7"/>
  <c r="CT48" i="7"/>
  <c r="CT49" i="7"/>
  <c r="CT50" i="7"/>
  <c r="CT51" i="7"/>
  <c r="CT52" i="7"/>
  <c r="CT53" i="7"/>
  <c r="CT54" i="7"/>
  <c r="CT55" i="7"/>
  <c r="CT56" i="7"/>
  <c r="CT57" i="7"/>
  <c r="CT58" i="7"/>
  <c r="CT59" i="7"/>
  <c r="CT60" i="7"/>
  <c r="CT61" i="7"/>
  <c r="CT62" i="7"/>
  <c r="CT63" i="7"/>
  <c r="CT64" i="7"/>
  <c r="CT65" i="7"/>
  <c r="CQ7" i="7"/>
  <c r="CQ8" i="7"/>
  <c r="CQ9" i="7"/>
  <c r="CQ10" i="7"/>
  <c r="CQ11" i="7"/>
  <c r="CQ12" i="7"/>
  <c r="CQ13" i="7"/>
  <c r="CQ14" i="7"/>
  <c r="CQ15" i="7"/>
  <c r="CQ16" i="7"/>
  <c r="CQ17" i="7"/>
  <c r="CQ18" i="7"/>
  <c r="CQ19" i="7"/>
  <c r="CQ20" i="7"/>
  <c r="CQ21" i="7"/>
  <c r="CQ22" i="7"/>
  <c r="CQ23" i="7"/>
  <c r="CQ24" i="7"/>
  <c r="CQ25" i="7"/>
  <c r="CQ26" i="7"/>
  <c r="CQ27" i="7"/>
  <c r="CQ28" i="7"/>
  <c r="CQ29" i="7"/>
  <c r="CQ30" i="7"/>
  <c r="CQ31" i="7"/>
  <c r="CQ32" i="7"/>
  <c r="CQ33" i="7"/>
  <c r="CQ34" i="7"/>
  <c r="CQ35" i="7"/>
  <c r="CQ36" i="7"/>
  <c r="CQ37" i="7"/>
  <c r="CQ38" i="7"/>
  <c r="CQ39" i="7"/>
  <c r="CQ40" i="7"/>
  <c r="CQ41" i="7"/>
  <c r="CQ42" i="7"/>
  <c r="CQ43" i="7"/>
  <c r="CQ44" i="7"/>
  <c r="CQ45" i="7"/>
  <c r="CQ46" i="7"/>
  <c r="CQ47" i="7"/>
  <c r="CQ48" i="7"/>
  <c r="CQ49" i="7"/>
  <c r="CQ50" i="7"/>
  <c r="CQ51" i="7"/>
  <c r="CQ52" i="7"/>
  <c r="CQ53" i="7"/>
  <c r="CQ54" i="7"/>
  <c r="CQ55" i="7"/>
  <c r="CQ56" i="7"/>
  <c r="CQ57" i="7"/>
  <c r="CQ58" i="7"/>
  <c r="CQ59" i="7"/>
  <c r="CQ60" i="7"/>
  <c r="CQ61" i="7"/>
  <c r="CQ62" i="7"/>
  <c r="CQ63" i="7"/>
  <c r="CQ64" i="7"/>
  <c r="CQ65" i="7"/>
  <c r="J12" i="1"/>
  <c r="I15" i="1"/>
  <c r="AS10" i="7"/>
  <c r="BV10" i="7"/>
  <c r="AS55" i="7"/>
  <c r="BV55" i="7"/>
  <c r="AS43" i="7"/>
  <c r="BV43" i="7"/>
  <c r="AS31" i="7"/>
  <c r="BV31" i="7"/>
  <c r="AS19" i="7"/>
  <c r="BV19" i="7"/>
  <c r="AS54" i="7"/>
  <c r="BV54" i="7"/>
  <c r="AS42" i="7"/>
  <c r="BV42" i="7"/>
  <c r="AS30" i="7"/>
  <c r="BV30" i="7"/>
  <c r="AS18" i="7"/>
  <c r="BV18" i="7"/>
  <c r="AS62" i="7"/>
  <c r="BV62" i="7"/>
  <c r="AS50" i="7"/>
  <c r="BV50" i="7"/>
  <c r="AS38" i="7"/>
  <c r="BV38" i="7"/>
  <c r="AS26" i="7"/>
  <c r="BV26" i="7"/>
  <c r="AS14" i="7"/>
  <c r="BV14" i="7"/>
  <c r="AS58" i="7"/>
  <c r="BV58" i="7"/>
  <c r="AS46" i="7"/>
  <c r="BV46" i="7"/>
  <c r="AS34" i="7"/>
  <c r="BV34" i="7"/>
  <c r="AS22" i="7"/>
  <c r="BV22" i="7"/>
  <c r="AS7" i="7"/>
  <c r="BV7" i="7"/>
  <c r="CY6" i="7"/>
  <c r="AS65" i="7"/>
  <c r="BV65" i="7"/>
  <c r="AS53" i="7"/>
  <c r="BV53" i="7"/>
  <c r="AS41" i="7"/>
  <c r="BV41" i="7"/>
  <c r="AS29" i="7"/>
  <c r="BV29" i="7"/>
  <c r="AS17" i="7"/>
  <c r="BV17" i="7"/>
  <c r="AS63" i="7"/>
  <c r="BV63" i="7"/>
  <c r="AS51" i="7"/>
  <c r="BV51" i="7"/>
  <c r="AS39" i="7"/>
  <c r="BV39" i="7"/>
  <c r="AS27" i="7"/>
  <c r="BV27" i="7"/>
  <c r="AS15" i="7"/>
  <c r="BV15" i="7"/>
  <c r="AS60" i="7"/>
  <c r="BV60" i="7"/>
  <c r="AS48" i="7"/>
  <c r="BV48" i="7"/>
  <c r="AS36" i="7"/>
  <c r="BV36" i="7"/>
  <c r="AS24" i="7"/>
  <c r="BV24" i="7"/>
  <c r="AS12" i="7"/>
  <c r="BV12" i="7"/>
  <c r="AS52" i="7"/>
  <c r="BV52" i="7"/>
  <c r="AS28" i="7"/>
  <c r="BV28" i="7"/>
  <c r="AS16" i="7"/>
  <c r="BV16" i="7"/>
  <c r="AS64" i="7"/>
  <c r="BV64" i="7"/>
  <c r="AS40" i="7"/>
  <c r="BV40" i="7"/>
  <c r="AS61" i="7"/>
  <c r="BV61" i="7"/>
  <c r="AS49" i="7"/>
  <c r="BV49" i="7"/>
  <c r="AS37" i="7"/>
  <c r="BV37" i="7"/>
  <c r="AS25" i="7"/>
  <c r="BV25" i="7"/>
  <c r="AS13" i="7"/>
  <c r="BV13" i="7"/>
  <c r="AS56" i="7"/>
  <c r="BV56" i="7"/>
  <c r="AS44" i="7"/>
  <c r="BV44" i="7"/>
  <c r="AS32" i="7"/>
  <c r="BV32" i="7"/>
  <c r="AS20" i="7"/>
  <c r="BV20" i="7"/>
  <c r="AS8" i="7"/>
  <c r="BV8" i="7"/>
  <c r="J16" i="1"/>
  <c r="C5" i="10"/>
  <c r="H12" i="1"/>
  <c r="AG5" i="10"/>
  <c r="E5" i="10"/>
  <c r="L15" i="1"/>
  <c r="BJ5" i="10"/>
  <c r="CW16" i="7"/>
  <c r="N18" i="7"/>
  <c r="AQ17" i="7"/>
  <c r="BT17" i="7"/>
  <c r="BS7" i="7"/>
  <c r="CV7" i="7"/>
  <c r="CV8" i="7"/>
  <c r="CV9" i="7"/>
  <c r="CV10" i="7"/>
  <c r="CV11" i="7"/>
  <c r="CV12" i="7"/>
  <c r="CV13" i="7"/>
  <c r="CV14" i="7"/>
  <c r="CV15" i="7"/>
  <c r="CV16" i="7"/>
  <c r="CV17" i="7"/>
  <c r="CV18" i="7"/>
  <c r="CV19" i="7"/>
  <c r="CV20" i="7"/>
  <c r="CV21" i="7"/>
  <c r="CV22" i="7"/>
  <c r="CV23" i="7"/>
  <c r="CV24" i="7"/>
  <c r="CV25" i="7"/>
  <c r="CV26" i="7"/>
  <c r="CV27" i="7"/>
  <c r="CV28" i="7"/>
  <c r="CV29" i="7"/>
  <c r="CV30" i="7"/>
  <c r="CV31" i="7"/>
  <c r="CV32" i="7"/>
  <c r="CV33" i="7"/>
  <c r="CV34" i="7"/>
  <c r="CV35" i="7"/>
  <c r="CV36" i="7"/>
  <c r="CV37" i="7"/>
  <c r="CV38" i="7"/>
  <c r="CV39" i="7"/>
  <c r="CV40" i="7"/>
  <c r="CV41" i="7"/>
  <c r="CV42" i="7"/>
  <c r="CV43" i="7"/>
  <c r="CV44" i="7"/>
  <c r="CV45" i="7"/>
  <c r="CV46" i="7"/>
  <c r="CV47" i="7"/>
  <c r="CV48" i="7"/>
  <c r="CV49" i="7"/>
  <c r="CV50" i="7"/>
  <c r="CV51" i="7"/>
  <c r="CV52" i="7"/>
  <c r="CV53" i="7"/>
  <c r="CV54" i="7"/>
  <c r="CV55" i="7"/>
  <c r="CV56" i="7"/>
  <c r="CV57" i="7"/>
  <c r="CV58" i="7"/>
  <c r="CV59" i="7"/>
  <c r="CV60" i="7"/>
  <c r="CV61" i="7"/>
  <c r="CV62" i="7"/>
  <c r="CV63" i="7"/>
  <c r="CV64" i="7"/>
  <c r="CV65" i="7"/>
  <c r="AM5" i="10"/>
  <c r="I5" i="10"/>
  <c r="CY7" i="7"/>
  <c r="CY8" i="7"/>
  <c r="CY9" i="7"/>
  <c r="CY10" i="7"/>
  <c r="CY11" i="7"/>
  <c r="CY12" i="7"/>
  <c r="CY13" i="7"/>
  <c r="CY14" i="7"/>
  <c r="CY15" i="7"/>
  <c r="CY16" i="7"/>
  <c r="CY17" i="7"/>
  <c r="CY18" i="7"/>
  <c r="CY19" i="7"/>
  <c r="CY20" i="7"/>
  <c r="CY21" i="7"/>
  <c r="CY22" i="7"/>
  <c r="CY23" i="7"/>
  <c r="CY24" i="7"/>
  <c r="CY25" i="7"/>
  <c r="CY26" i="7"/>
  <c r="CY27" i="7"/>
  <c r="CY28" i="7"/>
  <c r="CY29" i="7"/>
  <c r="CY30" i="7"/>
  <c r="CY31" i="7"/>
  <c r="CY32" i="7"/>
  <c r="CY33" i="7"/>
  <c r="CY34" i="7"/>
  <c r="CY35" i="7"/>
  <c r="CY36" i="7"/>
  <c r="CY37" i="7"/>
  <c r="CY38" i="7"/>
  <c r="CY39" i="7"/>
  <c r="CY40" i="7"/>
  <c r="CY41" i="7"/>
  <c r="CY42" i="7"/>
  <c r="CY43" i="7"/>
  <c r="CY44" i="7"/>
  <c r="CY45" i="7"/>
  <c r="CY46" i="7"/>
  <c r="CY47" i="7"/>
  <c r="CY48" i="7"/>
  <c r="CY49" i="7"/>
  <c r="CY50" i="7"/>
  <c r="CY51" i="7"/>
  <c r="CY52" i="7"/>
  <c r="CY53" i="7"/>
  <c r="CY54" i="7"/>
  <c r="CY55" i="7"/>
  <c r="CY56" i="7"/>
  <c r="CY57" i="7"/>
  <c r="CY58" i="7"/>
  <c r="CY59" i="7"/>
  <c r="CY60" i="7"/>
  <c r="CY61" i="7"/>
  <c r="CY62" i="7"/>
  <c r="CY63" i="7"/>
  <c r="CY64" i="7"/>
  <c r="CY65" i="7"/>
  <c r="BD5" i="10"/>
  <c r="BE5" i="10"/>
  <c r="BF5" i="10"/>
  <c r="Z5" i="10"/>
  <c r="AA5" i="10"/>
  <c r="AB5" i="10"/>
  <c r="CW17" i="7"/>
  <c r="N19" i="7"/>
  <c r="AQ18" i="7"/>
  <c r="BT18" i="7"/>
  <c r="AE4" i="7"/>
  <c r="BH4" i="7"/>
  <c r="E6" i="7"/>
  <c r="AH6" i="7"/>
  <c r="BK6" i="7"/>
  <c r="F6" i="7"/>
  <c r="AI6" i="7"/>
  <c r="BL6" i="7"/>
  <c r="I6" i="7"/>
  <c r="AL6" i="7"/>
  <c r="BO6" i="7"/>
  <c r="J6" i="7"/>
  <c r="AM6" i="7"/>
  <c r="BP6" i="7"/>
  <c r="O6" i="7"/>
  <c r="AR6" i="7"/>
  <c r="BU6" i="7"/>
  <c r="Q6" i="7"/>
  <c r="AT6" i="7"/>
  <c r="BW6" i="7"/>
  <c r="S6" i="7"/>
  <c r="AV6" i="7"/>
  <c r="BY6" i="7"/>
  <c r="T6" i="7"/>
  <c r="AW6" i="7"/>
  <c r="BZ6" i="7"/>
  <c r="W6" i="7"/>
  <c r="X6" i="7"/>
  <c r="BA7" i="7"/>
  <c r="CD7" i="7"/>
  <c r="Y6" i="7"/>
  <c r="BB7" i="7"/>
  <c r="CE7" i="7"/>
  <c r="Z6" i="7"/>
  <c r="BC6" i="7"/>
  <c r="CF6" i="7"/>
  <c r="BE6" i="7"/>
  <c r="CH6" i="7"/>
  <c r="AC6" i="7"/>
  <c r="BF6" i="7"/>
  <c r="CI6" i="7"/>
  <c r="B6" i="7"/>
  <c r="CW18" i="7"/>
  <c r="N20" i="7"/>
  <c r="AQ19" i="7"/>
  <c r="BT19" i="7"/>
  <c r="DC6" i="7"/>
  <c r="DB6" i="7"/>
  <c r="CX6" i="7"/>
  <c r="CS6" i="7"/>
  <c r="CK4" i="7"/>
  <c r="CR6" i="7"/>
  <c r="DL6" i="7"/>
  <c r="CO6" i="7"/>
  <c r="DK6" i="7"/>
  <c r="CN6" i="7"/>
  <c r="DI6" i="7"/>
  <c r="CZ6" i="7"/>
  <c r="AE9" i="7"/>
  <c r="BH9" i="7"/>
  <c r="AE7" i="7"/>
  <c r="BH7" i="7"/>
  <c r="AE18" i="7"/>
  <c r="BH18" i="7"/>
  <c r="BA31" i="7"/>
  <c r="CD31" i="7"/>
  <c r="BE10" i="7"/>
  <c r="CH10" i="7"/>
  <c r="AE15" i="7"/>
  <c r="BH15" i="7"/>
  <c r="BC54" i="7"/>
  <c r="CF54" i="7"/>
  <c r="BE58" i="7"/>
  <c r="CH58" i="7"/>
  <c r="AE11" i="7"/>
  <c r="BH11" i="7"/>
  <c r="BA65" i="7"/>
  <c r="CD65" i="7"/>
  <c r="BC63" i="7"/>
  <c r="CF63" i="7"/>
  <c r="BF61" i="7"/>
  <c r="CI61" i="7"/>
  <c r="AZ60" i="7"/>
  <c r="CC60" i="7"/>
  <c r="BB58" i="7"/>
  <c r="CE58" i="7"/>
  <c r="BE56" i="7"/>
  <c r="CH56" i="7"/>
  <c r="AW55" i="7"/>
  <c r="BZ55" i="7"/>
  <c r="BA53" i="7"/>
  <c r="CD53" i="7"/>
  <c r="BC51" i="7"/>
  <c r="CF51" i="7"/>
  <c r="BF49" i="7"/>
  <c r="CI49" i="7"/>
  <c r="AZ48" i="7"/>
  <c r="CC48" i="7"/>
  <c r="BB46" i="7"/>
  <c r="CE46" i="7"/>
  <c r="BE44" i="7"/>
  <c r="CH44" i="7"/>
  <c r="AW43" i="7"/>
  <c r="BZ43" i="7"/>
  <c r="BA41" i="7"/>
  <c r="CD41" i="7"/>
  <c r="BC39" i="7"/>
  <c r="CF39" i="7"/>
  <c r="BF37" i="7"/>
  <c r="CI37" i="7"/>
  <c r="AZ36" i="7"/>
  <c r="CC36" i="7"/>
  <c r="BB34" i="7"/>
  <c r="CE34" i="7"/>
  <c r="BE32" i="7"/>
  <c r="CH32" i="7"/>
  <c r="AW31" i="7"/>
  <c r="BZ31" i="7"/>
  <c r="BA29" i="7"/>
  <c r="CD29" i="7"/>
  <c r="BC27" i="7"/>
  <c r="CF27" i="7"/>
  <c r="BF25" i="7"/>
  <c r="CI25" i="7"/>
  <c r="AZ24" i="7"/>
  <c r="CC24" i="7"/>
  <c r="BB22" i="7"/>
  <c r="CE22" i="7"/>
  <c r="BE20" i="7"/>
  <c r="CH20" i="7"/>
  <c r="AW19" i="7"/>
  <c r="BZ19" i="7"/>
  <c r="BA17" i="7"/>
  <c r="CD17" i="7"/>
  <c r="BC15" i="7"/>
  <c r="CF15" i="7"/>
  <c r="BF13" i="7"/>
  <c r="CI13" i="7"/>
  <c r="AZ12" i="7"/>
  <c r="CC12" i="7"/>
  <c r="BE8" i="7"/>
  <c r="CH8" i="7"/>
  <c r="BE38" i="7"/>
  <c r="CH38" i="7"/>
  <c r="BA23" i="7"/>
  <c r="CD23" i="7"/>
  <c r="AZ59" i="7"/>
  <c r="CC59" i="7"/>
  <c r="AZ47" i="7"/>
  <c r="CC47" i="7"/>
  <c r="AZ43" i="7"/>
  <c r="CC43" i="7"/>
  <c r="BE61" i="7"/>
  <c r="CH61" i="7"/>
  <c r="BF54" i="7"/>
  <c r="CI54" i="7"/>
  <c r="BE49" i="7"/>
  <c r="CH49" i="7"/>
  <c r="BC44" i="7"/>
  <c r="CF44" i="7"/>
  <c r="BC32" i="7"/>
  <c r="CF32" i="7"/>
  <c r="BB27" i="7"/>
  <c r="CE27" i="7"/>
  <c r="AW24" i="7"/>
  <c r="BZ24" i="7"/>
  <c r="BF18" i="7"/>
  <c r="CI18" i="7"/>
  <c r="BB15" i="7"/>
  <c r="CE15" i="7"/>
  <c r="AW12" i="7"/>
  <c r="BZ12" i="7"/>
  <c r="BA63" i="7"/>
  <c r="CD63" i="7"/>
  <c r="BC61" i="7"/>
  <c r="CF61" i="7"/>
  <c r="BE54" i="7"/>
  <c r="CH54" i="7"/>
  <c r="BA51" i="7"/>
  <c r="CD51" i="7"/>
  <c r="BC49" i="7"/>
  <c r="CF49" i="7"/>
  <c r="BE42" i="7"/>
  <c r="CH42" i="7"/>
  <c r="BA39" i="7"/>
  <c r="CD39" i="7"/>
  <c r="AZ34" i="7"/>
  <c r="CC34" i="7"/>
  <c r="BE30" i="7"/>
  <c r="CH30" i="7"/>
  <c r="BA27" i="7"/>
  <c r="CD27" i="7"/>
  <c r="BE18" i="7"/>
  <c r="CH18" i="7"/>
  <c r="AW17" i="7"/>
  <c r="BZ17" i="7"/>
  <c r="BA15" i="7"/>
  <c r="CD15" i="7"/>
  <c r="BC13" i="7"/>
  <c r="CF13" i="7"/>
  <c r="BF11" i="7"/>
  <c r="CI11" i="7"/>
  <c r="BB8" i="7"/>
  <c r="CE8" i="7"/>
  <c r="AE8" i="7"/>
  <c r="BH8" i="7"/>
  <c r="BF64" i="7"/>
  <c r="CI64" i="7"/>
  <c r="AZ63" i="7"/>
  <c r="CC63" i="7"/>
  <c r="BB61" i="7"/>
  <c r="CE61" i="7"/>
  <c r="BE59" i="7"/>
  <c r="CH59" i="7"/>
  <c r="AW58" i="7"/>
  <c r="BZ58" i="7"/>
  <c r="BA56" i="7"/>
  <c r="CD56" i="7"/>
  <c r="BF52" i="7"/>
  <c r="CI52" i="7"/>
  <c r="BB49" i="7"/>
  <c r="CE49" i="7"/>
  <c r="BE47" i="7"/>
  <c r="CH47" i="7"/>
  <c r="AW46" i="7"/>
  <c r="BZ46" i="7"/>
  <c r="BA44" i="7"/>
  <c r="CD44" i="7"/>
  <c r="BC42" i="7"/>
  <c r="CF42" i="7"/>
  <c r="BF40" i="7"/>
  <c r="CI40" i="7"/>
  <c r="AZ39" i="7"/>
  <c r="CC39" i="7"/>
  <c r="BB37" i="7"/>
  <c r="CE37" i="7"/>
  <c r="BE35" i="7"/>
  <c r="CH35" i="7"/>
  <c r="AW34" i="7"/>
  <c r="BZ34" i="7"/>
  <c r="BA32" i="7"/>
  <c r="CD32" i="7"/>
  <c r="BF28" i="7"/>
  <c r="CI28" i="7"/>
  <c r="AZ27" i="7"/>
  <c r="CC27" i="7"/>
  <c r="BB25" i="7"/>
  <c r="CE25" i="7"/>
  <c r="BE23" i="7"/>
  <c r="CH23" i="7"/>
  <c r="AW22" i="7"/>
  <c r="BZ22" i="7"/>
  <c r="BA20" i="7"/>
  <c r="CD20" i="7"/>
  <c r="BF16" i="7"/>
  <c r="CI16" i="7"/>
  <c r="AZ15" i="7"/>
  <c r="CC15" i="7"/>
  <c r="BB13" i="7"/>
  <c r="CE13" i="7"/>
  <c r="BE11" i="7"/>
  <c r="CH11" i="7"/>
  <c r="AW10" i="7"/>
  <c r="BZ10" i="7"/>
  <c r="BA8" i="7"/>
  <c r="CD8" i="7"/>
  <c r="BB6" i="7"/>
  <c r="CE6" i="7"/>
  <c r="AZ65" i="7"/>
  <c r="CC65" i="7"/>
  <c r="BB63" i="7"/>
  <c r="CE63" i="7"/>
  <c r="AW60" i="7"/>
  <c r="BZ60" i="7"/>
  <c r="BA58" i="7"/>
  <c r="CD58" i="7"/>
  <c r="AZ53" i="7"/>
  <c r="CC53" i="7"/>
  <c r="BB51" i="7"/>
  <c r="CE51" i="7"/>
  <c r="AW48" i="7"/>
  <c r="BZ48" i="7"/>
  <c r="BF42" i="7"/>
  <c r="CI42" i="7"/>
  <c r="BB39" i="7"/>
  <c r="CE39" i="7"/>
  <c r="AW36" i="7"/>
  <c r="BZ36" i="7"/>
  <c r="BA34" i="7"/>
  <c r="CD34" i="7"/>
  <c r="BF30" i="7"/>
  <c r="CI30" i="7"/>
  <c r="AZ29" i="7"/>
  <c r="CC29" i="7"/>
  <c r="BE25" i="7"/>
  <c r="CH25" i="7"/>
  <c r="BA6" i="7"/>
  <c r="CD6" i="7"/>
  <c r="BA59" i="7"/>
  <c r="CD59" i="7"/>
  <c r="BE26" i="7"/>
  <c r="CH26" i="7"/>
  <c r="AE17" i="7"/>
  <c r="BH17" i="7"/>
  <c r="BC62" i="7"/>
  <c r="CF62" i="7"/>
  <c r="BC50" i="7"/>
  <c r="CF50" i="7"/>
  <c r="AZ35" i="7"/>
  <c r="CC35" i="7"/>
  <c r="AE12" i="7"/>
  <c r="BH12" i="7"/>
  <c r="BB65" i="7"/>
  <c r="CE65" i="7"/>
  <c r="BE63" i="7"/>
  <c r="CH63" i="7"/>
  <c r="AW62" i="7"/>
  <c r="BZ62" i="7"/>
  <c r="BA60" i="7"/>
  <c r="CD60" i="7"/>
  <c r="BC58" i="7"/>
  <c r="CF58" i="7"/>
  <c r="BF56" i="7"/>
  <c r="CI56" i="7"/>
  <c r="AZ55" i="7"/>
  <c r="CC55" i="7"/>
  <c r="BB53" i="7"/>
  <c r="CE53" i="7"/>
  <c r="BE51" i="7"/>
  <c r="CH51" i="7"/>
  <c r="AW50" i="7"/>
  <c r="BZ50" i="7"/>
  <c r="BA48" i="7"/>
  <c r="CD48" i="7"/>
  <c r="BC46" i="7"/>
  <c r="CF46" i="7"/>
  <c r="BF44" i="7"/>
  <c r="CI44" i="7"/>
  <c r="BB41" i="7"/>
  <c r="CE41" i="7"/>
  <c r="BE39" i="7"/>
  <c r="CH39" i="7"/>
  <c r="AW38" i="7"/>
  <c r="BZ38" i="7"/>
  <c r="BA36" i="7"/>
  <c r="CD36" i="7"/>
  <c r="BC34" i="7"/>
  <c r="CF34" i="7"/>
  <c r="BF32" i="7"/>
  <c r="CI32" i="7"/>
  <c r="AZ31" i="7"/>
  <c r="CC31" i="7"/>
  <c r="BB29" i="7"/>
  <c r="CE29" i="7"/>
  <c r="BE27" i="7"/>
  <c r="CH27" i="7"/>
  <c r="AW26" i="7"/>
  <c r="BZ26" i="7"/>
  <c r="BA24" i="7"/>
  <c r="CD24" i="7"/>
  <c r="BC22" i="7"/>
  <c r="CF22" i="7"/>
  <c r="BF20" i="7"/>
  <c r="CI20" i="7"/>
  <c r="AZ19" i="7"/>
  <c r="CC19" i="7"/>
  <c r="BB17" i="7"/>
  <c r="CE17" i="7"/>
  <c r="BE15" i="7"/>
  <c r="CH15" i="7"/>
  <c r="BA12" i="7"/>
  <c r="CD12" i="7"/>
  <c r="BC10" i="7"/>
  <c r="CF10" i="7"/>
  <c r="AZ58" i="7"/>
  <c r="CC58" i="7"/>
  <c r="BB10" i="7"/>
  <c r="CE10" i="7"/>
  <c r="BB11" i="7"/>
  <c r="CE11" i="7"/>
  <c r="BA47" i="7"/>
  <c r="CD47" i="7"/>
  <c r="BA46" i="7"/>
  <c r="CD46" i="7"/>
  <c r="AZ41" i="7"/>
  <c r="CC41" i="7"/>
  <c r="AZ42" i="7"/>
  <c r="CC42" i="7"/>
  <c r="BC20" i="7"/>
  <c r="CF20" i="7"/>
  <c r="BC21" i="7"/>
  <c r="CF21" i="7"/>
  <c r="BA10" i="7"/>
  <c r="CD10" i="7"/>
  <c r="BA11" i="7"/>
  <c r="CD11" i="7"/>
  <c r="BC26" i="7"/>
  <c r="CF26" i="7"/>
  <c r="BC25" i="7"/>
  <c r="CF25" i="7"/>
  <c r="AZ54" i="7"/>
  <c r="CC54" i="7"/>
  <c r="BE64" i="7"/>
  <c r="CH64" i="7"/>
  <c r="AW63" i="7"/>
  <c r="BZ63" i="7"/>
  <c r="BA61" i="7"/>
  <c r="CD61" i="7"/>
  <c r="BC59" i="7"/>
  <c r="CF59" i="7"/>
  <c r="BF57" i="7"/>
  <c r="CI57" i="7"/>
  <c r="AZ56" i="7"/>
  <c r="CC56" i="7"/>
  <c r="BB54" i="7"/>
  <c r="CE54" i="7"/>
  <c r="BE52" i="7"/>
  <c r="CH52" i="7"/>
  <c r="AW51" i="7"/>
  <c r="BZ51" i="7"/>
  <c r="BA49" i="7"/>
  <c r="CD49" i="7"/>
  <c r="BA50" i="7"/>
  <c r="CD50" i="7"/>
  <c r="BA35" i="7"/>
  <c r="CD35" i="7"/>
  <c r="BE33" i="7"/>
  <c r="CH33" i="7"/>
  <c r="BE50" i="7"/>
  <c r="CH50" i="7"/>
  <c r="BE62" i="7"/>
  <c r="CH62" i="7"/>
  <c r="BC45" i="7"/>
  <c r="CF45" i="7"/>
  <c r="BC33" i="7"/>
  <c r="CF33" i="7"/>
  <c r="BF14" i="7"/>
  <c r="CI14" i="7"/>
  <c r="BA42" i="7"/>
  <c r="CD42" i="7"/>
  <c r="BC56" i="7"/>
  <c r="CF56" i="7"/>
  <c r="BC57" i="7"/>
  <c r="CF57" i="7"/>
  <c r="BE13" i="7"/>
  <c r="CH13" i="7"/>
  <c r="BE14" i="7"/>
  <c r="CH14" i="7"/>
  <c r="BA22" i="7"/>
  <c r="CD22" i="7"/>
  <c r="BE37" i="7"/>
  <c r="CH37" i="7"/>
  <c r="AE16" i="7"/>
  <c r="BH16" i="7"/>
  <c r="BA64" i="7"/>
  <c r="CD64" i="7"/>
  <c r="BF60" i="7"/>
  <c r="CI60" i="7"/>
  <c r="BB57" i="7"/>
  <c r="CE57" i="7"/>
  <c r="BE55" i="7"/>
  <c r="CH55" i="7"/>
  <c r="AW54" i="7"/>
  <c r="BZ54" i="7"/>
  <c r="BA52" i="7"/>
  <c r="CD52" i="7"/>
  <c r="BF48" i="7"/>
  <c r="CI48" i="7"/>
  <c r="BB45" i="7"/>
  <c r="CE45" i="7"/>
  <c r="BE43" i="7"/>
  <c r="CH43" i="7"/>
  <c r="AW42" i="7"/>
  <c r="BZ42" i="7"/>
  <c r="BA40" i="7"/>
  <c r="CD40" i="7"/>
  <c r="BC38" i="7"/>
  <c r="CF38" i="7"/>
  <c r="BF36" i="7"/>
  <c r="CI36" i="7"/>
  <c r="BB33" i="7"/>
  <c r="CE33" i="7"/>
  <c r="BE31" i="7"/>
  <c r="CH31" i="7"/>
  <c r="AW30" i="7"/>
  <c r="BZ30" i="7"/>
  <c r="BA28" i="7"/>
  <c r="CD28" i="7"/>
  <c r="BF24" i="7"/>
  <c r="CI24" i="7"/>
  <c r="AZ23" i="7"/>
  <c r="CC23" i="7"/>
  <c r="BB21" i="7"/>
  <c r="CE21" i="7"/>
  <c r="BE19" i="7"/>
  <c r="CH19" i="7"/>
  <c r="AW18" i="7"/>
  <c r="BZ18" i="7"/>
  <c r="BA16" i="7"/>
  <c r="CD16" i="7"/>
  <c r="BC14" i="7"/>
  <c r="CF14" i="7"/>
  <c r="BF12" i="7"/>
  <c r="CI12" i="7"/>
  <c r="BB9" i="7"/>
  <c r="CE9" i="7"/>
  <c r="BE7" i="7"/>
  <c r="CH7" i="7"/>
  <c r="BC47" i="7"/>
  <c r="CF47" i="7"/>
  <c r="BF45" i="7"/>
  <c r="CI45" i="7"/>
  <c r="AZ44" i="7"/>
  <c r="CC44" i="7"/>
  <c r="BB42" i="7"/>
  <c r="CE42" i="7"/>
  <c r="BE40" i="7"/>
  <c r="CH40" i="7"/>
  <c r="AW39" i="7"/>
  <c r="BZ39" i="7"/>
  <c r="BA37" i="7"/>
  <c r="CD37" i="7"/>
  <c r="BC35" i="7"/>
  <c r="CF35" i="7"/>
  <c r="BF33" i="7"/>
  <c r="CI33" i="7"/>
  <c r="AZ32" i="7"/>
  <c r="CC32" i="7"/>
  <c r="BB30" i="7"/>
  <c r="CE30" i="7"/>
  <c r="BE28" i="7"/>
  <c r="CH28" i="7"/>
  <c r="AW27" i="7"/>
  <c r="BZ27" i="7"/>
  <c r="BA25" i="7"/>
  <c r="CD25" i="7"/>
  <c r="BC23" i="7"/>
  <c r="CF23" i="7"/>
  <c r="BF21" i="7"/>
  <c r="CI21" i="7"/>
  <c r="AZ20" i="7"/>
  <c r="CC20" i="7"/>
  <c r="BB18" i="7"/>
  <c r="CE18" i="7"/>
  <c r="BE16" i="7"/>
  <c r="CH16" i="7"/>
  <c r="AW15" i="7"/>
  <c r="BZ15" i="7"/>
  <c r="BA13" i="7"/>
  <c r="CD13" i="7"/>
  <c r="BC11" i="7"/>
  <c r="CF11" i="7"/>
  <c r="AZ8" i="7"/>
  <c r="CC8" i="7"/>
  <c r="BC64" i="7"/>
  <c r="CF64" i="7"/>
  <c r="BF62" i="7"/>
  <c r="CI62" i="7"/>
  <c r="AZ61" i="7"/>
  <c r="CC61" i="7"/>
  <c r="BB59" i="7"/>
  <c r="CE59" i="7"/>
  <c r="BE57" i="7"/>
  <c r="CH57" i="7"/>
  <c r="AW56" i="7"/>
  <c r="BZ56" i="7"/>
  <c r="BA54" i="7"/>
  <c r="CD54" i="7"/>
  <c r="BC52" i="7"/>
  <c r="CF52" i="7"/>
  <c r="BF50" i="7"/>
  <c r="CI50" i="7"/>
  <c r="AZ49" i="7"/>
  <c r="CC49" i="7"/>
  <c r="BB47" i="7"/>
  <c r="CE47" i="7"/>
  <c r="BE45" i="7"/>
  <c r="CH45" i="7"/>
  <c r="AW44" i="7"/>
  <c r="BZ44" i="7"/>
  <c r="BC40" i="7"/>
  <c r="CF40" i="7"/>
  <c r="BF38" i="7"/>
  <c r="CI38" i="7"/>
  <c r="AZ37" i="7"/>
  <c r="CC37" i="7"/>
  <c r="BB35" i="7"/>
  <c r="CE35" i="7"/>
  <c r="AW32" i="7"/>
  <c r="BZ32" i="7"/>
  <c r="BA30" i="7"/>
  <c r="CD30" i="7"/>
  <c r="BC28" i="7"/>
  <c r="CF28" i="7"/>
  <c r="BF26" i="7"/>
  <c r="CI26" i="7"/>
  <c r="AZ25" i="7"/>
  <c r="CC25" i="7"/>
  <c r="BB23" i="7"/>
  <c r="CE23" i="7"/>
  <c r="BE21" i="7"/>
  <c r="CH21" i="7"/>
  <c r="AW20" i="7"/>
  <c r="BZ20" i="7"/>
  <c r="BA18" i="7"/>
  <c r="CD18" i="7"/>
  <c r="BC16" i="7"/>
  <c r="CF16" i="7"/>
  <c r="AZ13" i="7"/>
  <c r="CC13" i="7"/>
  <c r="AW8" i="7"/>
  <c r="BZ8" i="7"/>
  <c r="AZ50" i="7"/>
  <c r="CC50" i="7"/>
  <c r="BC41" i="7"/>
  <c r="CF41" i="7"/>
  <c r="BB64" i="7"/>
  <c r="CE64" i="7"/>
  <c r="AW61" i="7"/>
  <c r="BZ61" i="7"/>
  <c r="BF55" i="7"/>
  <c r="CI55" i="7"/>
  <c r="BB52" i="7"/>
  <c r="CE52" i="7"/>
  <c r="AW49" i="7"/>
  <c r="BZ49" i="7"/>
  <c r="BF43" i="7"/>
  <c r="CI43" i="7"/>
  <c r="BB40" i="7"/>
  <c r="CE40" i="7"/>
  <c r="AW37" i="7"/>
  <c r="BZ37" i="7"/>
  <c r="BF31" i="7"/>
  <c r="CI31" i="7"/>
  <c r="BB28" i="7"/>
  <c r="CE28" i="7"/>
  <c r="AW25" i="7"/>
  <c r="BZ25" i="7"/>
  <c r="BF19" i="7"/>
  <c r="CI19" i="7"/>
  <c r="BB16" i="7"/>
  <c r="CE16" i="7"/>
  <c r="AW13" i="7"/>
  <c r="BZ13" i="7"/>
  <c r="BF7" i="7"/>
  <c r="CI7" i="7"/>
  <c r="BF65" i="7"/>
  <c r="CI65" i="7"/>
  <c r="AZ64" i="7"/>
  <c r="CC64" i="7"/>
  <c r="BB62" i="7"/>
  <c r="CE62" i="7"/>
  <c r="BE60" i="7"/>
  <c r="CH60" i="7"/>
  <c r="AW59" i="7"/>
  <c r="BZ59" i="7"/>
  <c r="BA57" i="7"/>
  <c r="CD57" i="7"/>
  <c r="BC55" i="7"/>
  <c r="CF55" i="7"/>
  <c r="BF53" i="7"/>
  <c r="CI53" i="7"/>
  <c r="AZ52" i="7"/>
  <c r="CC52" i="7"/>
  <c r="BB50" i="7"/>
  <c r="CE50" i="7"/>
  <c r="BE48" i="7"/>
  <c r="CH48" i="7"/>
  <c r="AW47" i="7"/>
  <c r="BZ47" i="7"/>
  <c r="BA45" i="7"/>
  <c r="CD45" i="7"/>
  <c r="BC43" i="7"/>
  <c r="CF43" i="7"/>
  <c r="BF41" i="7"/>
  <c r="CI41" i="7"/>
  <c r="AZ40" i="7"/>
  <c r="CC40" i="7"/>
  <c r="BB38" i="7"/>
  <c r="CE38" i="7"/>
  <c r="BE36" i="7"/>
  <c r="CH36" i="7"/>
  <c r="AW35" i="7"/>
  <c r="BZ35" i="7"/>
  <c r="BA33" i="7"/>
  <c r="CD33" i="7"/>
  <c r="BC31" i="7"/>
  <c r="CF31" i="7"/>
  <c r="BF29" i="7"/>
  <c r="CI29" i="7"/>
  <c r="AZ28" i="7"/>
  <c r="CC28" i="7"/>
  <c r="BB26" i="7"/>
  <c r="CE26" i="7"/>
  <c r="BE24" i="7"/>
  <c r="CH24" i="7"/>
  <c r="AW23" i="7"/>
  <c r="BZ23" i="7"/>
  <c r="BA21" i="7"/>
  <c r="CD21" i="7"/>
  <c r="BC19" i="7"/>
  <c r="CF19" i="7"/>
  <c r="BF17" i="7"/>
  <c r="CI17" i="7"/>
  <c r="AZ16" i="7"/>
  <c r="CC16" i="7"/>
  <c r="BB14" i="7"/>
  <c r="CE14" i="7"/>
  <c r="BE12" i="7"/>
  <c r="CH12" i="7"/>
  <c r="BC7" i="7"/>
  <c r="CF7" i="7"/>
  <c r="AW64" i="7"/>
  <c r="BZ64" i="7"/>
  <c r="BA62" i="7"/>
  <c r="CD62" i="7"/>
  <c r="AW40" i="7"/>
  <c r="BZ40" i="7"/>
  <c r="BF34" i="7"/>
  <c r="CI34" i="7"/>
  <c r="BB31" i="7"/>
  <c r="CE31" i="7"/>
  <c r="BB19" i="7"/>
  <c r="CE19" i="7"/>
  <c r="BA19" i="7"/>
  <c r="CD19" i="7"/>
  <c r="AE13" i="7"/>
  <c r="BH13" i="7"/>
  <c r="BC65" i="7"/>
  <c r="CF65" i="7"/>
  <c r="AZ62" i="7"/>
  <c r="CC62" i="7"/>
  <c r="AZ51" i="7"/>
  <c r="CC51" i="7"/>
  <c r="BE34" i="7"/>
  <c r="CH34" i="7"/>
  <c r="BC30" i="7"/>
  <c r="CF30" i="7"/>
  <c r="BF9" i="7"/>
  <c r="CI9" i="7"/>
  <c r="BF10" i="7"/>
  <c r="CI10" i="7"/>
  <c r="BB55" i="7"/>
  <c r="CE55" i="7"/>
  <c r="AW52" i="7"/>
  <c r="BZ52" i="7"/>
  <c r="BF46" i="7"/>
  <c r="CI46" i="7"/>
  <c r="BE17" i="7"/>
  <c r="CH17" i="7"/>
  <c r="BE46" i="7"/>
  <c r="CH46" i="7"/>
  <c r="BA14" i="7"/>
  <c r="CD14" i="7"/>
  <c r="BA38" i="7"/>
  <c r="CD38" i="7"/>
  <c r="BE29" i="7"/>
  <c r="CH29" i="7"/>
  <c r="AE14" i="7"/>
  <c r="BH14" i="7"/>
  <c r="BC60" i="7"/>
  <c r="CF60" i="7"/>
  <c r="BF58" i="7"/>
  <c r="CI58" i="7"/>
  <c r="AZ57" i="7"/>
  <c r="CC57" i="7"/>
  <c r="BE53" i="7"/>
  <c r="CH53" i="7"/>
  <c r="BC48" i="7"/>
  <c r="CF48" i="7"/>
  <c r="AZ45" i="7"/>
  <c r="CC45" i="7"/>
  <c r="BB43" i="7"/>
  <c r="CE43" i="7"/>
  <c r="BE41" i="7"/>
  <c r="CH41" i="7"/>
  <c r="BC36" i="7"/>
  <c r="CF36" i="7"/>
  <c r="AZ33" i="7"/>
  <c r="CC33" i="7"/>
  <c r="AW28" i="7"/>
  <c r="BZ28" i="7"/>
  <c r="BA26" i="7"/>
  <c r="CD26" i="7"/>
  <c r="BC24" i="7"/>
  <c r="CF24" i="7"/>
  <c r="BF22" i="7"/>
  <c r="CI22" i="7"/>
  <c r="AZ21" i="7"/>
  <c r="CC21" i="7"/>
  <c r="BC12" i="7"/>
  <c r="CF12" i="7"/>
  <c r="AZ9" i="7"/>
  <c r="CC9" i="7"/>
  <c r="AZ46" i="7"/>
  <c r="CC46" i="7"/>
  <c r="BC29" i="7"/>
  <c r="CF29" i="7"/>
  <c r="BB60" i="7"/>
  <c r="CE60" i="7"/>
  <c r="AW57" i="7"/>
  <c r="BZ57" i="7"/>
  <c r="BA55" i="7"/>
  <c r="CD55" i="7"/>
  <c r="BC53" i="7"/>
  <c r="CF53" i="7"/>
  <c r="BF51" i="7"/>
  <c r="CI51" i="7"/>
  <c r="BB48" i="7"/>
  <c r="CE48" i="7"/>
  <c r="AW45" i="7"/>
  <c r="BZ45" i="7"/>
  <c r="BA43" i="7"/>
  <c r="CD43" i="7"/>
  <c r="BF39" i="7"/>
  <c r="CI39" i="7"/>
  <c r="AZ38" i="7"/>
  <c r="CC38" i="7"/>
  <c r="BB36" i="7"/>
  <c r="CE36" i="7"/>
  <c r="AW33" i="7"/>
  <c r="BZ33" i="7"/>
  <c r="BF27" i="7"/>
  <c r="CI27" i="7"/>
  <c r="AZ26" i="7"/>
  <c r="CC26" i="7"/>
  <c r="BB24" i="7"/>
  <c r="CE24" i="7"/>
  <c r="BE22" i="7"/>
  <c r="CH22" i="7"/>
  <c r="AW21" i="7"/>
  <c r="BZ21" i="7"/>
  <c r="BC17" i="7"/>
  <c r="CF17" i="7"/>
  <c r="BC18" i="7"/>
  <c r="CF18" i="7"/>
  <c r="BF15" i="7"/>
  <c r="CI15" i="7"/>
  <c r="AZ14" i="7"/>
  <c r="CC14" i="7"/>
  <c r="BB12" i="7"/>
  <c r="CE12" i="7"/>
  <c r="AW9" i="7"/>
  <c r="BZ9" i="7"/>
  <c r="BC37" i="7"/>
  <c r="CF37" i="7"/>
  <c r="BE9" i="7"/>
  <c r="CH9" i="7"/>
  <c r="BE65" i="7"/>
  <c r="CH65" i="7"/>
  <c r="BF63" i="7"/>
  <c r="CI63" i="7"/>
  <c r="AW16" i="7"/>
  <c r="BZ16" i="7"/>
  <c r="AZ6" i="7"/>
  <c r="CC6" i="7"/>
  <c r="AZ7" i="7"/>
  <c r="CC7" i="7"/>
  <c r="AW7" i="7"/>
  <c r="BZ7" i="7"/>
  <c r="AE10" i="7"/>
  <c r="BH10" i="7"/>
  <c r="AZ17" i="7"/>
  <c r="CC17" i="7"/>
  <c r="AZ18" i="7"/>
  <c r="CC18" i="7"/>
  <c r="BC8" i="7"/>
  <c r="CF8" i="7"/>
  <c r="BC9" i="7"/>
  <c r="CF9" i="7"/>
  <c r="AZ30" i="7"/>
  <c r="CC30" i="7"/>
  <c r="AW65" i="7"/>
  <c r="BZ65" i="7"/>
  <c r="BF59" i="7"/>
  <c r="CI59" i="7"/>
  <c r="BB56" i="7"/>
  <c r="CE56" i="7"/>
  <c r="AW53" i="7"/>
  <c r="BZ53" i="7"/>
  <c r="BF47" i="7"/>
  <c r="CI47" i="7"/>
  <c r="BB44" i="7"/>
  <c r="CE44" i="7"/>
  <c r="AW41" i="7"/>
  <c r="BZ41" i="7"/>
  <c r="BF35" i="7"/>
  <c r="CI35" i="7"/>
  <c r="BB32" i="7"/>
  <c r="CE32" i="7"/>
  <c r="AW29" i="7"/>
  <c r="BZ29" i="7"/>
  <c r="BF23" i="7"/>
  <c r="CI23" i="7"/>
  <c r="AZ22" i="7"/>
  <c r="CC22" i="7"/>
  <c r="BB20" i="7"/>
  <c r="CE20" i="7"/>
  <c r="AZ10" i="7"/>
  <c r="CC10" i="7"/>
  <c r="AZ11" i="7"/>
  <c r="CC11" i="7"/>
  <c r="AW11" i="7"/>
  <c r="BZ11" i="7"/>
  <c r="AW14" i="7"/>
  <c r="BZ14" i="7"/>
  <c r="BF8" i="7"/>
  <c r="CI8" i="7"/>
  <c r="BA9" i="7"/>
  <c r="CD9" i="7"/>
  <c r="I21" i="1"/>
  <c r="I20" i="1"/>
  <c r="I18" i="1"/>
  <c r="I13" i="1"/>
  <c r="L13" i="1"/>
  <c r="L18" i="1"/>
  <c r="L19" i="1"/>
  <c r="L21" i="1"/>
  <c r="L20" i="1"/>
  <c r="CW19" i="7"/>
  <c r="N21" i="7"/>
  <c r="AQ20" i="7"/>
  <c r="BT20" i="7"/>
  <c r="AR5" i="10"/>
  <c r="N5" i="10"/>
  <c r="AK5" i="10"/>
  <c r="G5" i="10"/>
  <c r="AL5" i="10"/>
  <c r="H5" i="10"/>
  <c r="K5" i="10"/>
  <c r="AO5" i="10"/>
  <c r="AQ5" i="10"/>
  <c r="M5" i="10"/>
  <c r="DG6" i="7"/>
  <c r="DG7" i="7"/>
  <c r="DG8" i="7"/>
  <c r="DG9" i="7"/>
  <c r="DG10" i="7"/>
  <c r="DG11" i="7"/>
  <c r="DG12" i="7"/>
  <c r="DG13" i="7"/>
  <c r="DG14" i="7"/>
  <c r="DG15" i="7"/>
  <c r="DG16" i="7"/>
  <c r="DG17" i="7"/>
  <c r="DG18" i="7"/>
  <c r="DG19" i="7"/>
  <c r="DG20" i="7"/>
  <c r="DG21" i="7"/>
  <c r="DG22" i="7"/>
  <c r="DG23" i="7"/>
  <c r="DG24" i="7"/>
  <c r="DG25" i="7"/>
  <c r="DG26" i="7"/>
  <c r="DG27" i="7"/>
  <c r="DG28" i="7"/>
  <c r="DG29" i="7"/>
  <c r="DG30" i="7"/>
  <c r="DG31" i="7"/>
  <c r="DG32" i="7"/>
  <c r="DG33" i="7"/>
  <c r="DG34" i="7"/>
  <c r="DG35" i="7"/>
  <c r="DG36" i="7"/>
  <c r="DG37" i="7"/>
  <c r="DG38" i="7"/>
  <c r="DG39" i="7"/>
  <c r="DG40" i="7"/>
  <c r="DG41" i="7"/>
  <c r="DG42" i="7"/>
  <c r="DG43" i="7"/>
  <c r="DG44" i="7"/>
  <c r="DG45" i="7"/>
  <c r="DG46" i="7"/>
  <c r="DG47" i="7"/>
  <c r="DG48" i="7"/>
  <c r="DG49" i="7"/>
  <c r="DG50" i="7"/>
  <c r="DG51" i="7"/>
  <c r="DG52" i="7"/>
  <c r="DG53" i="7"/>
  <c r="DG54" i="7"/>
  <c r="DG55" i="7"/>
  <c r="DG56" i="7"/>
  <c r="DG57" i="7"/>
  <c r="DG58" i="7"/>
  <c r="DG59" i="7"/>
  <c r="DG60" i="7"/>
  <c r="DG61" i="7"/>
  <c r="DG62" i="7"/>
  <c r="DG63" i="7"/>
  <c r="DG64" i="7"/>
  <c r="DG65" i="7"/>
  <c r="DF6" i="7"/>
  <c r="DF7" i="7"/>
  <c r="DF8" i="7"/>
  <c r="DF9" i="7"/>
  <c r="DF10" i="7"/>
  <c r="DF11" i="7"/>
  <c r="DF12" i="7"/>
  <c r="DF13" i="7"/>
  <c r="DF14" i="7"/>
  <c r="DF15" i="7"/>
  <c r="DF16" i="7"/>
  <c r="DF17" i="7"/>
  <c r="DF18" i="7"/>
  <c r="DF19" i="7"/>
  <c r="DF20" i="7"/>
  <c r="DF21" i="7"/>
  <c r="DF22" i="7"/>
  <c r="DF23" i="7"/>
  <c r="DF24" i="7"/>
  <c r="DF25" i="7"/>
  <c r="DF26" i="7"/>
  <c r="DF27" i="7"/>
  <c r="DF28" i="7"/>
  <c r="DF29" i="7"/>
  <c r="DF30" i="7"/>
  <c r="DF31" i="7"/>
  <c r="DF32" i="7"/>
  <c r="DF33" i="7"/>
  <c r="DF34" i="7"/>
  <c r="DF35" i="7"/>
  <c r="DF36" i="7"/>
  <c r="DF37" i="7"/>
  <c r="DF38" i="7"/>
  <c r="DF39" i="7"/>
  <c r="DF40" i="7"/>
  <c r="DF41" i="7"/>
  <c r="DF42" i="7"/>
  <c r="DF43" i="7"/>
  <c r="DF44" i="7"/>
  <c r="DF45" i="7"/>
  <c r="DF46" i="7"/>
  <c r="DF47" i="7"/>
  <c r="DF48" i="7"/>
  <c r="DF49" i="7"/>
  <c r="DF50" i="7"/>
  <c r="DF51" i="7"/>
  <c r="DF52" i="7"/>
  <c r="DF53" i="7"/>
  <c r="DF54" i="7"/>
  <c r="DF55" i="7"/>
  <c r="DF56" i="7"/>
  <c r="DF57" i="7"/>
  <c r="DF58" i="7"/>
  <c r="DF59" i="7"/>
  <c r="DF60" i="7"/>
  <c r="DF61" i="7"/>
  <c r="DF62" i="7"/>
  <c r="DF63" i="7"/>
  <c r="DF64" i="7"/>
  <c r="DF65" i="7"/>
  <c r="DK7" i="7"/>
  <c r="DK8" i="7"/>
  <c r="DK9" i="7"/>
  <c r="DK10" i="7"/>
  <c r="DK11" i="7"/>
  <c r="DK12" i="7"/>
  <c r="DK13" i="7"/>
  <c r="DK14" i="7"/>
  <c r="DK15" i="7"/>
  <c r="DK16" i="7"/>
  <c r="DK17" i="7"/>
  <c r="DK18" i="7"/>
  <c r="DK19" i="7"/>
  <c r="DK20" i="7"/>
  <c r="DK21" i="7"/>
  <c r="DK22" i="7"/>
  <c r="DK23" i="7"/>
  <c r="DK24" i="7"/>
  <c r="DK25" i="7"/>
  <c r="DK26" i="7"/>
  <c r="DK27" i="7"/>
  <c r="DK28" i="7"/>
  <c r="DK29" i="7"/>
  <c r="DK30" i="7"/>
  <c r="DK31" i="7"/>
  <c r="DK32" i="7"/>
  <c r="DK33" i="7"/>
  <c r="DK34" i="7"/>
  <c r="DK35" i="7"/>
  <c r="DK36" i="7"/>
  <c r="DK37" i="7"/>
  <c r="DK38" i="7"/>
  <c r="DK39" i="7"/>
  <c r="DK40" i="7"/>
  <c r="DL7" i="7"/>
  <c r="DL8" i="7"/>
  <c r="DL9" i="7"/>
  <c r="DL10" i="7"/>
  <c r="DL11" i="7"/>
  <c r="DL12" i="7"/>
  <c r="DL13" i="7"/>
  <c r="DL14" i="7"/>
  <c r="DL15" i="7"/>
  <c r="DL16" i="7"/>
  <c r="DL17" i="7"/>
  <c r="DL18" i="7"/>
  <c r="DL19" i="7"/>
  <c r="DL20" i="7"/>
  <c r="DL21" i="7"/>
  <c r="DL22" i="7"/>
  <c r="DL23" i="7"/>
  <c r="DL24" i="7"/>
  <c r="DL25" i="7"/>
  <c r="DL26" i="7"/>
  <c r="DL27" i="7"/>
  <c r="DL28" i="7"/>
  <c r="DL29" i="7"/>
  <c r="DL30" i="7"/>
  <c r="DL31" i="7"/>
  <c r="DL32" i="7"/>
  <c r="DL33" i="7"/>
  <c r="DL34" i="7"/>
  <c r="DL35" i="7"/>
  <c r="DL36" i="7"/>
  <c r="DL37" i="7"/>
  <c r="DL38" i="7"/>
  <c r="DL39" i="7"/>
  <c r="DL40" i="7"/>
  <c r="DL41" i="7"/>
  <c r="DL42" i="7"/>
  <c r="DL43" i="7"/>
  <c r="DL44" i="7"/>
  <c r="DL45" i="7"/>
  <c r="DL46" i="7"/>
  <c r="DL47" i="7"/>
  <c r="DL48" i="7"/>
  <c r="DL49" i="7"/>
  <c r="DL50" i="7"/>
  <c r="DL51" i="7"/>
  <c r="DL52" i="7"/>
  <c r="DL53" i="7"/>
  <c r="DL54" i="7"/>
  <c r="DL55" i="7"/>
  <c r="DL56" i="7"/>
  <c r="DL57" i="7"/>
  <c r="DL58" i="7"/>
  <c r="DL59" i="7"/>
  <c r="DL60" i="7"/>
  <c r="DL61" i="7"/>
  <c r="DL62" i="7"/>
  <c r="DL63" i="7"/>
  <c r="DL64" i="7"/>
  <c r="DL65" i="7"/>
  <c r="DI7" i="7"/>
  <c r="DI8" i="7"/>
  <c r="DI9" i="7"/>
  <c r="DI10" i="7"/>
  <c r="DI11" i="7"/>
  <c r="DI12" i="7"/>
  <c r="DI13" i="7"/>
  <c r="DI14" i="7"/>
  <c r="DI15" i="7"/>
  <c r="DI16" i="7"/>
  <c r="DI17" i="7"/>
  <c r="DI18" i="7"/>
  <c r="DI19" i="7"/>
  <c r="DI20" i="7"/>
  <c r="DI21" i="7"/>
  <c r="DI22" i="7"/>
  <c r="DI23" i="7"/>
  <c r="DI24" i="7"/>
  <c r="DI25" i="7"/>
  <c r="DI26" i="7"/>
  <c r="DI27" i="7"/>
  <c r="DI28" i="7"/>
  <c r="DI29" i="7"/>
  <c r="DI30" i="7"/>
  <c r="DI31" i="7"/>
  <c r="DI32" i="7"/>
  <c r="DI33" i="7"/>
  <c r="DI34" i="7"/>
  <c r="DI35" i="7"/>
  <c r="DI36" i="7"/>
  <c r="DI37" i="7"/>
  <c r="DI38" i="7"/>
  <c r="DI39" i="7"/>
  <c r="DI40" i="7"/>
  <c r="DI41" i="7"/>
  <c r="DI42" i="7"/>
  <c r="DI43" i="7"/>
  <c r="DI44" i="7"/>
  <c r="DI45" i="7"/>
  <c r="DI46" i="7"/>
  <c r="DI47" i="7"/>
  <c r="DI48" i="7"/>
  <c r="DI49" i="7"/>
  <c r="DI50" i="7"/>
  <c r="DI51" i="7"/>
  <c r="DI52" i="7"/>
  <c r="DI53" i="7"/>
  <c r="DI54" i="7"/>
  <c r="DI55" i="7"/>
  <c r="DI56" i="7"/>
  <c r="DI57" i="7"/>
  <c r="DI58" i="7"/>
  <c r="DI59" i="7"/>
  <c r="DI60" i="7"/>
  <c r="DI61" i="7"/>
  <c r="DI62" i="7"/>
  <c r="DI63" i="7"/>
  <c r="DI64" i="7"/>
  <c r="DI65" i="7"/>
  <c r="DC7" i="7"/>
  <c r="DC8" i="7"/>
  <c r="DC9" i="7"/>
  <c r="DC10" i="7"/>
  <c r="DC11" i="7"/>
  <c r="DC12" i="7"/>
  <c r="DC13" i="7"/>
  <c r="DC14" i="7"/>
  <c r="DC15" i="7"/>
  <c r="DC16" i="7"/>
  <c r="DC17" i="7"/>
  <c r="DC18" i="7"/>
  <c r="DC19" i="7"/>
  <c r="DC20" i="7"/>
  <c r="DC21" i="7"/>
  <c r="DC22" i="7"/>
  <c r="DC23" i="7"/>
  <c r="DC24" i="7"/>
  <c r="DC25" i="7"/>
  <c r="DC26" i="7"/>
  <c r="DC27" i="7"/>
  <c r="DC28" i="7"/>
  <c r="DC29" i="7"/>
  <c r="DC30" i="7"/>
  <c r="DC31" i="7"/>
  <c r="DC32" i="7"/>
  <c r="DC33" i="7"/>
  <c r="DC34" i="7"/>
  <c r="DC35" i="7"/>
  <c r="DC36" i="7"/>
  <c r="DC37" i="7"/>
  <c r="DC38" i="7"/>
  <c r="DC39" i="7"/>
  <c r="DC40" i="7"/>
  <c r="DC41" i="7"/>
  <c r="DC42" i="7"/>
  <c r="DC43" i="7"/>
  <c r="DC44" i="7"/>
  <c r="DC45" i="7"/>
  <c r="DC46" i="7"/>
  <c r="DC47" i="7"/>
  <c r="DC48" i="7"/>
  <c r="DC49" i="7"/>
  <c r="DC50" i="7"/>
  <c r="DC51" i="7"/>
  <c r="DC52" i="7"/>
  <c r="DC53" i="7"/>
  <c r="DC54" i="7"/>
  <c r="DC55" i="7"/>
  <c r="DC56" i="7"/>
  <c r="DC57" i="7"/>
  <c r="DC58" i="7"/>
  <c r="DC59" i="7"/>
  <c r="DC60" i="7"/>
  <c r="DC61" i="7"/>
  <c r="DC62" i="7"/>
  <c r="DC63" i="7"/>
  <c r="DC64" i="7"/>
  <c r="DC65" i="7"/>
  <c r="DH6" i="7"/>
  <c r="DH7" i="7"/>
  <c r="DH8" i="7"/>
  <c r="DH9" i="7"/>
  <c r="DH10" i="7"/>
  <c r="DH11" i="7"/>
  <c r="DH12" i="7"/>
  <c r="DH13" i="7"/>
  <c r="DH14" i="7"/>
  <c r="DH15" i="7"/>
  <c r="DH16" i="7"/>
  <c r="DH17" i="7"/>
  <c r="DH18" i="7"/>
  <c r="DH19" i="7"/>
  <c r="DH20" i="7"/>
  <c r="DH21" i="7"/>
  <c r="DH22" i="7"/>
  <c r="DH23" i="7"/>
  <c r="DH24" i="7"/>
  <c r="DH25" i="7"/>
  <c r="DH26" i="7"/>
  <c r="DH27" i="7"/>
  <c r="DH28" i="7"/>
  <c r="DH29" i="7"/>
  <c r="DH30" i="7"/>
  <c r="DH31" i="7"/>
  <c r="DH32" i="7"/>
  <c r="DH33" i="7"/>
  <c r="DH34" i="7"/>
  <c r="DH35" i="7"/>
  <c r="DH36" i="7"/>
  <c r="DH37" i="7"/>
  <c r="DH38" i="7"/>
  <c r="DH39" i="7"/>
  <c r="DH40" i="7"/>
  <c r="DH41" i="7"/>
  <c r="DH42" i="7"/>
  <c r="DH43" i="7"/>
  <c r="DH44" i="7"/>
  <c r="DH45" i="7"/>
  <c r="DH46" i="7"/>
  <c r="DH47" i="7"/>
  <c r="DH48" i="7"/>
  <c r="DH49" i="7"/>
  <c r="DH50" i="7"/>
  <c r="DH51" i="7"/>
  <c r="DH52" i="7"/>
  <c r="DH53" i="7"/>
  <c r="DH54" i="7"/>
  <c r="DH55" i="7"/>
  <c r="DH56" i="7"/>
  <c r="DH57" i="7"/>
  <c r="DH58" i="7"/>
  <c r="DH59" i="7"/>
  <c r="DH60" i="7"/>
  <c r="DH61" i="7"/>
  <c r="DH62" i="7"/>
  <c r="DH63" i="7"/>
  <c r="DH64" i="7"/>
  <c r="DH65" i="7"/>
  <c r="G54" i="1"/>
  <c r="G46" i="1"/>
  <c r="BA5" i="10"/>
  <c r="BB5" i="10"/>
  <c r="BC5" i="10"/>
  <c r="W5" i="10"/>
  <c r="X5" i="10"/>
  <c r="Y5" i="10"/>
  <c r="CW20" i="7"/>
  <c r="N22" i="7"/>
  <c r="AQ21" i="7"/>
  <c r="BT21" i="7"/>
  <c r="DK41" i="7"/>
  <c r="DK42" i="7"/>
  <c r="DK43" i="7"/>
  <c r="DK44" i="7"/>
  <c r="DK45" i="7"/>
  <c r="DK46" i="7"/>
  <c r="DK47" i="7"/>
  <c r="DK48" i="7"/>
  <c r="DK49" i="7"/>
  <c r="DK50" i="7"/>
  <c r="DK51" i="7"/>
  <c r="DK52" i="7"/>
  <c r="DK53" i="7"/>
  <c r="DK54" i="7"/>
  <c r="DK55" i="7"/>
  <c r="DK56" i="7"/>
  <c r="DK57" i="7"/>
  <c r="DK58" i="7"/>
  <c r="DK59" i="7"/>
  <c r="DK60" i="7"/>
  <c r="DK61" i="7"/>
  <c r="DK62" i="7"/>
  <c r="DK63" i="7"/>
  <c r="DK64" i="7"/>
  <c r="DK65" i="7"/>
  <c r="AX5" i="10"/>
  <c r="T5" i="10"/>
  <c r="R5" i="10"/>
  <c r="AV5" i="10"/>
  <c r="CW21" i="7"/>
  <c r="N23" i="7"/>
  <c r="AQ22" i="7"/>
  <c r="BT22" i="7"/>
  <c r="AY5" i="10"/>
  <c r="AZ5" i="10"/>
  <c r="U5" i="10"/>
  <c r="V5" i="10"/>
  <c r="AC5" i="10"/>
  <c r="AD5" i="10"/>
  <c r="F4" i="9"/>
  <c r="F5" i="9"/>
  <c r="F6" i="9"/>
  <c r="F7" i="9"/>
  <c r="F8" i="9"/>
  <c r="O8" i="9"/>
  <c r="X8" i="9"/>
  <c r="F9" i="9"/>
  <c r="O9" i="9"/>
  <c r="X9" i="9"/>
  <c r="F10" i="9"/>
  <c r="O10" i="9"/>
  <c r="X10" i="9"/>
  <c r="F11" i="9"/>
  <c r="O11" i="9"/>
  <c r="X11" i="9"/>
  <c r="F12" i="9"/>
  <c r="O12" i="9"/>
  <c r="X12" i="9"/>
  <c r="F13" i="9"/>
  <c r="O13" i="9"/>
  <c r="X13" i="9"/>
  <c r="F14" i="9"/>
  <c r="O14" i="9"/>
  <c r="X14" i="9"/>
  <c r="F15" i="9"/>
  <c r="O16" i="9"/>
  <c r="X16" i="9"/>
  <c r="F16" i="9"/>
  <c r="F17" i="9"/>
  <c r="F18" i="9"/>
  <c r="F19" i="9"/>
  <c r="F20" i="9"/>
  <c r="F21" i="9"/>
  <c r="O21" i="9"/>
  <c r="X21" i="9"/>
  <c r="F22" i="9"/>
  <c r="O22" i="9"/>
  <c r="X22" i="9"/>
  <c r="F23" i="9"/>
  <c r="O23" i="9"/>
  <c r="X23" i="9"/>
  <c r="F24" i="9"/>
  <c r="O24" i="9"/>
  <c r="X24" i="9"/>
  <c r="F25" i="9"/>
  <c r="O25" i="9"/>
  <c r="X25" i="9"/>
  <c r="F26" i="9"/>
  <c r="O26" i="9"/>
  <c r="X26" i="9"/>
  <c r="F27" i="9"/>
  <c r="O28" i="9"/>
  <c r="X28" i="9"/>
  <c r="F28" i="9"/>
  <c r="F29" i="9"/>
  <c r="F30" i="9"/>
  <c r="F31" i="9"/>
  <c r="F32" i="9"/>
  <c r="F33" i="9"/>
  <c r="F34" i="9"/>
  <c r="F35" i="9"/>
  <c r="O35" i="9"/>
  <c r="X35" i="9"/>
  <c r="F36" i="9"/>
  <c r="O36" i="9"/>
  <c r="X36" i="9"/>
  <c r="F37" i="9"/>
  <c r="O37" i="9"/>
  <c r="X37" i="9"/>
  <c r="F38" i="9"/>
  <c r="O38" i="9"/>
  <c r="X38" i="9"/>
  <c r="F39" i="9"/>
  <c r="F40" i="9"/>
  <c r="F41" i="9"/>
  <c r="O41" i="9"/>
  <c r="X41" i="9"/>
  <c r="F42" i="9"/>
  <c r="F43" i="9"/>
  <c r="F44" i="9"/>
  <c r="F45" i="9"/>
  <c r="F46" i="9"/>
  <c r="O46" i="9"/>
  <c r="X46" i="9"/>
  <c r="F47" i="9"/>
  <c r="O47" i="9"/>
  <c r="X47" i="9"/>
  <c r="F48" i="9"/>
  <c r="O48" i="9"/>
  <c r="X48" i="9"/>
  <c r="F49" i="9"/>
  <c r="O49" i="9"/>
  <c r="X49" i="9"/>
  <c r="F50" i="9"/>
  <c r="O50" i="9"/>
  <c r="X50" i="9"/>
  <c r="F51" i="9"/>
  <c r="F52" i="9"/>
  <c r="F53" i="9"/>
  <c r="F54" i="9"/>
  <c r="F55" i="9"/>
  <c r="O55" i="9"/>
  <c r="X55" i="9"/>
  <c r="F56" i="9"/>
  <c r="F57" i="9"/>
  <c r="O57" i="9"/>
  <c r="X57" i="9"/>
  <c r="F58" i="9"/>
  <c r="O58" i="9"/>
  <c r="X58" i="9"/>
  <c r="F59" i="9"/>
  <c r="O59" i="9"/>
  <c r="X59" i="9"/>
  <c r="F60" i="9"/>
  <c r="O60" i="9"/>
  <c r="X60" i="9"/>
  <c r="F61" i="9"/>
  <c r="O61" i="9"/>
  <c r="X61" i="9"/>
  <c r="F62" i="9"/>
  <c r="O62" i="9"/>
  <c r="X62" i="9"/>
  <c r="F63" i="9"/>
  <c r="O63" i="9"/>
  <c r="X63" i="9"/>
  <c r="O4" i="9"/>
  <c r="O5" i="9"/>
  <c r="X5" i="9"/>
  <c r="O17" i="9"/>
  <c r="X17" i="9"/>
  <c r="O29" i="9"/>
  <c r="X29" i="9"/>
  <c r="O31" i="9"/>
  <c r="X31" i="9"/>
  <c r="O32" i="9"/>
  <c r="X32" i="9"/>
  <c r="O33" i="9"/>
  <c r="X33" i="9"/>
  <c r="O34" i="9"/>
  <c r="X34" i="9"/>
  <c r="O44" i="9"/>
  <c r="X44" i="9"/>
  <c r="O45" i="9"/>
  <c r="X45" i="9"/>
  <c r="O53" i="9"/>
  <c r="X53" i="9"/>
  <c r="X4" i="9"/>
  <c r="AG4" i="9"/>
  <c r="AH7" i="7"/>
  <c r="BK7" i="7"/>
  <c r="AH11" i="7"/>
  <c r="BK11" i="7"/>
  <c r="AH23" i="7"/>
  <c r="BK23" i="7"/>
  <c r="AH30" i="7"/>
  <c r="BK30" i="7"/>
  <c r="AH35" i="7"/>
  <c r="BK35" i="7"/>
  <c r="AH42" i="7"/>
  <c r="BK42" i="7"/>
  <c r="AH47" i="7"/>
  <c r="BK47" i="7"/>
  <c r="AH54" i="7"/>
  <c r="BK54" i="7"/>
  <c r="AH59" i="7"/>
  <c r="BK59" i="7"/>
  <c r="AT7" i="7"/>
  <c r="BW7" i="7"/>
  <c r="AT12" i="7"/>
  <c r="BW12" i="7"/>
  <c r="AT19" i="7"/>
  <c r="BW19" i="7"/>
  <c r="AT24" i="7"/>
  <c r="BW24" i="7"/>
  <c r="AT36" i="7"/>
  <c r="BW36" i="7"/>
  <c r="AT48" i="7"/>
  <c r="BW48" i="7"/>
  <c r="AT60" i="7"/>
  <c r="BW60" i="7"/>
  <c r="Y21" i="9"/>
  <c r="Y25" i="9"/>
  <c r="Y33" i="9"/>
  <c r="Z4" i="9"/>
  <c r="AA4" i="9"/>
  <c r="B5" i="9"/>
  <c r="C5" i="9"/>
  <c r="D5" i="9"/>
  <c r="E5" i="9"/>
  <c r="G5" i="9"/>
  <c r="H5" i="9"/>
  <c r="I5" i="9"/>
  <c r="R6" i="9"/>
  <c r="AA6" i="9"/>
  <c r="B6" i="9"/>
  <c r="C6" i="9"/>
  <c r="D6" i="9"/>
  <c r="E6" i="9"/>
  <c r="G6" i="9"/>
  <c r="H6" i="9"/>
  <c r="I6" i="9"/>
  <c r="B7" i="9"/>
  <c r="C7" i="9"/>
  <c r="D7" i="9"/>
  <c r="E7" i="9"/>
  <c r="G7" i="9"/>
  <c r="P7" i="9"/>
  <c r="Y7" i="9"/>
  <c r="H7" i="9"/>
  <c r="Q7" i="9"/>
  <c r="Z7" i="9"/>
  <c r="I7" i="9"/>
  <c r="R7" i="9"/>
  <c r="AA7" i="9"/>
  <c r="B8" i="9"/>
  <c r="C8" i="9"/>
  <c r="D8" i="9"/>
  <c r="E8" i="9"/>
  <c r="G8" i="9"/>
  <c r="H8" i="9"/>
  <c r="Q8" i="9"/>
  <c r="Z8" i="9"/>
  <c r="I8" i="9"/>
  <c r="B9" i="9"/>
  <c r="C9" i="9"/>
  <c r="D9" i="9"/>
  <c r="E9" i="9"/>
  <c r="G9" i="9"/>
  <c r="H9" i="9"/>
  <c r="I9" i="9"/>
  <c r="B10" i="9"/>
  <c r="C10" i="9"/>
  <c r="D10" i="9"/>
  <c r="E10" i="9"/>
  <c r="G10" i="9"/>
  <c r="P10" i="9"/>
  <c r="Y10" i="9"/>
  <c r="H10" i="9"/>
  <c r="I10" i="9"/>
  <c r="R10" i="9"/>
  <c r="AA10" i="9"/>
  <c r="B11" i="9"/>
  <c r="K12" i="9"/>
  <c r="T12" i="9"/>
  <c r="C11" i="9"/>
  <c r="D11" i="9"/>
  <c r="E11" i="9"/>
  <c r="G11" i="9"/>
  <c r="H11" i="9"/>
  <c r="Q11" i="9"/>
  <c r="Z11" i="9"/>
  <c r="I11" i="9"/>
  <c r="R11" i="9"/>
  <c r="AA11" i="9"/>
  <c r="B12" i="9"/>
  <c r="C12" i="9"/>
  <c r="D12" i="9"/>
  <c r="E12" i="9"/>
  <c r="G12" i="9"/>
  <c r="H12" i="9"/>
  <c r="I12" i="9"/>
  <c r="B13" i="9"/>
  <c r="C13" i="9"/>
  <c r="D13" i="9"/>
  <c r="E13" i="9"/>
  <c r="G13" i="9"/>
  <c r="H13" i="9"/>
  <c r="Q13" i="9"/>
  <c r="Z13" i="9"/>
  <c r="I13" i="9"/>
  <c r="R13" i="9"/>
  <c r="AA13" i="9"/>
  <c r="B14" i="9"/>
  <c r="K15" i="9"/>
  <c r="T15" i="9"/>
  <c r="C14" i="9"/>
  <c r="D14" i="9"/>
  <c r="M14" i="9"/>
  <c r="V14" i="9"/>
  <c r="E14" i="9"/>
  <c r="G14" i="9"/>
  <c r="H14" i="9"/>
  <c r="Q14" i="9"/>
  <c r="Z14" i="9"/>
  <c r="I14" i="9"/>
  <c r="R14" i="9"/>
  <c r="AA14" i="9"/>
  <c r="B15" i="9"/>
  <c r="C15" i="9"/>
  <c r="D15" i="9"/>
  <c r="E15" i="9"/>
  <c r="G15" i="9"/>
  <c r="H15" i="9"/>
  <c r="I15" i="9"/>
  <c r="B16" i="9"/>
  <c r="C16" i="9"/>
  <c r="D16" i="9"/>
  <c r="E16" i="9"/>
  <c r="G16" i="9"/>
  <c r="H16" i="9"/>
  <c r="I16" i="9"/>
  <c r="R16" i="9"/>
  <c r="AA16" i="9"/>
  <c r="B17" i="9"/>
  <c r="C17" i="9"/>
  <c r="D17" i="9"/>
  <c r="E17" i="9"/>
  <c r="G17" i="9"/>
  <c r="P17" i="9"/>
  <c r="Y17" i="9"/>
  <c r="H17" i="9"/>
  <c r="Q17" i="9"/>
  <c r="Z17" i="9"/>
  <c r="I17" i="9"/>
  <c r="R18" i="9"/>
  <c r="AA18" i="9"/>
  <c r="B18" i="9"/>
  <c r="C18" i="9"/>
  <c r="D18" i="9"/>
  <c r="E18" i="9"/>
  <c r="G18" i="9"/>
  <c r="H18" i="9"/>
  <c r="I18" i="9"/>
  <c r="B19" i="9"/>
  <c r="C19" i="9"/>
  <c r="D19" i="9"/>
  <c r="E19" i="9"/>
  <c r="G19" i="9"/>
  <c r="H19" i="9"/>
  <c r="Q19" i="9"/>
  <c r="Z19" i="9"/>
  <c r="I19" i="9"/>
  <c r="R19" i="9"/>
  <c r="AA19" i="9"/>
  <c r="B20" i="9"/>
  <c r="C20" i="9"/>
  <c r="D20" i="9"/>
  <c r="E20" i="9"/>
  <c r="G20" i="9"/>
  <c r="P21" i="9"/>
  <c r="H20" i="9"/>
  <c r="Q21" i="9"/>
  <c r="Z21" i="9"/>
  <c r="I20" i="9"/>
  <c r="R20" i="9"/>
  <c r="AA20" i="9"/>
  <c r="B21" i="9"/>
  <c r="C21" i="9"/>
  <c r="D21" i="9"/>
  <c r="E21" i="9"/>
  <c r="G21" i="9"/>
  <c r="H21" i="9"/>
  <c r="I21" i="9"/>
  <c r="B22" i="9"/>
  <c r="C22" i="9"/>
  <c r="D22" i="9"/>
  <c r="E22" i="9"/>
  <c r="G22" i="9"/>
  <c r="H22" i="9"/>
  <c r="I22" i="9"/>
  <c r="R22" i="9"/>
  <c r="AA22" i="9"/>
  <c r="B23" i="9"/>
  <c r="C23" i="9"/>
  <c r="D23" i="9"/>
  <c r="E23" i="9"/>
  <c r="G23" i="9"/>
  <c r="H23" i="9"/>
  <c r="I23" i="9"/>
  <c r="R23" i="9"/>
  <c r="AA23" i="9"/>
  <c r="B24" i="9"/>
  <c r="C24" i="9"/>
  <c r="D24" i="9"/>
  <c r="E24" i="9"/>
  <c r="G24" i="9"/>
  <c r="H24" i="9"/>
  <c r="I24" i="9"/>
  <c r="B25" i="9"/>
  <c r="C25" i="9"/>
  <c r="D25" i="9"/>
  <c r="E25" i="9"/>
  <c r="G25" i="9"/>
  <c r="H25" i="9"/>
  <c r="Q25" i="9"/>
  <c r="Z25" i="9"/>
  <c r="I25" i="9"/>
  <c r="R25" i="9"/>
  <c r="AA25" i="9"/>
  <c r="B26" i="9"/>
  <c r="C26" i="9"/>
  <c r="D26" i="9"/>
  <c r="E26" i="9"/>
  <c r="G26" i="9"/>
  <c r="P27" i="9"/>
  <c r="Y27" i="9"/>
  <c r="H26" i="9"/>
  <c r="I26" i="9"/>
  <c r="R26" i="9"/>
  <c r="AA26" i="9"/>
  <c r="B27" i="9"/>
  <c r="C27" i="9"/>
  <c r="D27" i="9"/>
  <c r="E27" i="9"/>
  <c r="G27" i="9"/>
  <c r="H27" i="9"/>
  <c r="I27" i="9"/>
  <c r="B28" i="9"/>
  <c r="C28" i="9"/>
  <c r="D28" i="9"/>
  <c r="E28" i="9"/>
  <c r="G28" i="9"/>
  <c r="H28" i="9"/>
  <c r="Q28" i="9"/>
  <c r="Z28" i="9"/>
  <c r="I28" i="9"/>
  <c r="R28" i="9"/>
  <c r="AA28" i="9"/>
  <c r="B29" i="9"/>
  <c r="C29" i="9"/>
  <c r="D29" i="9"/>
  <c r="E29" i="9"/>
  <c r="G29" i="9"/>
  <c r="H29" i="9"/>
  <c r="I29" i="9"/>
  <c r="R30" i="9"/>
  <c r="AA30" i="9"/>
  <c r="B30" i="9"/>
  <c r="C30" i="9"/>
  <c r="D30" i="9"/>
  <c r="E30" i="9"/>
  <c r="G30" i="9"/>
  <c r="H30" i="9"/>
  <c r="I30" i="9"/>
  <c r="B31" i="9"/>
  <c r="C31" i="9"/>
  <c r="D31" i="9"/>
  <c r="E31" i="9"/>
  <c r="G31" i="9"/>
  <c r="P31" i="9"/>
  <c r="Y31" i="9"/>
  <c r="H31" i="9"/>
  <c r="Q31" i="9"/>
  <c r="Z31" i="9"/>
  <c r="I31" i="9"/>
  <c r="R31" i="9"/>
  <c r="AA31" i="9"/>
  <c r="B32" i="9"/>
  <c r="C32" i="9"/>
  <c r="D32" i="9"/>
  <c r="E32" i="9"/>
  <c r="G32" i="9"/>
  <c r="P33" i="9"/>
  <c r="H32" i="9"/>
  <c r="I32" i="9"/>
  <c r="R32" i="9"/>
  <c r="AA32" i="9"/>
  <c r="B33" i="9"/>
  <c r="C33" i="9"/>
  <c r="D33" i="9"/>
  <c r="E33" i="9"/>
  <c r="G33" i="9"/>
  <c r="H33" i="9"/>
  <c r="I33" i="9"/>
  <c r="B34" i="9"/>
  <c r="C34" i="9"/>
  <c r="D34" i="9"/>
  <c r="E34" i="9"/>
  <c r="G34" i="9"/>
  <c r="H34" i="9"/>
  <c r="Q34" i="9"/>
  <c r="Z34" i="9"/>
  <c r="I34" i="9"/>
  <c r="R34" i="9"/>
  <c r="AA34" i="9"/>
  <c r="B35" i="9"/>
  <c r="K36" i="9"/>
  <c r="T36" i="9"/>
  <c r="C35" i="9"/>
  <c r="D35" i="9"/>
  <c r="E35" i="9"/>
  <c r="G35" i="9"/>
  <c r="H35" i="9"/>
  <c r="Q35" i="9"/>
  <c r="Z35" i="9"/>
  <c r="I35" i="9"/>
  <c r="R35" i="9"/>
  <c r="AA35" i="9"/>
  <c r="B36" i="9"/>
  <c r="C36" i="9"/>
  <c r="L36" i="9"/>
  <c r="U36" i="9"/>
  <c r="D36" i="9"/>
  <c r="E36" i="9"/>
  <c r="G36" i="9"/>
  <c r="P36" i="9"/>
  <c r="Y36" i="9"/>
  <c r="H36" i="9"/>
  <c r="I36" i="9"/>
  <c r="B37" i="9"/>
  <c r="C37" i="9"/>
  <c r="D37" i="9"/>
  <c r="E37" i="9"/>
  <c r="G37" i="9"/>
  <c r="P37" i="9"/>
  <c r="Y37" i="9"/>
  <c r="H37" i="9"/>
  <c r="Q37" i="9"/>
  <c r="Z37" i="9"/>
  <c r="I37" i="9"/>
  <c r="R37" i="9"/>
  <c r="AA37" i="9"/>
  <c r="B38" i="9"/>
  <c r="C38" i="9"/>
  <c r="D38" i="9"/>
  <c r="E38" i="9"/>
  <c r="G38" i="9"/>
  <c r="H38" i="9"/>
  <c r="I38" i="9"/>
  <c r="R38" i="9"/>
  <c r="AA38" i="9"/>
  <c r="B39" i="9"/>
  <c r="C39" i="9"/>
  <c r="D39" i="9"/>
  <c r="E39" i="9"/>
  <c r="G39" i="9"/>
  <c r="P40" i="9"/>
  <c r="Y40" i="9"/>
  <c r="H39" i="9"/>
  <c r="I39" i="9"/>
  <c r="B40" i="9"/>
  <c r="C40" i="9"/>
  <c r="D40" i="9"/>
  <c r="E40" i="9"/>
  <c r="G40" i="9"/>
  <c r="H40" i="9"/>
  <c r="I40" i="9"/>
  <c r="R40" i="9"/>
  <c r="AA40" i="9"/>
  <c r="B41" i="9"/>
  <c r="C41" i="9"/>
  <c r="D41" i="9"/>
  <c r="E41" i="9"/>
  <c r="G41" i="9"/>
  <c r="H41" i="9"/>
  <c r="Q41" i="9"/>
  <c r="Z41" i="9"/>
  <c r="I41" i="9"/>
  <c r="R41" i="9"/>
  <c r="AA41" i="9"/>
  <c r="B42" i="9"/>
  <c r="K42" i="9"/>
  <c r="T42" i="9"/>
  <c r="C42" i="9"/>
  <c r="D42" i="9"/>
  <c r="E42" i="9"/>
  <c r="G42" i="9"/>
  <c r="H42" i="9"/>
  <c r="I42" i="9"/>
  <c r="B43" i="9"/>
  <c r="C43" i="9"/>
  <c r="D43" i="9"/>
  <c r="E43" i="9"/>
  <c r="G43" i="9"/>
  <c r="H43" i="9"/>
  <c r="Q43" i="9"/>
  <c r="Z43" i="9"/>
  <c r="I43" i="9"/>
  <c r="R43" i="9"/>
  <c r="AA43" i="9"/>
  <c r="B44" i="9"/>
  <c r="C44" i="9"/>
  <c r="D44" i="9"/>
  <c r="E44" i="9"/>
  <c r="G44" i="9"/>
  <c r="H44" i="9"/>
  <c r="Q45" i="9"/>
  <c r="Z45" i="9"/>
  <c r="I44" i="9"/>
  <c r="R44" i="9"/>
  <c r="AA44" i="9"/>
  <c r="B45" i="9"/>
  <c r="K45" i="9"/>
  <c r="T45" i="9"/>
  <c r="C45" i="9"/>
  <c r="L45" i="9"/>
  <c r="U45" i="9"/>
  <c r="D45" i="9"/>
  <c r="E45" i="9"/>
  <c r="G45" i="9"/>
  <c r="H45" i="9"/>
  <c r="I45" i="9"/>
  <c r="B46" i="9"/>
  <c r="C46" i="9"/>
  <c r="D46" i="9"/>
  <c r="E46" i="9"/>
  <c r="G46" i="9"/>
  <c r="H46" i="9"/>
  <c r="Q46" i="9"/>
  <c r="Z46" i="9"/>
  <c r="I46" i="9"/>
  <c r="R46" i="9"/>
  <c r="AA46" i="9"/>
  <c r="B47" i="9"/>
  <c r="C47" i="9"/>
  <c r="D47" i="9"/>
  <c r="E47" i="9"/>
  <c r="G47" i="9"/>
  <c r="H47" i="9"/>
  <c r="I47" i="9"/>
  <c r="R47" i="9"/>
  <c r="AA47" i="9"/>
  <c r="B48" i="9"/>
  <c r="C48" i="9"/>
  <c r="D48" i="9"/>
  <c r="E48" i="9"/>
  <c r="G48" i="9"/>
  <c r="P49" i="9"/>
  <c r="Y49" i="9"/>
  <c r="H48" i="9"/>
  <c r="I48" i="9"/>
  <c r="B49" i="9"/>
  <c r="C49" i="9"/>
  <c r="D49" i="9"/>
  <c r="E49" i="9"/>
  <c r="G49" i="9"/>
  <c r="H49" i="9"/>
  <c r="Q49" i="9"/>
  <c r="Z49" i="9"/>
  <c r="I49" i="9"/>
  <c r="B50" i="9"/>
  <c r="C50" i="9"/>
  <c r="D50" i="9"/>
  <c r="E50" i="9"/>
  <c r="G50" i="9"/>
  <c r="P51" i="9"/>
  <c r="Y51" i="9"/>
  <c r="H50" i="9"/>
  <c r="Q50" i="9"/>
  <c r="Z50" i="9"/>
  <c r="I50" i="9"/>
  <c r="R50" i="9"/>
  <c r="AA50" i="9"/>
  <c r="B51" i="9"/>
  <c r="C51" i="9"/>
  <c r="D51" i="9"/>
  <c r="E51" i="9"/>
  <c r="G51" i="9"/>
  <c r="H51" i="9"/>
  <c r="I51" i="9"/>
  <c r="B52" i="9"/>
  <c r="C52" i="9"/>
  <c r="D52" i="9"/>
  <c r="E52" i="9"/>
  <c r="G52" i="9"/>
  <c r="H52" i="9"/>
  <c r="Q52" i="9"/>
  <c r="Z52" i="9"/>
  <c r="I52" i="9"/>
  <c r="R52" i="9"/>
  <c r="AA52" i="9"/>
  <c r="B53" i="9"/>
  <c r="C53" i="9"/>
  <c r="D53" i="9"/>
  <c r="E53" i="9"/>
  <c r="G53" i="9"/>
  <c r="P53" i="9"/>
  <c r="Y53" i="9"/>
  <c r="H53" i="9"/>
  <c r="I53" i="9"/>
  <c r="B54" i="9"/>
  <c r="C54" i="9"/>
  <c r="D54" i="9"/>
  <c r="E54" i="9"/>
  <c r="G54" i="9"/>
  <c r="H54" i="9"/>
  <c r="I54" i="9"/>
  <c r="B55" i="9"/>
  <c r="C55" i="9"/>
  <c r="D55" i="9"/>
  <c r="E55" i="9"/>
  <c r="G55" i="9"/>
  <c r="P55" i="9"/>
  <c r="Y55" i="9"/>
  <c r="H55" i="9"/>
  <c r="Q55" i="9"/>
  <c r="Z55" i="9"/>
  <c r="I55" i="9"/>
  <c r="R55" i="9"/>
  <c r="AA55" i="9"/>
  <c r="B56" i="9"/>
  <c r="C56" i="9"/>
  <c r="D56" i="9"/>
  <c r="E56" i="9"/>
  <c r="G56" i="9"/>
  <c r="H56" i="9"/>
  <c r="Q57" i="9"/>
  <c r="Z57" i="9"/>
  <c r="I56" i="9"/>
  <c r="B57" i="9"/>
  <c r="C57" i="9"/>
  <c r="D57" i="9"/>
  <c r="E57" i="9"/>
  <c r="G57" i="9"/>
  <c r="H57" i="9"/>
  <c r="I57" i="9"/>
  <c r="B58" i="9"/>
  <c r="C58" i="9"/>
  <c r="D58" i="9"/>
  <c r="E58" i="9"/>
  <c r="G58" i="9"/>
  <c r="P58" i="9"/>
  <c r="Y58" i="9"/>
  <c r="H58" i="9"/>
  <c r="Q58" i="9"/>
  <c r="Z58" i="9"/>
  <c r="I58" i="9"/>
  <c r="R58" i="9"/>
  <c r="AA58" i="9"/>
  <c r="B59" i="9"/>
  <c r="C59" i="9"/>
  <c r="D59" i="9"/>
  <c r="E59" i="9"/>
  <c r="G59" i="9"/>
  <c r="H59" i="9"/>
  <c r="I59" i="9"/>
  <c r="B60" i="9"/>
  <c r="C60" i="9"/>
  <c r="D60" i="9"/>
  <c r="E60" i="9"/>
  <c r="N60" i="9"/>
  <c r="W60" i="9"/>
  <c r="G60" i="9"/>
  <c r="H60" i="9"/>
  <c r="I60" i="9"/>
  <c r="B61" i="9"/>
  <c r="C61" i="9"/>
  <c r="D61" i="9"/>
  <c r="E61" i="9"/>
  <c r="G61" i="9"/>
  <c r="H61" i="9"/>
  <c r="Q61" i="9"/>
  <c r="Z61" i="9"/>
  <c r="I61" i="9"/>
  <c r="R61" i="9"/>
  <c r="AA61" i="9"/>
  <c r="B62" i="9"/>
  <c r="C62" i="9"/>
  <c r="D62" i="9"/>
  <c r="E62" i="9"/>
  <c r="G62" i="9"/>
  <c r="P62" i="9"/>
  <c r="Y62" i="9"/>
  <c r="H62" i="9"/>
  <c r="I62" i="9"/>
  <c r="B63" i="9"/>
  <c r="C63" i="9"/>
  <c r="D63" i="9"/>
  <c r="E63" i="9"/>
  <c r="G63" i="9"/>
  <c r="H63" i="9"/>
  <c r="I63" i="9"/>
  <c r="I4" i="9"/>
  <c r="H4" i="9"/>
  <c r="C4" i="9"/>
  <c r="L4" i="9"/>
  <c r="U4" i="9"/>
  <c r="D4" i="9"/>
  <c r="M4" i="9"/>
  <c r="V4" i="9"/>
  <c r="E4" i="9"/>
  <c r="N4" i="9"/>
  <c r="W4" i="9"/>
  <c r="G4" i="9"/>
  <c r="B4" i="9"/>
  <c r="K4" i="9"/>
  <c r="T4" i="9"/>
  <c r="R49" i="9"/>
  <c r="AA49" i="9"/>
  <c r="M48" i="9"/>
  <c r="V48" i="9"/>
  <c r="P46" i="9"/>
  <c r="Y46" i="9"/>
  <c r="P45" i="9"/>
  <c r="Y45" i="9"/>
  <c r="P43" i="9"/>
  <c r="Y43" i="9"/>
  <c r="Q40" i="9"/>
  <c r="Z40" i="9"/>
  <c r="Q33" i="9"/>
  <c r="Z33" i="9"/>
  <c r="Q32" i="9"/>
  <c r="Z32" i="9"/>
  <c r="P25" i="9"/>
  <c r="K24" i="9"/>
  <c r="T24" i="9"/>
  <c r="Q18" i="9"/>
  <c r="Z18" i="9"/>
  <c r="Q15" i="9"/>
  <c r="Z15" i="9"/>
  <c r="Q10" i="9"/>
  <c r="Z10" i="9"/>
  <c r="Q6" i="9"/>
  <c r="Z6" i="9"/>
  <c r="R4" i="9"/>
  <c r="Q4" i="9"/>
  <c r="P4" i="9"/>
  <c r="Y4" i="9"/>
  <c r="AI7" i="7"/>
  <c r="BL7" i="7"/>
  <c r="AL7" i="7"/>
  <c r="BO7" i="7"/>
  <c r="AM7" i="7"/>
  <c r="BP7" i="7"/>
  <c r="AR7" i="7"/>
  <c r="BU7" i="7"/>
  <c r="AV7" i="7"/>
  <c r="BY7" i="7"/>
  <c r="AM8" i="7"/>
  <c r="BP8" i="7"/>
  <c r="AE19" i="7"/>
  <c r="BH19" i="7"/>
  <c r="AE6" i="7"/>
  <c r="BH6" i="7"/>
  <c r="P6" i="10"/>
  <c r="O6" i="10"/>
  <c r="Q6" i="10"/>
  <c r="L6" i="10"/>
  <c r="H6" i="10"/>
  <c r="J6" i="10"/>
  <c r="CW22" i="7"/>
  <c r="N24" i="7"/>
  <c r="AQ23" i="7"/>
  <c r="BT23" i="7"/>
  <c r="G6" i="10"/>
  <c r="I6" i="10"/>
  <c r="BG5" i="10"/>
  <c r="BH5" i="10"/>
  <c r="N6" i="10"/>
  <c r="M6" i="10"/>
  <c r="K6" i="10"/>
  <c r="CN7" i="7"/>
  <c r="CZ7" i="7"/>
  <c r="CR7" i="7"/>
  <c r="CO7" i="7"/>
  <c r="DB7" i="7"/>
  <c r="CX7" i="7"/>
  <c r="AT63" i="7"/>
  <c r="BW63" i="7"/>
  <c r="AT51" i="7"/>
  <c r="BW51" i="7"/>
  <c r="AT39" i="7"/>
  <c r="BW39" i="7"/>
  <c r="AT27" i="7"/>
  <c r="BW27" i="7"/>
  <c r="AT15" i="7"/>
  <c r="BW15" i="7"/>
  <c r="AH62" i="7"/>
  <c r="BK62" i="7"/>
  <c r="AH50" i="7"/>
  <c r="BK50" i="7"/>
  <c r="AH38" i="7"/>
  <c r="BK38" i="7"/>
  <c r="AH26" i="7"/>
  <c r="BK26" i="7"/>
  <c r="AH14" i="7"/>
  <c r="BK14" i="7"/>
  <c r="CS7" i="7"/>
  <c r="CS8" i="7"/>
  <c r="AT29" i="7"/>
  <c r="BW29" i="7"/>
  <c r="AT17" i="7"/>
  <c r="BW17" i="7"/>
  <c r="AH64" i="7"/>
  <c r="BK64" i="7"/>
  <c r="AH52" i="7"/>
  <c r="BK52" i="7"/>
  <c r="AI64" i="7"/>
  <c r="BL64" i="7"/>
  <c r="AI62" i="7"/>
  <c r="BL62" i="7"/>
  <c r="AI60" i="7"/>
  <c r="BL60" i="7"/>
  <c r="AI58" i="7"/>
  <c r="BL58" i="7"/>
  <c r="AI56" i="7"/>
  <c r="BL56" i="7"/>
  <c r="AI54" i="7"/>
  <c r="BL54" i="7"/>
  <c r="AI52" i="7"/>
  <c r="BL52" i="7"/>
  <c r="AI50" i="7"/>
  <c r="BL50" i="7"/>
  <c r="AI48" i="7"/>
  <c r="BL48" i="7"/>
  <c r="AI46" i="7"/>
  <c r="BL46" i="7"/>
  <c r="AI44" i="7"/>
  <c r="BL44" i="7"/>
  <c r="AI42" i="7"/>
  <c r="BL42" i="7"/>
  <c r="AI40" i="7"/>
  <c r="BL40" i="7"/>
  <c r="AI38" i="7"/>
  <c r="BL38" i="7"/>
  <c r="AI36" i="7"/>
  <c r="BL36" i="7"/>
  <c r="AI34" i="7"/>
  <c r="BL34" i="7"/>
  <c r="AI32" i="7"/>
  <c r="BL32" i="7"/>
  <c r="AI30" i="7"/>
  <c r="BL30" i="7"/>
  <c r="AI28" i="7"/>
  <c r="BL28" i="7"/>
  <c r="AI26" i="7"/>
  <c r="BL26" i="7"/>
  <c r="AI24" i="7"/>
  <c r="BL24" i="7"/>
  <c r="AI22" i="7"/>
  <c r="BL22" i="7"/>
  <c r="AI20" i="7"/>
  <c r="BL20" i="7"/>
  <c r="AI18" i="7"/>
  <c r="BL18" i="7"/>
  <c r="AR15" i="7"/>
  <c r="BU15" i="7"/>
  <c r="AL13" i="7"/>
  <c r="BO13" i="7"/>
  <c r="AV10" i="7"/>
  <c r="BY10" i="7"/>
  <c r="AT59" i="7"/>
  <c r="BW59" i="7"/>
  <c r="AT47" i="7"/>
  <c r="BW47" i="7"/>
  <c r="AT35" i="7"/>
  <c r="BW35" i="7"/>
  <c r="AT23" i="7"/>
  <c r="BW23" i="7"/>
  <c r="AT11" i="7"/>
  <c r="BW11" i="7"/>
  <c r="AE64" i="7"/>
  <c r="BH64" i="7"/>
  <c r="AE62" i="7"/>
  <c r="BH62" i="7"/>
  <c r="AE60" i="7"/>
  <c r="BH60" i="7"/>
  <c r="AE58" i="7"/>
  <c r="BH58" i="7"/>
  <c r="AE56" i="7"/>
  <c r="BH56" i="7"/>
  <c r="AE54" i="7"/>
  <c r="BH54" i="7"/>
  <c r="AE52" i="7"/>
  <c r="BH52" i="7"/>
  <c r="AE50" i="7"/>
  <c r="BH50" i="7"/>
  <c r="AE48" i="7"/>
  <c r="BH48" i="7"/>
  <c r="AE46" i="7"/>
  <c r="BH46" i="7"/>
  <c r="AE44" i="7"/>
  <c r="BH44" i="7"/>
  <c r="AE42" i="7"/>
  <c r="BH42" i="7"/>
  <c r="AE40" i="7"/>
  <c r="BH40" i="7"/>
  <c r="AE38" i="7"/>
  <c r="BH38" i="7"/>
  <c r="AE36" i="7"/>
  <c r="BH36" i="7"/>
  <c r="AE34" i="7"/>
  <c r="BH34" i="7"/>
  <c r="AE32" i="7"/>
  <c r="BH32" i="7"/>
  <c r="AE30" i="7"/>
  <c r="BH30" i="7"/>
  <c r="AE28" i="7"/>
  <c r="BH28" i="7"/>
  <c r="AE26" i="7"/>
  <c r="BH26" i="7"/>
  <c r="AE24" i="7"/>
  <c r="BH24" i="7"/>
  <c r="AE22" i="7"/>
  <c r="BH22" i="7"/>
  <c r="AE20" i="7"/>
  <c r="BH20" i="7"/>
  <c r="AV17" i="7"/>
  <c r="BY17" i="7"/>
  <c r="AM15" i="7"/>
  <c r="BP15" i="7"/>
  <c r="AI13" i="7"/>
  <c r="BL13" i="7"/>
  <c r="AR10" i="7"/>
  <c r="BU10" i="7"/>
  <c r="AL8" i="7"/>
  <c r="BO8" i="7"/>
  <c r="AT58" i="7"/>
  <c r="BW58" i="7"/>
  <c r="AT46" i="7"/>
  <c r="BW46" i="7"/>
  <c r="AT34" i="7"/>
  <c r="BW34" i="7"/>
  <c r="AT22" i="7"/>
  <c r="BW22" i="7"/>
  <c r="AT10" i="7"/>
  <c r="BW10" i="7"/>
  <c r="AH57" i="7"/>
  <c r="BK57" i="7"/>
  <c r="AH45" i="7"/>
  <c r="BK45" i="7"/>
  <c r="AH33" i="7"/>
  <c r="BK33" i="7"/>
  <c r="AH21" i="7"/>
  <c r="BK21" i="7"/>
  <c r="AH9" i="7"/>
  <c r="BK9" i="7"/>
  <c r="AR17" i="7"/>
  <c r="BU17" i="7"/>
  <c r="AL15" i="7"/>
  <c r="BO15" i="7"/>
  <c r="AV12" i="7"/>
  <c r="BY12" i="7"/>
  <c r="AM10" i="7"/>
  <c r="BP10" i="7"/>
  <c r="AI8" i="7"/>
  <c r="BL8" i="7"/>
  <c r="AT56" i="7"/>
  <c r="BW56" i="7"/>
  <c r="AT44" i="7"/>
  <c r="BW44" i="7"/>
  <c r="AT32" i="7"/>
  <c r="BW32" i="7"/>
  <c r="AT20" i="7"/>
  <c r="BW20" i="7"/>
  <c r="AT8" i="7"/>
  <c r="BW8" i="7"/>
  <c r="AH55" i="7"/>
  <c r="BK55" i="7"/>
  <c r="AH43" i="7"/>
  <c r="BK43" i="7"/>
  <c r="AH31" i="7"/>
  <c r="BK31" i="7"/>
  <c r="AH19" i="7"/>
  <c r="BK19" i="7"/>
  <c r="AV65" i="7"/>
  <c r="BY65" i="7"/>
  <c r="AV63" i="7"/>
  <c r="BY63" i="7"/>
  <c r="AV61" i="7"/>
  <c r="BY61" i="7"/>
  <c r="AV59" i="7"/>
  <c r="BY59" i="7"/>
  <c r="AV57" i="7"/>
  <c r="BY57" i="7"/>
  <c r="AV55" i="7"/>
  <c r="BY55" i="7"/>
  <c r="AV53" i="7"/>
  <c r="BY53" i="7"/>
  <c r="AV51" i="7"/>
  <c r="BY51" i="7"/>
  <c r="AV49" i="7"/>
  <c r="BY49" i="7"/>
  <c r="AV47" i="7"/>
  <c r="BY47" i="7"/>
  <c r="AV45" i="7"/>
  <c r="BY45" i="7"/>
  <c r="AV43" i="7"/>
  <c r="BY43" i="7"/>
  <c r="AV41" i="7"/>
  <c r="BY41" i="7"/>
  <c r="AV39" i="7"/>
  <c r="BY39" i="7"/>
  <c r="AV37" i="7"/>
  <c r="BY37" i="7"/>
  <c r="AV35" i="7"/>
  <c r="BY35" i="7"/>
  <c r="AV33" i="7"/>
  <c r="BY33" i="7"/>
  <c r="AV31" i="7"/>
  <c r="BY31" i="7"/>
  <c r="AV29" i="7"/>
  <c r="BY29" i="7"/>
  <c r="AV27" i="7"/>
  <c r="BY27" i="7"/>
  <c r="AV25" i="7"/>
  <c r="BY25" i="7"/>
  <c r="AV23" i="7"/>
  <c r="BY23" i="7"/>
  <c r="AV21" i="7"/>
  <c r="BY21" i="7"/>
  <c r="AV19" i="7"/>
  <c r="BY19" i="7"/>
  <c r="AL10" i="7"/>
  <c r="BO10" i="7"/>
  <c r="AM17" i="7"/>
  <c r="BP17" i="7"/>
  <c r="AR12" i="7"/>
  <c r="BU12" i="7"/>
  <c r="AL64" i="7"/>
  <c r="BO64" i="7"/>
  <c r="AL62" i="7"/>
  <c r="BO62" i="7"/>
  <c r="AL60" i="7"/>
  <c r="BO60" i="7"/>
  <c r="AL58" i="7"/>
  <c r="BO58" i="7"/>
  <c r="AL56" i="7"/>
  <c r="BO56" i="7"/>
  <c r="AL54" i="7"/>
  <c r="BO54" i="7"/>
  <c r="AL52" i="7"/>
  <c r="BO52" i="7"/>
  <c r="AL50" i="7"/>
  <c r="BO50" i="7"/>
  <c r="AL48" i="7"/>
  <c r="BO48" i="7"/>
  <c r="AL46" i="7"/>
  <c r="BO46" i="7"/>
  <c r="AL44" i="7"/>
  <c r="BO44" i="7"/>
  <c r="AL42" i="7"/>
  <c r="BO42" i="7"/>
  <c r="AL40" i="7"/>
  <c r="BO40" i="7"/>
  <c r="AL38" i="7"/>
  <c r="BO38" i="7"/>
  <c r="AL36" i="7"/>
  <c r="BO36" i="7"/>
  <c r="AL34" i="7"/>
  <c r="BO34" i="7"/>
  <c r="AL32" i="7"/>
  <c r="BO32" i="7"/>
  <c r="AL30" i="7"/>
  <c r="BO30" i="7"/>
  <c r="AL28" i="7"/>
  <c r="BO28" i="7"/>
  <c r="AL26" i="7"/>
  <c r="BO26" i="7"/>
  <c r="AL24" i="7"/>
  <c r="BO24" i="7"/>
  <c r="AL22" i="7"/>
  <c r="BO22" i="7"/>
  <c r="AL20" i="7"/>
  <c r="BO20" i="7"/>
  <c r="AL18" i="7"/>
  <c r="BO18" i="7"/>
  <c r="AV15" i="7"/>
  <c r="BY15" i="7"/>
  <c r="AM13" i="7"/>
  <c r="BP13" i="7"/>
  <c r="AI11" i="7"/>
  <c r="BL11" i="7"/>
  <c r="AR8" i="7"/>
  <c r="BU8" i="7"/>
  <c r="AT61" i="7"/>
  <c r="BW61" i="7"/>
  <c r="AT49" i="7"/>
  <c r="BW49" i="7"/>
  <c r="AT37" i="7"/>
  <c r="BW37" i="7"/>
  <c r="AT25" i="7"/>
  <c r="BW25" i="7"/>
  <c r="AT13" i="7"/>
  <c r="BW13" i="7"/>
  <c r="AH60" i="7"/>
  <c r="BK60" i="7"/>
  <c r="AH48" i="7"/>
  <c r="BK48" i="7"/>
  <c r="AH36" i="7"/>
  <c r="BK36" i="7"/>
  <c r="AH24" i="7"/>
  <c r="BK24" i="7"/>
  <c r="AH12" i="7"/>
  <c r="BK12" i="7"/>
  <c r="AH40" i="7"/>
  <c r="BK40" i="7"/>
  <c r="AR64" i="7"/>
  <c r="BU64" i="7"/>
  <c r="AR62" i="7"/>
  <c r="BU62" i="7"/>
  <c r="AR60" i="7"/>
  <c r="BU60" i="7"/>
  <c r="AR58" i="7"/>
  <c r="BU58" i="7"/>
  <c r="AR56" i="7"/>
  <c r="BU56" i="7"/>
  <c r="AR54" i="7"/>
  <c r="BU54" i="7"/>
  <c r="AR52" i="7"/>
  <c r="BU52" i="7"/>
  <c r="AR50" i="7"/>
  <c r="BU50" i="7"/>
  <c r="AR48" i="7"/>
  <c r="BU48" i="7"/>
  <c r="AR46" i="7"/>
  <c r="BU46" i="7"/>
  <c r="AR44" i="7"/>
  <c r="BU44" i="7"/>
  <c r="AR42" i="7"/>
  <c r="BU42" i="7"/>
  <c r="AR40" i="7"/>
  <c r="BU40" i="7"/>
  <c r="AR38" i="7"/>
  <c r="BU38" i="7"/>
  <c r="AR36" i="7"/>
  <c r="BU36" i="7"/>
  <c r="AR34" i="7"/>
  <c r="BU34" i="7"/>
  <c r="AR32" i="7"/>
  <c r="BU32" i="7"/>
  <c r="AR30" i="7"/>
  <c r="BU30" i="7"/>
  <c r="AR28" i="7"/>
  <c r="BU28" i="7"/>
  <c r="AR26" i="7"/>
  <c r="BU26" i="7"/>
  <c r="AR24" i="7"/>
  <c r="BU24" i="7"/>
  <c r="AR22" i="7"/>
  <c r="BU22" i="7"/>
  <c r="AR20" i="7"/>
  <c r="BU20" i="7"/>
  <c r="AR18" i="7"/>
  <c r="BU18" i="7"/>
  <c r="AL16" i="7"/>
  <c r="BO16" i="7"/>
  <c r="AV13" i="7"/>
  <c r="BY13" i="7"/>
  <c r="AM11" i="7"/>
  <c r="BP11" i="7"/>
  <c r="AI9" i="7"/>
  <c r="BL9" i="7"/>
  <c r="AM64" i="7"/>
  <c r="BP64" i="7"/>
  <c r="AM62" i="7"/>
  <c r="BP62" i="7"/>
  <c r="AM60" i="7"/>
  <c r="BP60" i="7"/>
  <c r="AM58" i="7"/>
  <c r="BP58" i="7"/>
  <c r="AM18" i="7"/>
  <c r="BP18" i="7"/>
  <c r="AI16" i="7"/>
  <c r="BL16" i="7"/>
  <c r="AR13" i="7"/>
  <c r="BU13" i="7"/>
  <c r="AL11" i="7"/>
  <c r="BO11" i="7"/>
  <c r="AV8" i="7"/>
  <c r="BY8" i="7"/>
  <c r="AT41" i="7"/>
  <c r="BW41" i="7"/>
  <c r="AH28" i="7"/>
  <c r="BK28" i="7"/>
  <c r="AT65" i="7"/>
  <c r="BW65" i="7"/>
  <c r="AT53" i="7"/>
  <c r="BW53" i="7"/>
  <c r="AH16" i="7"/>
  <c r="BK16" i="7"/>
  <c r="AT55" i="7"/>
  <c r="BW55" i="7"/>
  <c r="AT43" i="7"/>
  <c r="BW43" i="7"/>
  <c r="AT31" i="7"/>
  <c r="BW31" i="7"/>
  <c r="AH18" i="7"/>
  <c r="BK18" i="7"/>
  <c r="AM56" i="7"/>
  <c r="BP56" i="7"/>
  <c r="AM54" i="7"/>
  <c r="BP54" i="7"/>
  <c r="AM52" i="7"/>
  <c r="BP52" i="7"/>
  <c r="AM50" i="7"/>
  <c r="BP50" i="7"/>
  <c r="AM48" i="7"/>
  <c r="BP48" i="7"/>
  <c r="AM46" i="7"/>
  <c r="BP46" i="7"/>
  <c r="AM44" i="7"/>
  <c r="BP44" i="7"/>
  <c r="AM42" i="7"/>
  <c r="BP42" i="7"/>
  <c r="AM40" i="7"/>
  <c r="BP40" i="7"/>
  <c r="AM38" i="7"/>
  <c r="BP38" i="7"/>
  <c r="AM36" i="7"/>
  <c r="BP36" i="7"/>
  <c r="AM34" i="7"/>
  <c r="BP34" i="7"/>
  <c r="AM32" i="7"/>
  <c r="BP32" i="7"/>
  <c r="AM30" i="7"/>
  <c r="BP30" i="7"/>
  <c r="AM28" i="7"/>
  <c r="BP28" i="7"/>
  <c r="AM26" i="7"/>
  <c r="BP26" i="7"/>
  <c r="AM24" i="7"/>
  <c r="BP24" i="7"/>
  <c r="AM22" i="7"/>
  <c r="BP22" i="7"/>
  <c r="AM20" i="7"/>
  <c r="BP20" i="7"/>
  <c r="AT62" i="7"/>
  <c r="BW62" i="7"/>
  <c r="AT50" i="7"/>
  <c r="BW50" i="7"/>
  <c r="AT38" i="7"/>
  <c r="BW38" i="7"/>
  <c r="AT26" i="7"/>
  <c r="BW26" i="7"/>
  <c r="AT14" i="7"/>
  <c r="BW14" i="7"/>
  <c r="AH61" i="7"/>
  <c r="BK61" i="7"/>
  <c r="AH49" i="7"/>
  <c r="BK49" i="7"/>
  <c r="AH37" i="7"/>
  <c r="BK37" i="7"/>
  <c r="AH25" i="7"/>
  <c r="BK25" i="7"/>
  <c r="AH13" i="7"/>
  <c r="BK13" i="7"/>
  <c r="AI15" i="7"/>
  <c r="BL15" i="7"/>
  <c r="AT57" i="7"/>
  <c r="BW57" i="7"/>
  <c r="AT45" i="7"/>
  <c r="BW45" i="7"/>
  <c r="AT33" i="7"/>
  <c r="BW33" i="7"/>
  <c r="AT21" i="7"/>
  <c r="BW21" i="7"/>
  <c r="AT9" i="7"/>
  <c r="BW9" i="7"/>
  <c r="AH44" i="7"/>
  <c r="BK44" i="7"/>
  <c r="AH20" i="7"/>
  <c r="BK20" i="7"/>
  <c r="AH8" i="7"/>
  <c r="BK8" i="7"/>
  <c r="AH58" i="7"/>
  <c r="BK58" i="7"/>
  <c r="AH34" i="7"/>
  <c r="BK34" i="7"/>
  <c r="AH10" i="7"/>
  <c r="BK10" i="7"/>
  <c r="AR65" i="7"/>
  <c r="BU65" i="7"/>
  <c r="AR61" i="7"/>
  <c r="BU61" i="7"/>
  <c r="AR55" i="7"/>
  <c r="BU55" i="7"/>
  <c r="AR51" i="7"/>
  <c r="BU51" i="7"/>
  <c r="AR45" i="7"/>
  <c r="BU45" i="7"/>
  <c r="AR41" i="7"/>
  <c r="BU41" i="7"/>
  <c r="AR37" i="7"/>
  <c r="BU37" i="7"/>
  <c r="AR31" i="7"/>
  <c r="BU31" i="7"/>
  <c r="AR27" i="7"/>
  <c r="BU27" i="7"/>
  <c r="AR21" i="7"/>
  <c r="BU21" i="7"/>
  <c r="AH32" i="7"/>
  <c r="BK32" i="7"/>
  <c r="AM63" i="7"/>
  <c r="BP63" i="7"/>
  <c r="AM57" i="7"/>
  <c r="BP57" i="7"/>
  <c r="AM51" i="7"/>
  <c r="BP51" i="7"/>
  <c r="AM47" i="7"/>
  <c r="BP47" i="7"/>
  <c r="AM43" i="7"/>
  <c r="BP43" i="7"/>
  <c r="AM37" i="7"/>
  <c r="BP37" i="7"/>
  <c r="AM33" i="7"/>
  <c r="BP33" i="7"/>
  <c r="AM27" i="7"/>
  <c r="BP27" i="7"/>
  <c r="AM23" i="7"/>
  <c r="BP23" i="7"/>
  <c r="AM19" i="7"/>
  <c r="BP19" i="7"/>
  <c r="AM12" i="7"/>
  <c r="BP12" i="7"/>
  <c r="AL65" i="7"/>
  <c r="BO65" i="7"/>
  <c r="AL61" i="7"/>
  <c r="BO61" i="7"/>
  <c r="AL55" i="7"/>
  <c r="BO55" i="7"/>
  <c r="AL51" i="7"/>
  <c r="BO51" i="7"/>
  <c r="AL47" i="7"/>
  <c r="BO47" i="7"/>
  <c r="AL41" i="7"/>
  <c r="BO41" i="7"/>
  <c r="AL37" i="7"/>
  <c r="BO37" i="7"/>
  <c r="AL33" i="7"/>
  <c r="BO33" i="7"/>
  <c r="AL27" i="7"/>
  <c r="BO27" i="7"/>
  <c r="AL23" i="7"/>
  <c r="BO23" i="7"/>
  <c r="AL19" i="7"/>
  <c r="BO19" i="7"/>
  <c r="AI17" i="7"/>
  <c r="BL17" i="7"/>
  <c r="AV9" i="7"/>
  <c r="BY9" i="7"/>
  <c r="AI65" i="7"/>
  <c r="BL65" i="7"/>
  <c r="AI63" i="7"/>
  <c r="BL63" i="7"/>
  <c r="AI61" i="7"/>
  <c r="BL61" i="7"/>
  <c r="AI59" i="7"/>
  <c r="BL59" i="7"/>
  <c r="AI57" i="7"/>
  <c r="BL57" i="7"/>
  <c r="AI55" i="7"/>
  <c r="BL55" i="7"/>
  <c r="AI53" i="7"/>
  <c r="BL53" i="7"/>
  <c r="AI51" i="7"/>
  <c r="BL51" i="7"/>
  <c r="AI49" i="7"/>
  <c r="BL49" i="7"/>
  <c r="AI47" i="7"/>
  <c r="BL47" i="7"/>
  <c r="AI45" i="7"/>
  <c r="BL45" i="7"/>
  <c r="AI43" i="7"/>
  <c r="BL43" i="7"/>
  <c r="AI41" i="7"/>
  <c r="BL41" i="7"/>
  <c r="AI39" i="7"/>
  <c r="BL39" i="7"/>
  <c r="AI37" i="7"/>
  <c r="BL37" i="7"/>
  <c r="AI35" i="7"/>
  <c r="BL35" i="7"/>
  <c r="AI33" i="7"/>
  <c r="BL33" i="7"/>
  <c r="AI31" i="7"/>
  <c r="BL31" i="7"/>
  <c r="AI29" i="7"/>
  <c r="BL29" i="7"/>
  <c r="AI27" i="7"/>
  <c r="BL27" i="7"/>
  <c r="AI25" i="7"/>
  <c r="BL25" i="7"/>
  <c r="AI23" i="7"/>
  <c r="BL23" i="7"/>
  <c r="AI21" i="7"/>
  <c r="BL21" i="7"/>
  <c r="AI19" i="7"/>
  <c r="BL19" i="7"/>
  <c r="AV16" i="7"/>
  <c r="BY16" i="7"/>
  <c r="AM14" i="7"/>
  <c r="BP14" i="7"/>
  <c r="AI12" i="7"/>
  <c r="BL12" i="7"/>
  <c r="AR9" i="7"/>
  <c r="BU9" i="7"/>
  <c r="AT54" i="7"/>
  <c r="BW54" i="7"/>
  <c r="AT42" i="7"/>
  <c r="BW42" i="7"/>
  <c r="AT30" i="7"/>
  <c r="BW30" i="7"/>
  <c r="AT18" i="7"/>
  <c r="BW18" i="7"/>
  <c r="AH65" i="7"/>
  <c r="BK65" i="7"/>
  <c r="AH53" i="7"/>
  <c r="BK53" i="7"/>
  <c r="AH41" i="7"/>
  <c r="BK41" i="7"/>
  <c r="AH29" i="7"/>
  <c r="BK29" i="7"/>
  <c r="AH17" i="7"/>
  <c r="BK17" i="7"/>
  <c r="AR59" i="7"/>
  <c r="BU59" i="7"/>
  <c r="AR47" i="7"/>
  <c r="BU47" i="7"/>
  <c r="AR35" i="7"/>
  <c r="BU35" i="7"/>
  <c r="AR23" i="7"/>
  <c r="BU23" i="7"/>
  <c r="AH56" i="7"/>
  <c r="BK56" i="7"/>
  <c r="AM55" i="7"/>
  <c r="BP55" i="7"/>
  <c r="AM41" i="7"/>
  <c r="BP41" i="7"/>
  <c r="AM29" i="7"/>
  <c r="BP29" i="7"/>
  <c r="AL17" i="7"/>
  <c r="BO17" i="7"/>
  <c r="AL59" i="7"/>
  <c r="BO59" i="7"/>
  <c r="AL45" i="7"/>
  <c r="BO45" i="7"/>
  <c r="AL31" i="7"/>
  <c r="BO31" i="7"/>
  <c r="AL12" i="7"/>
  <c r="BO12" i="7"/>
  <c r="AE63" i="7"/>
  <c r="BH63" i="7"/>
  <c r="AE57" i="7"/>
  <c r="BH57" i="7"/>
  <c r="AE53" i="7"/>
  <c r="BH53" i="7"/>
  <c r="AE51" i="7"/>
  <c r="BH51" i="7"/>
  <c r="AE47" i="7"/>
  <c r="BH47" i="7"/>
  <c r="AE45" i="7"/>
  <c r="BH45" i="7"/>
  <c r="AE43" i="7"/>
  <c r="BH43" i="7"/>
  <c r="AE41" i="7"/>
  <c r="BH41" i="7"/>
  <c r="AE39" i="7"/>
  <c r="BH39" i="7"/>
  <c r="AE37" i="7"/>
  <c r="BH37" i="7"/>
  <c r="AE35" i="7"/>
  <c r="BH35" i="7"/>
  <c r="AE33" i="7"/>
  <c r="BH33" i="7"/>
  <c r="AE31" i="7"/>
  <c r="BH31" i="7"/>
  <c r="AE29" i="7"/>
  <c r="BH29" i="7"/>
  <c r="AE27" i="7"/>
  <c r="BH27" i="7"/>
  <c r="AE25" i="7"/>
  <c r="BH25" i="7"/>
  <c r="AE23" i="7"/>
  <c r="BH23" i="7"/>
  <c r="AE21" i="7"/>
  <c r="BH21" i="7"/>
  <c r="AR16" i="7"/>
  <c r="BU16" i="7"/>
  <c r="AL14" i="7"/>
  <c r="BO14" i="7"/>
  <c r="AV11" i="7"/>
  <c r="BY11" i="7"/>
  <c r="AM9" i="7"/>
  <c r="BP9" i="7"/>
  <c r="AH46" i="7"/>
  <c r="BK46" i="7"/>
  <c r="AH22" i="7"/>
  <c r="BK22" i="7"/>
  <c r="AR63" i="7"/>
  <c r="BU63" i="7"/>
  <c r="AR57" i="7"/>
  <c r="BU57" i="7"/>
  <c r="AR53" i="7"/>
  <c r="BU53" i="7"/>
  <c r="AR49" i="7"/>
  <c r="BU49" i="7"/>
  <c r="AR43" i="7"/>
  <c r="BU43" i="7"/>
  <c r="AR39" i="7"/>
  <c r="BU39" i="7"/>
  <c r="AR33" i="7"/>
  <c r="BU33" i="7"/>
  <c r="AR29" i="7"/>
  <c r="BU29" i="7"/>
  <c r="AR25" i="7"/>
  <c r="BU25" i="7"/>
  <c r="AR19" i="7"/>
  <c r="BU19" i="7"/>
  <c r="AM65" i="7"/>
  <c r="BP65" i="7"/>
  <c r="AM61" i="7"/>
  <c r="BP61" i="7"/>
  <c r="AM59" i="7"/>
  <c r="BP59" i="7"/>
  <c r="AM53" i="7"/>
  <c r="BP53" i="7"/>
  <c r="AM49" i="7"/>
  <c r="BP49" i="7"/>
  <c r="AM45" i="7"/>
  <c r="BP45" i="7"/>
  <c r="AM39" i="7"/>
  <c r="BP39" i="7"/>
  <c r="AM35" i="7"/>
  <c r="BP35" i="7"/>
  <c r="AM31" i="7"/>
  <c r="BP31" i="7"/>
  <c r="AM25" i="7"/>
  <c r="BP25" i="7"/>
  <c r="AM21" i="7"/>
  <c r="BP21" i="7"/>
  <c r="AV14" i="7"/>
  <c r="BY14" i="7"/>
  <c r="AI10" i="7"/>
  <c r="BL10" i="7"/>
  <c r="AL63" i="7"/>
  <c r="BO63" i="7"/>
  <c r="AL57" i="7"/>
  <c r="BO57" i="7"/>
  <c r="AL53" i="7"/>
  <c r="BO53" i="7"/>
  <c r="AL49" i="7"/>
  <c r="BO49" i="7"/>
  <c r="AL43" i="7"/>
  <c r="BO43" i="7"/>
  <c r="AL39" i="7"/>
  <c r="BO39" i="7"/>
  <c r="AL35" i="7"/>
  <c r="BO35" i="7"/>
  <c r="AL29" i="7"/>
  <c r="BO29" i="7"/>
  <c r="AL25" i="7"/>
  <c r="BO25" i="7"/>
  <c r="AL21" i="7"/>
  <c r="BO21" i="7"/>
  <c r="AR14" i="7"/>
  <c r="BU14" i="7"/>
  <c r="AE65" i="7"/>
  <c r="BH65" i="7"/>
  <c r="AE61" i="7"/>
  <c r="BH61" i="7"/>
  <c r="AE59" i="7"/>
  <c r="BH59" i="7"/>
  <c r="AE55" i="7"/>
  <c r="BH55" i="7"/>
  <c r="AE49" i="7"/>
  <c r="BH49" i="7"/>
  <c r="AV64" i="7"/>
  <c r="BY64" i="7"/>
  <c r="AV62" i="7"/>
  <c r="BY62" i="7"/>
  <c r="AV60" i="7"/>
  <c r="BY60" i="7"/>
  <c r="AV58" i="7"/>
  <c r="BY58" i="7"/>
  <c r="AV56" i="7"/>
  <c r="BY56" i="7"/>
  <c r="AV54" i="7"/>
  <c r="BY54" i="7"/>
  <c r="AV52" i="7"/>
  <c r="BY52" i="7"/>
  <c r="AV50" i="7"/>
  <c r="BY50" i="7"/>
  <c r="AV48" i="7"/>
  <c r="BY48" i="7"/>
  <c r="AV46" i="7"/>
  <c r="BY46" i="7"/>
  <c r="AV44" i="7"/>
  <c r="BY44" i="7"/>
  <c r="AV42" i="7"/>
  <c r="BY42" i="7"/>
  <c r="AV40" i="7"/>
  <c r="BY40" i="7"/>
  <c r="AV38" i="7"/>
  <c r="BY38" i="7"/>
  <c r="AV36" i="7"/>
  <c r="BY36" i="7"/>
  <c r="AV34" i="7"/>
  <c r="BY34" i="7"/>
  <c r="AV32" i="7"/>
  <c r="BY32" i="7"/>
  <c r="AV30" i="7"/>
  <c r="BY30" i="7"/>
  <c r="AV28" i="7"/>
  <c r="BY28" i="7"/>
  <c r="AV26" i="7"/>
  <c r="BY26" i="7"/>
  <c r="AV24" i="7"/>
  <c r="BY24" i="7"/>
  <c r="AV22" i="7"/>
  <c r="BY22" i="7"/>
  <c r="AV20" i="7"/>
  <c r="BY20" i="7"/>
  <c r="AV18" i="7"/>
  <c r="BY18" i="7"/>
  <c r="AM16" i="7"/>
  <c r="BP16" i="7"/>
  <c r="AI14" i="7"/>
  <c r="BL14" i="7"/>
  <c r="AR11" i="7"/>
  <c r="BU11" i="7"/>
  <c r="AL9" i="7"/>
  <c r="BO9" i="7"/>
  <c r="AT64" i="7"/>
  <c r="BW64" i="7"/>
  <c r="AT52" i="7"/>
  <c r="BW52" i="7"/>
  <c r="AT40" i="7"/>
  <c r="BW40" i="7"/>
  <c r="AT28" i="7"/>
  <c r="BW28" i="7"/>
  <c r="AT16" i="7"/>
  <c r="BW16" i="7"/>
  <c r="AH63" i="7"/>
  <c r="BK63" i="7"/>
  <c r="AH51" i="7"/>
  <c r="BK51" i="7"/>
  <c r="AH39" i="7"/>
  <c r="BK39" i="7"/>
  <c r="AH27" i="7"/>
  <c r="BK27" i="7"/>
  <c r="AH15" i="7"/>
  <c r="BK15" i="7"/>
  <c r="CK6" i="7"/>
  <c r="CK7" i="7"/>
  <c r="CK8" i="7"/>
  <c r="CK9" i="7"/>
  <c r="CK10" i="7"/>
  <c r="CK11" i="7"/>
  <c r="CK12" i="7"/>
  <c r="CK13" i="7"/>
  <c r="CK14" i="7"/>
  <c r="CK15" i="7"/>
  <c r="CK16" i="7"/>
  <c r="CK17" i="7"/>
  <c r="CK18" i="7"/>
  <c r="CK19" i="7"/>
  <c r="L5" i="9"/>
  <c r="U5" i="9"/>
  <c r="P61" i="9"/>
  <c r="Y61" i="9"/>
  <c r="L51" i="9"/>
  <c r="U51" i="9"/>
  <c r="K63" i="9"/>
  <c r="T63" i="9"/>
  <c r="N54" i="9"/>
  <c r="W54" i="9"/>
  <c r="K51" i="9"/>
  <c r="T51" i="9"/>
  <c r="M49" i="9"/>
  <c r="V49" i="9"/>
  <c r="P48" i="9"/>
  <c r="Y48" i="9"/>
  <c r="N42" i="9"/>
  <c r="W42" i="9"/>
  <c r="K40" i="9"/>
  <c r="T40" i="9"/>
  <c r="N30" i="9"/>
  <c r="W30" i="9"/>
  <c r="M25" i="9"/>
  <c r="V25" i="9"/>
  <c r="P24" i="9"/>
  <c r="Y24" i="9"/>
  <c r="L21" i="9"/>
  <c r="U21" i="9"/>
  <c r="N18" i="9"/>
  <c r="W18" i="9"/>
  <c r="M13" i="9"/>
  <c r="V13" i="9"/>
  <c r="P12" i="9"/>
  <c r="Y12" i="9"/>
  <c r="N6" i="9"/>
  <c r="W6" i="9"/>
  <c r="P56" i="9"/>
  <c r="Y56" i="9"/>
  <c r="N49" i="9"/>
  <c r="W49" i="9"/>
  <c r="L39" i="9"/>
  <c r="U39" i="9"/>
  <c r="K35" i="9"/>
  <c r="T35" i="9"/>
  <c r="N26" i="9"/>
  <c r="W26" i="9"/>
  <c r="N13" i="9"/>
  <c r="W13" i="9"/>
  <c r="K57" i="9"/>
  <c r="T57" i="9"/>
  <c r="P52" i="9"/>
  <c r="Y52" i="9"/>
  <c r="N48" i="9"/>
  <c r="W48" i="9"/>
  <c r="N24" i="9"/>
  <c r="W24" i="9"/>
  <c r="K21" i="9"/>
  <c r="T21" i="9"/>
  <c r="L14" i="9"/>
  <c r="U14" i="9"/>
  <c r="K9" i="9"/>
  <c r="T9" i="9"/>
  <c r="P26" i="9"/>
  <c r="Y26" i="9"/>
  <c r="L63" i="9"/>
  <c r="U63" i="9"/>
  <c r="K46" i="9"/>
  <c r="T46" i="9"/>
  <c r="N37" i="9"/>
  <c r="W37" i="9"/>
  <c r="L28" i="9"/>
  <c r="U28" i="9"/>
  <c r="K22" i="9"/>
  <c r="T22" i="9"/>
  <c r="L43" i="9"/>
  <c r="U43" i="9"/>
  <c r="K38" i="9"/>
  <c r="T38" i="9"/>
  <c r="K26" i="9"/>
  <c r="T26" i="9"/>
  <c r="M24" i="9"/>
  <c r="V24" i="9"/>
  <c r="L18" i="9"/>
  <c r="U18" i="9"/>
  <c r="K14" i="9"/>
  <c r="T14" i="9"/>
  <c r="L6" i="9"/>
  <c r="U6" i="9"/>
  <c r="L9" i="9"/>
  <c r="U9" i="9"/>
  <c r="L42" i="9"/>
  <c r="U42" i="9"/>
  <c r="O56" i="9"/>
  <c r="X56" i="9"/>
  <c r="O43" i="9"/>
  <c r="X43" i="9"/>
  <c r="O19" i="9"/>
  <c r="X19" i="9"/>
  <c r="O7" i="9"/>
  <c r="X7" i="9"/>
  <c r="N5" i="9"/>
  <c r="W5" i="9"/>
  <c r="L60" i="9"/>
  <c r="U60" i="9"/>
  <c r="K55" i="9"/>
  <c r="T55" i="9"/>
  <c r="N46" i="9"/>
  <c r="W46" i="9"/>
  <c r="N34" i="9"/>
  <c r="W34" i="9"/>
  <c r="N23" i="9"/>
  <c r="W23" i="9"/>
  <c r="N10" i="9"/>
  <c r="W10" i="9"/>
  <c r="M5" i="9"/>
  <c r="V5" i="9"/>
  <c r="L13" i="9"/>
  <c r="U13" i="9"/>
  <c r="N63" i="9"/>
  <c r="W63" i="9"/>
  <c r="K60" i="9"/>
  <c r="T60" i="9"/>
  <c r="M59" i="9"/>
  <c r="V59" i="9"/>
  <c r="L54" i="9"/>
  <c r="U54" i="9"/>
  <c r="N51" i="9"/>
  <c r="W51" i="9"/>
  <c r="K48" i="9"/>
  <c r="T48" i="9"/>
  <c r="M47" i="9"/>
  <c r="V47" i="9"/>
  <c r="N39" i="9"/>
  <c r="W39" i="9"/>
  <c r="M35" i="9"/>
  <c r="V35" i="9"/>
  <c r="L30" i="9"/>
  <c r="U30" i="9"/>
  <c r="N27" i="9"/>
  <c r="W27" i="9"/>
  <c r="M22" i="9"/>
  <c r="V22" i="9"/>
  <c r="M10" i="9"/>
  <c r="V10" i="9"/>
  <c r="L48" i="9"/>
  <c r="U48" i="9"/>
  <c r="K31" i="9"/>
  <c r="T31" i="9"/>
  <c r="L24" i="9"/>
  <c r="U24" i="9"/>
  <c r="K20" i="9"/>
  <c r="T20" i="9"/>
  <c r="M63" i="9"/>
  <c r="V63" i="9"/>
  <c r="L59" i="9"/>
  <c r="U59" i="9"/>
  <c r="K54" i="9"/>
  <c r="T54" i="9"/>
  <c r="M51" i="9"/>
  <c r="V51" i="9"/>
  <c r="L47" i="9"/>
  <c r="U47" i="9"/>
  <c r="N45" i="9"/>
  <c r="W45" i="9"/>
  <c r="L34" i="9"/>
  <c r="U34" i="9"/>
  <c r="K30" i="9"/>
  <c r="T30" i="9"/>
  <c r="M27" i="9"/>
  <c r="V27" i="9"/>
  <c r="L22" i="9"/>
  <c r="U22" i="9"/>
  <c r="K18" i="9"/>
  <c r="T18" i="9"/>
  <c r="N9" i="9"/>
  <c r="W9" i="9"/>
  <c r="K6" i="9"/>
  <c r="T6" i="9"/>
  <c r="O52" i="9"/>
  <c r="X52" i="9"/>
  <c r="O51" i="9"/>
  <c r="X51" i="9"/>
  <c r="O15" i="9"/>
  <c r="X15" i="9"/>
  <c r="K5" i="9"/>
  <c r="T5" i="9"/>
  <c r="L35" i="9"/>
  <c r="U35" i="9"/>
  <c r="K8" i="9"/>
  <c r="T8" i="9"/>
  <c r="K7" i="9"/>
  <c r="T7" i="9"/>
  <c r="M39" i="9"/>
  <c r="V39" i="9"/>
  <c r="M40" i="9"/>
  <c r="V40" i="9"/>
  <c r="O40" i="9"/>
  <c r="X40" i="9"/>
  <c r="O39" i="9"/>
  <c r="X39" i="9"/>
  <c r="K39" i="9"/>
  <c r="T39" i="9"/>
  <c r="M54" i="9"/>
  <c r="V54" i="9"/>
  <c r="L49" i="9"/>
  <c r="U49" i="9"/>
  <c r="M42" i="9"/>
  <c r="V42" i="9"/>
  <c r="M30" i="9"/>
  <c r="V30" i="9"/>
  <c r="L25" i="9"/>
  <c r="U25" i="9"/>
  <c r="M6" i="9"/>
  <c r="V6" i="9"/>
  <c r="K49" i="9"/>
  <c r="T49" i="9"/>
  <c r="N40" i="9"/>
  <c r="W40" i="9"/>
  <c r="N28" i="9"/>
  <c r="W28" i="9"/>
  <c r="N16" i="9"/>
  <c r="W16" i="9"/>
  <c r="N57" i="9"/>
  <c r="W57" i="9"/>
  <c r="N33" i="9"/>
  <c r="W33" i="9"/>
  <c r="M28" i="9"/>
  <c r="V28" i="9"/>
  <c r="M17" i="9"/>
  <c r="V17" i="9"/>
  <c r="M57" i="9"/>
  <c r="V57" i="9"/>
  <c r="N43" i="9"/>
  <c r="W43" i="9"/>
  <c r="K41" i="9"/>
  <c r="T41" i="9"/>
  <c r="K28" i="9"/>
  <c r="T28" i="9"/>
  <c r="N19" i="9"/>
  <c r="W19" i="9"/>
  <c r="K17" i="9"/>
  <c r="T17" i="9"/>
  <c r="N8" i="9"/>
  <c r="W8" i="9"/>
  <c r="M33" i="9"/>
  <c r="V33" i="9"/>
  <c r="M9" i="9"/>
  <c r="V9" i="9"/>
  <c r="L57" i="9"/>
  <c r="U57" i="9"/>
  <c r="K53" i="9"/>
  <c r="T53" i="9"/>
  <c r="N36" i="9"/>
  <c r="W36" i="9"/>
  <c r="M19" i="9"/>
  <c r="V19" i="9"/>
  <c r="N12" i="9"/>
  <c r="W12" i="9"/>
  <c r="M7" i="9"/>
  <c r="V7" i="9"/>
  <c r="O20" i="9"/>
  <c r="X20" i="9"/>
  <c r="O54" i="9"/>
  <c r="X54" i="9"/>
  <c r="O42" i="9"/>
  <c r="X42" i="9"/>
  <c r="O30" i="9"/>
  <c r="X30" i="9"/>
  <c r="O18" i="9"/>
  <c r="X18" i="9"/>
  <c r="O6" i="9"/>
  <c r="X6" i="9"/>
  <c r="L52" i="9"/>
  <c r="U52" i="9"/>
  <c r="M45" i="9"/>
  <c r="V45" i="9"/>
  <c r="L29" i="9"/>
  <c r="U29" i="9"/>
  <c r="N31" i="9"/>
  <c r="W31" i="9"/>
  <c r="M60" i="9"/>
  <c r="V60" i="9"/>
  <c r="L56" i="9"/>
  <c r="U56" i="9"/>
  <c r="L44" i="9"/>
  <c r="U44" i="9"/>
  <c r="M36" i="9"/>
  <c r="V36" i="9"/>
  <c r="L8" i="9"/>
  <c r="U8" i="9"/>
  <c r="O27" i="9"/>
  <c r="X27" i="9"/>
  <c r="AG5" i="9"/>
  <c r="AD4" i="9"/>
  <c r="AH4" i="9"/>
  <c r="AI4" i="9"/>
  <c r="AE4" i="9"/>
  <c r="AC4" i="9"/>
  <c r="AF4" i="9"/>
  <c r="AJ4" i="9"/>
  <c r="R5" i="9"/>
  <c r="AA5" i="9"/>
  <c r="N11" i="9"/>
  <c r="W11" i="9"/>
  <c r="N14" i="9"/>
  <c r="W14" i="9"/>
  <c r="N20" i="9"/>
  <c r="W20" i="9"/>
  <c r="R29" i="9"/>
  <c r="AA29" i="9"/>
  <c r="R17" i="9"/>
  <c r="AA17" i="9"/>
  <c r="Q20" i="9"/>
  <c r="Z20" i="9"/>
  <c r="K23" i="9"/>
  <c r="T23" i="9"/>
  <c r="K29" i="9"/>
  <c r="T29" i="9"/>
  <c r="P32" i="9"/>
  <c r="Y32" i="9"/>
  <c r="R42" i="9"/>
  <c r="AA42" i="9"/>
  <c r="R45" i="9"/>
  <c r="AA45" i="9"/>
  <c r="K50" i="9"/>
  <c r="T50" i="9"/>
  <c r="P54" i="9"/>
  <c r="Y54" i="9"/>
  <c r="R36" i="9"/>
  <c r="AA36" i="9"/>
  <c r="L31" i="9"/>
  <c r="U31" i="9"/>
  <c r="L32" i="9"/>
  <c r="U32" i="9"/>
  <c r="L11" i="9"/>
  <c r="U11" i="9"/>
  <c r="L10" i="9"/>
  <c r="U10" i="9"/>
  <c r="P9" i="9"/>
  <c r="Y9" i="9"/>
  <c r="P8" i="9"/>
  <c r="Y8" i="9"/>
  <c r="L7" i="9"/>
  <c r="U7" i="9"/>
  <c r="N25" i="9"/>
  <c r="W25" i="9"/>
  <c r="K44" i="9"/>
  <c r="T44" i="9"/>
  <c r="K43" i="9"/>
  <c r="T43" i="9"/>
  <c r="K11" i="9"/>
  <c r="T11" i="9"/>
  <c r="K10" i="9"/>
  <c r="T10" i="9"/>
  <c r="K16" i="9"/>
  <c r="T16" i="9"/>
  <c r="K19" i="9"/>
  <c r="T19" i="9"/>
  <c r="K52" i="9"/>
  <c r="T52" i="9"/>
  <c r="R39" i="9"/>
  <c r="AA39" i="9"/>
  <c r="N35" i="9"/>
  <c r="W35" i="9"/>
  <c r="R33" i="9"/>
  <c r="AA33" i="9"/>
  <c r="N32" i="9"/>
  <c r="W32" i="9"/>
  <c r="N29" i="9"/>
  <c r="W29" i="9"/>
  <c r="R27" i="9"/>
  <c r="AA27" i="9"/>
  <c r="N17" i="9"/>
  <c r="W17" i="9"/>
  <c r="R12" i="9"/>
  <c r="AA12" i="9"/>
  <c r="R9" i="9"/>
  <c r="AA9" i="9"/>
  <c r="N7" i="9"/>
  <c r="W7" i="9"/>
  <c r="K13" i="9"/>
  <c r="T13" i="9"/>
  <c r="M16" i="9"/>
  <c r="V16" i="9"/>
  <c r="K25" i="9"/>
  <c r="T25" i="9"/>
  <c r="K34" i="9"/>
  <c r="T34" i="9"/>
  <c r="K37" i="9"/>
  <c r="T37" i="9"/>
  <c r="Q63" i="9"/>
  <c r="Z63" i="9"/>
  <c r="Q48" i="9"/>
  <c r="Z48" i="9"/>
  <c r="M44" i="9"/>
  <c r="V44" i="9"/>
  <c r="Q27" i="9"/>
  <c r="Z27" i="9"/>
  <c r="M26" i="9"/>
  <c r="V26" i="9"/>
  <c r="M20" i="9"/>
  <c r="V20" i="9"/>
  <c r="Q12" i="9"/>
  <c r="Z12" i="9"/>
  <c r="M11" i="9"/>
  <c r="V11" i="9"/>
  <c r="Q9" i="9"/>
  <c r="Z9" i="9"/>
  <c r="M8" i="9"/>
  <c r="V8" i="9"/>
  <c r="L26" i="9"/>
  <c r="U26" i="9"/>
  <c r="L20" i="9"/>
  <c r="U20" i="9"/>
  <c r="P18" i="9"/>
  <c r="Y18" i="9"/>
  <c r="L17" i="9"/>
  <c r="U17" i="9"/>
  <c r="P15" i="9"/>
  <c r="Y15" i="9"/>
  <c r="P6" i="9"/>
  <c r="Y6" i="9"/>
  <c r="K47" i="9"/>
  <c r="T47" i="9"/>
  <c r="Q5" i="9"/>
  <c r="Z5" i="9"/>
  <c r="Q23" i="9"/>
  <c r="Z23" i="9"/>
  <c r="Q24" i="9"/>
  <c r="Z24" i="9"/>
  <c r="L40" i="9"/>
  <c r="U40" i="9"/>
  <c r="L41" i="9"/>
  <c r="U41" i="9"/>
  <c r="L50" i="9"/>
  <c r="U50" i="9"/>
  <c r="R53" i="9"/>
  <c r="AA53" i="9"/>
  <c r="R54" i="9"/>
  <c r="AA54" i="9"/>
  <c r="M15" i="9"/>
  <c r="V15" i="9"/>
  <c r="R21" i="9"/>
  <c r="AA21" i="9"/>
  <c r="R15" i="9"/>
  <c r="AA15" i="9"/>
  <c r="P19" i="9"/>
  <c r="Y19" i="9"/>
  <c r="P20" i="9"/>
  <c r="Y20" i="9"/>
  <c r="L23" i="9"/>
  <c r="U23" i="9"/>
  <c r="K27" i="9"/>
  <c r="T27" i="9"/>
  <c r="M52" i="9"/>
  <c r="V52" i="9"/>
  <c r="M53" i="9"/>
  <c r="V53" i="9"/>
  <c r="N55" i="9"/>
  <c r="W55" i="9"/>
  <c r="N56" i="9"/>
  <c r="W56" i="9"/>
  <c r="L61" i="9"/>
  <c r="U61" i="9"/>
  <c r="L62" i="9"/>
  <c r="U62" i="9"/>
  <c r="M37" i="9"/>
  <c r="V37" i="9"/>
  <c r="M38" i="9"/>
  <c r="V38" i="9"/>
  <c r="Q53" i="9"/>
  <c r="Z53" i="9"/>
  <c r="Q54" i="9"/>
  <c r="Z54" i="9"/>
  <c r="R8" i="9"/>
  <c r="AA8" i="9"/>
  <c r="Q16" i="9"/>
  <c r="Z16" i="9"/>
  <c r="K58" i="9"/>
  <c r="T58" i="9"/>
  <c r="K59" i="9"/>
  <c r="T59" i="9"/>
  <c r="M50" i="9"/>
  <c r="V50" i="9"/>
  <c r="K56" i="9"/>
  <c r="T56" i="9"/>
  <c r="L53" i="9"/>
  <c r="U53" i="9"/>
  <c r="M23" i="9"/>
  <c r="V23" i="9"/>
  <c r="Q22" i="9"/>
  <c r="Z22" i="9"/>
  <c r="Q29" i="9"/>
  <c r="Z29" i="9"/>
  <c r="Q30" i="9"/>
  <c r="Z30" i="9"/>
  <c r="P30" i="9"/>
  <c r="Y30" i="9"/>
  <c r="M61" i="9"/>
  <c r="V61" i="9"/>
  <c r="M62" i="9"/>
  <c r="V62" i="9"/>
  <c r="P57" i="9"/>
  <c r="Y57" i="9"/>
  <c r="M12" i="9"/>
  <c r="V12" i="9"/>
  <c r="L15" i="9"/>
  <c r="U15" i="9"/>
  <c r="L16" i="9"/>
  <c r="U16" i="9"/>
  <c r="P16" i="9"/>
  <c r="Y16" i="9"/>
  <c r="L19" i="9"/>
  <c r="U19" i="9"/>
  <c r="P29" i="9"/>
  <c r="Y29" i="9"/>
  <c r="P28" i="9"/>
  <c r="Y28" i="9"/>
  <c r="P35" i="9"/>
  <c r="Y35" i="9"/>
  <c r="P34" i="9"/>
  <c r="Y34" i="9"/>
  <c r="P38" i="9"/>
  <c r="Y38" i="9"/>
  <c r="P39" i="9"/>
  <c r="Y39" i="9"/>
  <c r="Q47" i="9"/>
  <c r="Z47" i="9"/>
  <c r="P63" i="9"/>
  <c r="Y63" i="9"/>
  <c r="M21" i="9"/>
  <c r="V21" i="9"/>
  <c r="P13" i="9"/>
  <c r="Y13" i="9"/>
  <c r="P14" i="9"/>
  <c r="Y14" i="9"/>
  <c r="P23" i="9"/>
  <c r="Y23" i="9"/>
  <c r="P22" i="9"/>
  <c r="Y22" i="9"/>
  <c r="K32" i="9"/>
  <c r="T32" i="9"/>
  <c r="Q36" i="9"/>
  <c r="Z36" i="9"/>
  <c r="L12" i="9"/>
  <c r="U12" i="9"/>
  <c r="M18" i="9"/>
  <c r="V18" i="9"/>
  <c r="N21" i="9"/>
  <c r="W21" i="9"/>
  <c r="R24" i="9"/>
  <c r="AA24" i="9"/>
  <c r="L27" i="9"/>
  <c r="U27" i="9"/>
  <c r="Q38" i="9"/>
  <c r="Z38" i="9"/>
  <c r="Q39" i="9"/>
  <c r="Z39" i="9"/>
  <c r="L37" i="9"/>
  <c r="U37" i="9"/>
  <c r="L38" i="9"/>
  <c r="U38" i="9"/>
  <c r="P41" i="9"/>
  <c r="Y41" i="9"/>
  <c r="P42" i="9"/>
  <c r="Y42" i="9"/>
  <c r="M31" i="9"/>
  <c r="V31" i="9"/>
  <c r="M32" i="9"/>
  <c r="V32" i="9"/>
  <c r="L55" i="9"/>
  <c r="U55" i="9"/>
  <c r="M41" i="9"/>
  <c r="V41" i="9"/>
  <c r="M55" i="9"/>
  <c r="V55" i="9"/>
  <c r="M56" i="9"/>
  <c r="V56" i="9"/>
  <c r="K61" i="9"/>
  <c r="T61" i="9"/>
  <c r="K62" i="9"/>
  <c r="T62" i="9"/>
  <c r="K33" i="9"/>
  <c r="T33" i="9"/>
  <c r="P5" i="9"/>
  <c r="Y5" i="9"/>
  <c r="P11" i="9"/>
  <c r="Y11" i="9"/>
  <c r="N15" i="9"/>
  <c r="W15" i="9"/>
  <c r="M29" i="9"/>
  <c r="V29" i="9"/>
  <c r="L33" i="9"/>
  <c r="U33" i="9"/>
  <c r="P50" i="9"/>
  <c r="Y50" i="9"/>
  <c r="Q51" i="9"/>
  <c r="Z51" i="9"/>
  <c r="L58" i="9"/>
  <c r="U58" i="9"/>
  <c r="P59" i="9"/>
  <c r="Y59" i="9"/>
  <c r="N61" i="9"/>
  <c r="W61" i="9"/>
  <c r="N62" i="9"/>
  <c r="W62" i="9"/>
  <c r="Q26" i="9"/>
  <c r="Z26" i="9"/>
  <c r="M43" i="9"/>
  <c r="V43" i="9"/>
  <c r="P44" i="9"/>
  <c r="Y44" i="9"/>
  <c r="R48" i="9"/>
  <c r="AA48" i="9"/>
  <c r="Q59" i="9"/>
  <c r="Z59" i="9"/>
  <c r="Q60" i="9"/>
  <c r="Z60" i="9"/>
  <c r="Q44" i="9"/>
  <c r="Z44" i="9"/>
  <c r="L46" i="9"/>
  <c r="U46" i="9"/>
  <c r="N58" i="9"/>
  <c r="W58" i="9"/>
  <c r="N59" i="9"/>
  <c r="W59" i="9"/>
  <c r="R59" i="9"/>
  <c r="AA59" i="9"/>
  <c r="R60" i="9"/>
  <c r="AA60" i="9"/>
  <c r="M34" i="9"/>
  <c r="V34" i="9"/>
  <c r="Q42" i="9"/>
  <c r="Z42" i="9"/>
  <c r="M46" i="9"/>
  <c r="V46" i="9"/>
  <c r="P47" i="9"/>
  <c r="Y47" i="9"/>
  <c r="R51" i="9"/>
  <c r="AA51" i="9"/>
  <c r="P60" i="9"/>
  <c r="Y60" i="9"/>
  <c r="N38" i="9"/>
  <c r="W38" i="9"/>
  <c r="N41" i="9"/>
  <c r="W41" i="9"/>
  <c r="N44" i="9"/>
  <c r="W44" i="9"/>
  <c r="N47" i="9"/>
  <c r="W47" i="9"/>
  <c r="N50" i="9"/>
  <c r="W50" i="9"/>
  <c r="N52" i="9"/>
  <c r="W52" i="9"/>
  <c r="N53" i="9"/>
  <c r="W53" i="9"/>
  <c r="M58" i="9"/>
  <c r="V58" i="9"/>
  <c r="N22" i="9"/>
  <c r="W22" i="9"/>
  <c r="Q56" i="9"/>
  <c r="Z56" i="9"/>
  <c r="Q62" i="9"/>
  <c r="Z62" i="9"/>
  <c r="R56" i="9"/>
  <c r="AA56" i="9"/>
  <c r="R57" i="9"/>
  <c r="AA57" i="9"/>
  <c r="R62" i="9"/>
  <c r="AA62" i="9"/>
  <c r="R63" i="9"/>
  <c r="AA63" i="9"/>
  <c r="AP6" i="10"/>
  <c r="AR6" i="10"/>
  <c r="AU6" i="10"/>
  <c r="AT6" i="10"/>
  <c r="AN6" i="10"/>
  <c r="W6" i="10"/>
  <c r="CW23" i="7"/>
  <c r="N25" i="7"/>
  <c r="AQ24" i="7"/>
  <c r="BT24" i="7"/>
  <c r="Z6" i="10"/>
  <c r="AS6" i="10"/>
  <c r="AO6" i="10"/>
  <c r="AQ6" i="10"/>
  <c r="AL6" i="10"/>
  <c r="AM6" i="10"/>
  <c r="AK6" i="10"/>
  <c r="T6" i="10"/>
  <c r="B6" i="10"/>
  <c r="C6" i="10"/>
  <c r="CO8" i="7"/>
  <c r="CO9" i="7"/>
  <c r="CO10" i="7"/>
  <c r="CO11" i="7"/>
  <c r="CO12" i="7"/>
  <c r="CO13" i="7"/>
  <c r="CO14" i="7"/>
  <c r="CO15" i="7"/>
  <c r="CO16" i="7"/>
  <c r="CO17" i="7"/>
  <c r="CO18" i="7"/>
  <c r="CO19" i="7"/>
  <c r="CO20" i="7"/>
  <c r="CO21" i="7"/>
  <c r="CO22" i="7"/>
  <c r="CO23" i="7"/>
  <c r="CO24" i="7"/>
  <c r="CO25" i="7"/>
  <c r="CO26" i="7"/>
  <c r="CO27" i="7"/>
  <c r="CO28" i="7"/>
  <c r="CO29" i="7"/>
  <c r="CO30" i="7"/>
  <c r="CO31" i="7"/>
  <c r="CO32" i="7"/>
  <c r="CO33" i="7"/>
  <c r="CO34" i="7"/>
  <c r="CO35" i="7"/>
  <c r="CO36" i="7"/>
  <c r="CO37" i="7"/>
  <c r="CO38" i="7"/>
  <c r="CO39" i="7"/>
  <c r="CO40" i="7"/>
  <c r="CO41" i="7"/>
  <c r="CO42" i="7"/>
  <c r="CO43" i="7"/>
  <c r="CO44" i="7"/>
  <c r="CO45" i="7"/>
  <c r="CO46" i="7"/>
  <c r="CO47" i="7"/>
  <c r="CO48" i="7"/>
  <c r="CO49" i="7"/>
  <c r="CO50" i="7"/>
  <c r="CO51" i="7"/>
  <c r="CO52" i="7"/>
  <c r="CO53" i="7"/>
  <c r="CO54" i="7"/>
  <c r="CO55" i="7"/>
  <c r="CO56" i="7"/>
  <c r="CO57" i="7"/>
  <c r="CO58" i="7"/>
  <c r="CO59" i="7"/>
  <c r="CO60" i="7"/>
  <c r="CO61" i="7"/>
  <c r="CO62" i="7"/>
  <c r="CO63" i="7"/>
  <c r="CO64" i="7"/>
  <c r="CO65" i="7"/>
  <c r="CR8" i="7"/>
  <c r="CR9" i="7"/>
  <c r="CR10" i="7"/>
  <c r="CR11" i="7"/>
  <c r="CR12" i="7"/>
  <c r="CR13" i="7"/>
  <c r="CR14" i="7"/>
  <c r="CR15" i="7"/>
  <c r="CR16" i="7"/>
  <c r="CR17" i="7"/>
  <c r="CR18" i="7"/>
  <c r="CR19" i="7"/>
  <c r="CR20" i="7"/>
  <c r="CR21" i="7"/>
  <c r="CR22" i="7"/>
  <c r="CR23" i="7"/>
  <c r="CR24" i="7"/>
  <c r="CR25" i="7"/>
  <c r="CR26" i="7"/>
  <c r="CR27" i="7"/>
  <c r="CR28" i="7"/>
  <c r="CR29" i="7"/>
  <c r="CR30" i="7"/>
  <c r="CR31" i="7"/>
  <c r="CR32" i="7"/>
  <c r="CR33" i="7"/>
  <c r="CR34" i="7"/>
  <c r="CR35" i="7"/>
  <c r="CR36" i="7"/>
  <c r="CR37" i="7"/>
  <c r="CR38" i="7"/>
  <c r="CR39" i="7"/>
  <c r="CR40" i="7"/>
  <c r="CR41" i="7"/>
  <c r="CR42" i="7"/>
  <c r="CR43" i="7"/>
  <c r="CR44" i="7"/>
  <c r="CR45" i="7"/>
  <c r="CR46" i="7"/>
  <c r="CR47" i="7"/>
  <c r="CR48" i="7"/>
  <c r="CR49" i="7"/>
  <c r="CR50" i="7"/>
  <c r="CR51" i="7"/>
  <c r="CR52" i="7"/>
  <c r="CR53" i="7"/>
  <c r="CR54" i="7"/>
  <c r="CR55" i="7"/>
  <c r="CR56" i="7"/>
  <c r="CR57" i="7"/>
  <c r="CR58" i="7"/>
  <c r="CR59" i="7"/>
  <c r="CR60" i="7"/>
  <c r="CR61" i="7"/>
  <c r="CR62" i="7"/>
  <c r="CR63" i="7"/>
  <c r="CR64" i="7"/>
  <c r="CR65" i="7"/>
  <c r="CZ8" i="7"/>
  <c r="CZ9" i="7"/>
  <c r="CZ10" i="7"/>
  <c r="CZ11" i="7"/>
  <c r="CZ12" i="7"/>
  <c r="CZ13" i="7"/>
  <c r="CZ14" i="7"/>
  <c r="CZ15" i="7"/>
  <c r="CZ16" i="7"/>
  <c r="CZ17" i="7"/>
  <c r="CZ18" i="7"/>
  <c r="CZ19" i="7"/>
  <c r="CZ20" i="7"/>
  <c r="CZ21" i="7"/>
  <c r="CZ22" i="7"/>
  <c r="CZ23" i="7"/>
  <c r="CZ24" i="7"/>
  <c r="CZ25" i="7"/>
  <c r="CZ26" i="7"/>
  <c r="CZ27" i="7"/>
  <c r="CZ28" i="7"/>
  <c r="CZ29" i="7"/>
  <c r="CZ30" i="7"/>
  <c r="CZ31" i="7"/>
  <c r="CZ32" i="7"/>
  <c r="CZ33" i="7"/>
  <c r="CZ34" i="7"/>
  <c r="CZ35" i="7"/>
  <c r="CZ36" i="7"/>
  <c r="CZ37" i="7"/>
  <c r="CZ38" i="7"/>
  <c r="CZ39" i="7"/>
  <c r="CZ40" i="7"/>
  <c r="CZ41" i="7"/>
  <c r="CZ42" i="7"/>
  <c r="CZ43" i="7"/>
  <c r="CZ44" i="7"/>
  <c r="CZ45" i="7"/>
  <c r="CZ46" i="7"/>
  <c r="CZ47" i="7"/>
  <c r="CZ48" i="7"/>
  <c r="CZ49" i="7"/>
  <c r="CZ50" i="7"/>
  <c r="CZ51" i="7"/>
  <c r="CZ52" i="7"/>
  <c r="CZ53" i="7"/>
  <c r="CZ54" i="7"/>
  <c r="CZ55" i="7"/>
  <c r="CZ56" i="7"/>
  <c r="CZ57" i="7"/>
  <c r="CZ58" i="7"/>
  <c r="CZ59" i="7"/>
  <c r="CZ60" i="7"/>
  <c r="CZ61" i="7"/>
  <c r="CZ62" i="7"/>
  <c r="CZ63" i="7"/>
  <c r="CZ64" i="7"/>
  <c r="CZ65" i="7"/>
  <c r="CN8" i="7"/>
  <c r="CN9" i="7"/>
  <c r="CN10" i="7"/>
  <c r="CN11" i="7"/>
  <c r="CN12" i="7"/>
  <c r="CN13" i="7"/>
  <c r="CN14" i="7"/>
  <c r="CN15" i="7"/>
  <c r="CN16" i="7"/>
  <c r="CN17" i="7"/>
  <c r="CN18" i="7"/>
  <c r="CN19" i="7"/>
  <c r="CN20" i="7"/>
  <c r="CN21" i="7"/>
  <c r="CN22" i="7"/>
  <c r="CN23" i="7"/>
  <c r="CN24" i="7"/>
  <c r="CN25" i="7"/>
  <c r="CN26" i="7"/>
  <c r="CN27" i="7"/>
  <c r="CN28" i="7"/>
  <c r="CN29" i="7"/>
  <c r="CN30" i="7"/>
  <c r="CN31" i="7"/>
  <c r="CN32" i="7"/>
  <c r="CN33" i="7"/>
  <c r="CN34" i="7"/>
  <c r="CN35" i="7"/>
  <c r="CN36" i="7"/>
  <c r="CN37" i="7"/>
  <c r="CN38" i="7"/>
  <c r="CN39" i="7"/>
  <c r="CN40" i="7"/>
  <c r="CN41" i="7"/>
  <c r="CN42" i="7"/>
  <c r="CN43" i="7"/>
  <c r="CN44" i="7"/>
  <c r="CN45" i="7"/>
  <c r="CN46" i="7"/>
  <c r="CN47" i="7"/>
  <c r="CN48" i="7"/>
  <c r="CN49" i="7"/>
  <c r="CN50" i="7"/>
  <c r="CN51" i="7"/>
  <c r="CN52" i="7"/>
  <c r="CN53" i="7"/>
  <c r="CN54" i="7"/>
  <c r="CN55" i="7"/>
  <c r="CN56" i="7"/>
  <c r="CN57" i="7"/>
  <c r="CN58" i="7"/>
  <c r="CN59" i="7"/>
  <c r="CN60" i="7"/>
  <c r="CN61" i="7"/>
  <c r="CN62" i="7"/>
  <c r="CN63" i="7"/>
  <c r="CN64" i="7"/>
  <c r="CN65" i="7"/>
  <c r="CK20" i="7"/>
  <c r="CK21" i="7"/>
  <c r="CK22" i="7"/>
  <c r="CK23" i="7"/>
  <c r="CK24" i="7"/>
  <c r="CK25" i="7"/>
  <c r="CK26" i="7"/>
  <c r="CK27" i="7"/>
  <c r="CK28" i="7"/>
  <c r="CK29" i="7"/>
  <c r="CK30" i="7"/>
  <c r="CK31" i="7"/>
  <c r="CK32" i="7"/>
  <c r="CK33" i="7"/>
  <c r="CK34" i="7"/>
  <c r="CK35" i="7"/>
  <c r="CK36" i="7"/>
  <c r="CK37" i="7"/>
  <c r="CK38" i="7"/>
  <c r="CK39" i="7"/>
  <c r="CK40" i="7"/>
  <c r="CK41" i="7"/>
  <c r="CK42" i="7"/>
  <c r="CK43" i="7"/>
  <c r="CK44" i="7"/>
  <c r="CK45" i="7"/>
  <c r="CK46" i="7"/>
  <c r="CK47" i="7"/>
  <c r="CK48" i="7"/>
  <c r="CK49" i="7"/>
  <c r="CK50" i="7"/>
  <c r="CK51" i="7"/>
  <c r="CK52" i="7"/>
  <c r="CK53" i="7"/>
  <c r="CK54" i="7"/>
  <c r="CK55" i="7"/>
  <c r="CK56" i="7"/>
  <c r="CK57" i="7"/>
  <c r="CK58" i="7"/>
  <c r="CK59" i="7"/>
  <c r="CK60" i="7"/>
  <c r="CK61" i="7"/>
  <c r="CK62" i="7"/>
  <c r="CK63" i="7"/>
  <c r="CK64" i="7"/>
  <c r="CK65" i="7"/>
  <c r="CS9" i="7"/>
  <c r="CS10" i="7"/>
  <c r="CS11" i="7"/>
  <c r="CS12" i="7"/>
  <c r="CS13" i="7"/>
  <c r="CS14" i="7"/>
  <c r="CS15" i="7"/>
  <c r="CS16" i="7"/>
  <c r="CS17" i="7"/>
  <c r="CS18" i="7"/>
  <c r="CS19" i="7"/>
  <c r="CS20" i="7"/>
  <c r="CS21" i="7"/>
  <c r="CS22" i="7"/>
  <c r="CS23" i="7"/>
  <c r="CS24" i="7"/>
  <c r="CS25" i="7"/>
  <c r="CS26" i="7"/>
  <c r="CS27" i="7"/>
  <c r="CS28" i="7"/>
  <c r="CS29" i="7"/>
  <c r="CS30" i="7"/>
  <c r="CS31" i="7"/>
  <c r="CS32" i="7"/>
  <c r="CS33" i="7"/>
  <c r="CS34" i="7"/>
  <c r="CS35" i="7"/>
  <c r="CS36" i="7"/>
  <c r="CS37" i="7"/>
  <c r="CS38" i="7"/>
  <c r="CS39" i="7"/>
  <c r="CS40" i="7"/>
  <c r="CS41" i="7"/>
  <c r="CS42" i="7"/>
  <c r="CS43" i="7"/>
  <c r="CS44" i="7"/>
  <c r="CS45" i="7"/>
  <c r="CS46" i="7"/>
  <c r="CS47" i="7"/>
  <c r="CS48" i="7"/>
  <c r="CS49" i="7"/>
  <c r="CS50" i="7"/>
  <c r="CS51" i="7"/>
  <c r="CS52" i="7"/>
  <c r="CS53" i="7"/>
  <c r="CS54" i="7"/>
  <c r="CS55" i="7"/>
  <c r="CS56" i="7"/>
  <c r="CS57" i="7"/>
  <c r="CS58" i="7"/>
  <c r="CS59" i="7"/>
  <c r="CS60" i="7"/>
  <c r="CS61" i="7"/>
  <c r="CS62" i="7"/>
  <c r="CS63" i="7"/>
  <c r="CS64" i="7"/>
  <c r="CS65" i="7"/>
  <c r="CX8" i="7"/>
  <c r="CX9" i="7"/>
  <c r="CX10" i="7"/>
  <c r="CX11" i="7"/>
  <c r="CX12" i="7"/>
  <c r="CX13" i="7"/>
  <c r="CX14" i="7"/>
  <c r="CX15" i="7"/>
  <c r="CX16" i="7"/>
  <c r="CX17" i="7"/>
  <c r="CX18" i="7"/>
  <c r="CX19" i="7"/>
  <c r="CX20" i="7"/>
  <c r="CX21" i="7"/>
  <c r="CX22" i="7"/>
  <c r="CX23" i="7"/>
  <c r="CX24" i="7"/>
  <c r="CX25" i="7"/>
  <c r="CX26" i="7"/>
  <c r="CX27" i="7"/>
  <c r="CX28" i="7"/>
  <c r="CX29" i="7"/>
  <c r="CX30" i="7"/>
  <c r="CX31" i="7"/>
  <c r="CX32" i="7"/>
  <c r="CX33" i="7"/>
  <c r="CX34" i="7"/>
  <c r="CX35" i="7"/>
  <c r="CX36" i="7"/>
  <c r="CX37" i="7"/>
  <c r="CX38" i="7"/>
  <c r="CX39" i="7"/>
  <c r="CX40" i="7"/>
  <c r="CX41" i="7"/>
  <c r="CX42" i="7"/>
  <c r="CX43" i="7"/>
  <c r="CX44" i="7"/>
  <c r="CX45" i="7"/>
  <c r="CX46" i="7"/>
  <c r="CX47" i="7"/>
  <c r="CX48" i="7"/>
  <c r="CX49" i="7"/>
  <c r="CX50" i="7"/>
  <c r="CX51" i="7"/>
  <c r="CX52" i="7"/>
  <c r="CX53" i="7"/>
  <c r="CX54" i="7"/>
  <c r="CX55" i="7"/>
  <c r="CX56" i="7"/>
  <c r="CX57" i="7"/>
  <c r="CX58" i="7"/>
  <c r="CX59" i="7"/>
  <c r="CX60" i="7"/>
  <c r="CX61" i="7"/>
  <c r="CX62" i="7"/>
  <c r="CX63" i="7"/>
  <c r="CX64" i="7"/>
  <c r="CX65" i="7"/>
  <c r="DB8" i="7"/>
  <c r="DB9" i="7"/>
  <c r="DB10" i="7"/>
  <c r="DB11" i="7"/>
  <c r="DB12" i="7"/>
  <c r="DB13" i="7"/>
  <c r="DB14" i="7"/>
  <c r="DB15" i="7"/>
  <c r="DB16" i="7"/>
  <c r="DB17" i="7"/>
  <c r="DB18" i="7"/>
  <c r="DB19" i="7"/>
  <c r="DB20" i="7"/>
  <c r="DB21" i="7"/>
  <c r="DB22" i="7"/>
  <c r="DB23" i="7"/>
  <c r="DB24" i="7"/>
  <c r="DB25" i="7"/>
  <c r="DB26" i="7"/>
  <c r="DB27" i="7"/>
  <c r="DB28" i="7"/>
  <c r="DB29" i="7"/>
  <c r="DB30" i="7"/>
  <c r="DB31" i="7"/>
  <c r="DB32" i="7"/>
  <c r="DB33" i="7"/>
  <c r="DB34" i="7"/>
  <c r="DB35" i="7"/>
  <c r="DB36" i="7"/>
  <c r="DB37" i="7"/>
  <c r="DB38" i="7"/>
  <c r="DB39" i="7"/>
  <c r="DB40" i="7"/>
  <c r="DB41" i="7"/>
  <c r="DB42" i="7"/>
  <c r="DB43" i="7"/>
  <c r="DB44" i="7"/>
  <c r="DB45" i="7"/>
  <c r="DB46" i="7"/>
  <c r="DB47" i="7"/>
  <c r="DB48" i="7"/>
  <c r="DB49" i="7"/>
  <c r="DB50" i="7"/>
  <c r="DB51" i="7"/>
  <c r="DB52" i="7"/>
  <c r="DB53" i="7"/>
  <c r="DB54" i="7"/>
  <c r="DB55" i="7"/>
  <c r="DB56" i="7"/>
  <c r="DB57" i="7"/>
  <c r="DB58" i="7"/>
  <c r="DB59" i="7"/>
  <c r="DB60" i="7"/>
  <c r="DB61" i="7"/>
  <c r="DB62" i="7"/>
  <c r="DB63" i="7"/>
  <c r="DB64" i="7"/>
  <c r="DB65" i="7"/>
  <c r="AD5" i="9"/>
  <c r="AD6" i="9"/>
  <c r="AD7" i="9"/>
  <c r="AD8" i="9"/>
  <c r="AD9" i="9"/>
  <c r="AD10" i="9"/>
  <c r="AD11" i="9"/>
  <c r="AD12" i="9"/>
  <c r="AD13" i="9"/>
  <c r="AD14" i="9"/>
  <c r="AD15" i="9"/>
  <c r="AD16" i="9"/>
  <c r="AD17" i="9"/>
  <c r="AD18" i="9"/>
  <c r="AD19" i="9"/>
  <c r="AD20" i="9"/>
  <c r="AD21" i="9"/>
  <c r="AD22" i="9"/>
  <c r="AD23" i="9"/>
  <c r="AD24" i="9"/>
  <c r="AD25" i="9"/>
  <c r="AD26" i="9"/>
  <c r="AD27" i="9"/>
  <c r="AD28" i="9"/>
  <c r="AD29" i="9"/>
  <c r="AD30" i="9"/>
  <c r="AD31" i="9"/>
  <c r="AD32" i="9"/>
  <c r="AD33" i="9"/>
  <c r="AD34" i="9"/>
  <c r="AD35" i="9"/>
  <c r="AD36" i="9"/>
  <c r="AD37" i="9"/>
  <c r="AD38" i="9"/>
  <c r="AD39" i="9"/>
  <c r="AD40" i="9"/>
  <c r="AD41" i="9"/>
  <c r="AD42" i="9"/>
  <c r="AD43" i="9"/>
  <c r="AD44" i="9"/>
  <c r="AD45" i="9"/>
  <c r="AD46" i="9"/>
  <c r="AD47" i="9"/>
  <c r="AD48" i="9"/>
  <c r="AD49" i="9"/>
  <c r="AD50" i="9"/>
  <c r="AD51" i="9"/>
  <c r="AD52" i="9"/>
  <c r="AD53" i="9"/>
  <c r="AD54" i="9"/>
  <c r="AD55" i="9"/>
  <c r="AD56" i="9"/>
  <c r="AD57" i="9"/>
  <c r="AD58" i="9"/>
  <c r="AD59" i="9"/>
  <c r="AD60" i="9"/>
  <c r="AD61" i="9"/>
  <c r="AD62" i="9"/>
  <c r="AD63" i="9"/>
  <c r="AJ5" i="9"/>
  <c r="AJ6" i="9"/>
  <c r="AJ7" i="9"/>
  <c r="AJ8" i="9"/>
  <c r="AJ9" i="9"/>
  <c r="AJ10" i="9"/>
  <c r="AJ11" i="9"/>
  <c r="AJ12" i="9"/>
  <c r="AJ13" i="9"/>
  <c r="AJ14" i="9"/>
  <c r="AJ15" i="9"/>
  <c r="AJ16" i="9"/>
  <c r="AJ17" i="9"/>
  <c r="AJ18" i="9"/>
  <c r="AJ19" i="9"/>
  <c r="AJ20" i="9"/>
  <c r="AJ21" i="9"/>
  <c r="AJ22" i="9"/>
  <c r="AJ23" i="9"/>
  <c r="AJ24" i="9"/>
  <c r="AJ25" i="9"/>
  <c r="AJ26" i="9"/>
  <c r="AJ27" i="9"/>
  <c r="AJ28" i="9"/>
  <c r="AJ29" i="9"/>
  <c r="AJ30" i="9"/>
  <c r="AJ31" i="9"/>
  <c r="AJ32" i="9"/>
  <c r="AJ33" i="9"/>
  <c r="AJ34" i="9"/>
  <c r="AJ35" i="9"/>
  <c r="AJ36" i="9"/>
  <c r="AJ37" i="9"/>
  <c r="AJ38" i="9"/>
  <c r="AJ39" i="9"/>
  <c r="AJ40" i="9"/>
  <c r="AJ41" i="9"/>
  <c r="AJ42" i="9"/>
  <c r="AJ43" i="9"/>
  <c r="AJ44" i="9"/>
  <c r="AJ45" i="9"/>
  <c r="AJ46" i="9"/>
  <c r="AJ47" i="9"/>
  <c r="AJ48" i="9"/>
  <c r="AJ49" i="9"/>
  <c r="AJ50" i="9"/>
  <c r="AJ51" i="9"/>
  <c r="AJ52" i="9"/>
  <c r="AJ53" i="9"/>
  <c r="AJ54" i="9"/>
  <c r="AJ55" i="9"/>
  <c r="AJ56" i="9"/>
  <c r="AJ57" i="9"/>
  <c r="AJ58" i="9"/>
  <c r="AJ59" i="9"/>
  <c r="AJ60" i="9"/>
  <c r="AJ61" i="9"/>
  <c r="AJ62" i="9"/>
  <c r="AJ63" i="9"/>
  <c r="AE5" i="9"/>
  <c r="AE6" i="9"/>
  <c r="AE7" i="9"/>
  <c r="AE8" i="9"/>
  <c r="AE9" i="9"/>
  <c r="AE10" i="9"/>
  <c r="AE11" i="9"/>
  <c r="AE12" i="9"/>
  <c r="AE13" i="9"/>
  <c r="AE14" i="9"/>
  <c r="AE15" i="9"/>
  <c r="AE16" i="9"/>
  <c r="AE17" i="9"/>
  <c r="AE18" i="9"/>
  <c r="AE19" i="9"/>
  <c r="AE20" i="9"/>
  <c r="AE21" i="9"/>
  <c r="AE22" i="9"/>
  <c r="AE23" i="9"/>
  <c r="AE24" i="9"/>
  <c r="AE25" i="9"/>
  <c r="AE26" i="9"/>
  <c r="AE27" i="9"/>
  <c r="AE28" i="9"/>
  <c r="AE29" i="9"/>
  <c r="AE30" i="9"/>
  <c r="AE31" i="9"/>
  <c r="AE32" i="9"/>
  <c r="AE33" i="9"/>
  <c r="AE34" i="9"/>
  <c r="AE35" i="9"/>
  <c r="AE36" i="9"/>
  <c r="AE37" i="9"/>
  <c r="AE38" i="9"/>
  <c r="AE39" i="9"/>
  <c r="AE40" i="9"/>
  <c r="AE41" i="9"/>
  <c r="AE42" i="9"/>
  <c r="AE43" i="9"/>
  <c r="AE44" i="9"/>
  <c r="AE45" i="9"/>
  <c r="AE46" i="9"/>
  <c r="AE47" i="9"/>
  <c r="AE48" i="9"/>
  <c r="AE49" i="9"/>
  <c r="AE50" i="9"/>
  <c r="AE51" i="9"/>
  <c r="AE52" i="9"/>
  <c r="AE53" i="9"/>
  <c r="AE54" i="9"/>
  <c r="AE55" i="9"/>
  <c r="AE56" i="9"/>
  <c r="AE57" i="9"/>
  <c r="AE58" i="9"/>
  <c r="AE59" i="9"/>
  <c r="AE60" i="9"/>
  <c r="AE61" i="9"/>
  <c r="AE62" i="9"/>
  <c r="AE63" i="9"/>
  <c r="AF5" i="9"/>
  <c r="AF6" i="9"/>
  <c r="AF7" i="9"/>
  <c r="AF8" i="9"/>
  <c r="AF9" i="9"/>
  <c r="AF10" i="9"/>
  <c r="AF11" i="9"/>
  <c r="AF12" i="9"/>
  <c r="AF13" i="9"/>
  <c r="AF14" i="9"/>
  <c r="AF15" i="9"/>
  <c r="AF16" i="9"/>
  <c r="AF17" i="9"/>
  <c r="AF18" i="9"/>
  <c r="AF19" i="9"/>
  <c r="AF20" i="9"/>
  <c r="AF21" i="9"/>
  <c r="AF22" i="9"/>
  <c r="AF23" i="9"/>
  <c r="AF24" i="9"/>
  <c r="AF25" i="9"/>
  <c r="AF26" i="9"/>
  <c r="AF27" i="9"/>
  <c r="AF28" i="9"/>
  <c r="AF29" i="9"/>
  <c r="AF30" i="9"/>
  <c r="AF31" i="9"/>
  <c r="AF32" i="9"/>
  <c r="AF33" i="9"/>
  <c r="AF34" i="9"/>
  <c r="AF35" i="9"/>
  <c r="AF36" i="9"/>
  <c r="AF37" i="9"/>
  <c r="AF38" i="9"/>
  <c r="AF39" i="9"/>
  <c r="AF40" i="9"/>
  <c r="AF41" i="9"/>
  <c r="AF42" i="9"/>
  <c r="AF43" i="9"/>
  <c r="AF44" i="9"/>
  <c r="AF45" i="9"/>
  <c r="AF46" i="9"/>
  <c r="AF47" i="9"/>
  <c r="AF48" i="9"/>
  <c r="AF49" i="9"/>
  <c r="AF50" i="9"/>
  <c r="AF51" i="9"/>
  <c r="AF52" i="9"/>
  <c r="AF53" i="9"/>
  <c r="AF54" i="9"/>
  <c r="AF55" i="9"/>
  <c r="AF56" i="9"/>
  <c r="AF57" i="9"/>
  <c r="AF58" i="9"/>
  <c r="AF59" i="9"/>
  <c r="AF60" i="9"/>
  <c r="AF61" i="9"/>
  <c r="AF62" i="9"/>
  <c r="AF63" i="9"/>
  <c r="AG6" i="9"/>
  <c r="AG7" i="9"/>
  <c r="AG8" i="9"/>
  <c r="AG9" i="9"/>
  <c r="AG10" i="9"/>
  <c r="AG11" i="9"/>
  <c r="AG12" i="9"/>
  <c r="AG13" i="9"/>
  <c r="AG14" i="9"/>
  <c r="AG15" i="9"/>
  <c r="AG16" i="9"/>
  <c r="AG17" i="9"/>
  <c r="AG18" i="9"/>
  <c r="AG19" i="9"/>
  <c r="AG20" i="9"/>
  <c r="AG21" i="9"/>
  <c r="AG22" i="9"/>
  <c r="AG23" i="9"/>
  <c r="AG24" i="9"/>
  <c r="AG25" i="9"/>
  <c r="AG26" i="9"/>
  <c r="AG27" i="9"/>
  <c r="AG28" i="9"/>
  <c r="AG29" i="9"/>
  <c r="AG30" i="9"/>
  <c r="AG31" i="9"/>
  <c r="AG32" i="9"/>
  <c r="AG33" i="9"/>
  <c r="AG34" i="9"/>
  <c r="AG35" i="9"/>
  <c r="AG36" i="9"/>
  <c r="AG37" i="9"/>
  <c r="AG38" i="9"/>
  <c r="AG39" i="9"/>
  <c r="AG40" i="9"/>
  <c r="AG41" i="9"/>
  <c r="AG42" i="9"/>
  <c r="AG43" i="9"/>
  <c r="AG44" i="9"/>
  <c r="AG45" i="9"/>
  <c r="AG46" i="9"/>
  <c r="AG47" i="9"/>
  <c r="AG48" i="9"/>
  <c r="AG49" i="9"/>
  <c r="AG50" i="9"/>
  <c r="AG51" i="9"/>
  <c r="AG52" i="9"/>
  <c r="AG53" i="9"/>
  <c r="AG54" i="9"/>
  <c r="AG55" i="9"/>
  <c r="AG56" i="9"/>
  <c r="AG57" i="9"/>
  <c r="AG58" i="9"/>
  <c r="AG59" i="9"/>
  <c r="AG60" i="9"/>
  <c r="AG61" i="9"/>
  <c r="AG62" i="9"/>
  <c r="AG63" i="9"/>
  <c r="AC5" i="9"/>
  <c r="AC6" i="9"/>
  <c r="AC7" i="9"/>
  <c r="AC8" i="9"/>
  <c r="AC9" i="9"/>
  <c r="AC10" i="9"/>
  <c r="AC11" i="9"/>
  <c r="AC12" i="9"/>
  <c r="AC13" i="9"/>
  <c r="AC14" i="9"/>
  <c r="AC15" i="9"/>
  <c r="AC16" i="9"/>
  <c r="AC17" i="9"/>
  <c r="AC18" i="9"/>
  <c r="AC19" i="9"/>
  <c r="AC20" i="9"/>
  <c r="AC21" i="9"/>
  <c r="AC22" i="9"/>
  <c r="AC23" i="9"/>
  <c r="AC24" i="9"/>
  <c r="AC25" i="9"/>
  <c r="AC26" i="9"/>
  <c r="AC27" i="9"/>
  <c r="AC28" i="9"/>
  <c r="AC29" i="9"/>
  <c r="AC30" i="9"/>
  <c r="AC31" i="9"/>
  <c r="AC32" i="9"/>
  <c r="AC33" i="9"/>
  <c r="AC34" i="9"/>
  <c r="AC35" i="9"/>
  <c r="AC36" i="9"/>
  <c r="AC37" i="9"/>
  <c r="AC38" i="9"/>
  <c r="AC39" i="9"/>
  <c r="AC40" i="9"/>
  <c r="AC41" i="9"/>
  <c r="AC42" i="9"/>
  <c r="AC43" i="9"/>
  <c r="AC44" i="9"/>
  <c r="AC45" i="9"/>
  <c r="AC46" i="9"/>
  <c r="AC47" i="9"/>
  <c r="AC48" i="9"/>
  <c r="AC49" i="9"/>
  <c r="AC50" i="9"/>
  <c r="AC51" i="9"/>
  <c r="AC52" i="9"/>
  <c r="AC53" i="9"/>
  <c r="AC54" i="9"/>
  <c r="AC55" i="9"/>
  <c r="AC56" i="9"/>
  <c r="AC57" i="9"/>
  <c r="AC58" i="9"/>
  <c r="AC59" i="9"/>
  <c r="AC60" i="9"/>
  <c r="AC61" i="9"/>
  <c r="AC62" i="9"/>
  <c r="AC63" i="9"/>
  <c r="AH5" i="9"/>
  <c r="AH6" i="9"/>
  <c r="AH7" i="9"/>
  <c r="AH8" i="9"/>
  <c r="AH9" i="9"/>
  <c r="AH10" i="9"/>
  <c r="AH11" i="9"/>
  <c r="AH12" i="9"/>
  <c r="AH13" i="9"/>
  <c r="AH14" i="9"/>
  <c r="AH15" i="9"/>
  <c r="AH16" i="9"/>
  <c r="AH17" i="9"/>
  <c r="AH18" i="9"/>
  <c r="AH19" i="9"/>
  <c r="AH20" i="9"/>
  <c r="AH21" i="9"/>
  <c r="AH22" i="9"/>
  <c r="AH23" i="9"/>
  <c r="AH24" i="9"/>
  <c r="AH25" i="9"/>
  <c r="AH26" i="9"/>
  <c r="AH27" i="9"/>
  <c r="AH28" i="9"/>
  <c r="AH29" i="9"/>
  <c r="AH30" i="9"/>
  <c r="AH31" i="9"/>
  <c r="AH32" i="9"/>
  <c r="AH33" i="9"/>
  <c r="AH34" i="9"/>
  <c r="AH35" i="9"/>
  <c r="AH36" i="9"/>
  <c r="AH37" i="9"/>
  <c r="AH38" i="9"/>
  <c r="AH39" i="9"/>
  <c r="AH40" i="9"/>
  <c r="AH41" i="9"/>
  <c r="AH42" i="9"/>
  <c r="AH43" i="9"/>
  <c r="AH44" i="9"/>
  <c r="AH45" i="9"/>
  <c r="AH46" i="9"/>
  <c r="AH47" i="9"/>
  <c r="AH48" i="9"/>
  <c r="AH49" i="9"/>
  <c r="AH50" i="9"/>
  <c r="AH51" i="9"/>
  <c r="AH52" i="9"/>
  <c r="AH53" i="9"/>
  <c r="AH54" i="9"/>
  <c r="AH55" i="9"/>
  <c r="AH56" i="9"/>
  <c r="AH57" i="9"/>
  <c r="AH58" i="9"/>
  <c r="AH59" i="9"/>
  <c r="AH60" i="9"/>
  <c r="AH61" i="9"/>
  <c r="AH62" i="9"/>
  <c r="AH63" i="9"/>
  <c r="AI5" i="9"/>
  <c r="AI6" i="9"/>
  <c r="AI7" i="9"/>
  <c r="AI8" i="9"/>
  <c r="AI9" i="9"/>
  <c r="AI10" i="9"/>
  <c r="AI11" i="9"/>
  <c r="AI12" i="9"/>
  <c r="AI13" i="9"/>
  <c r="AI14" i="9"/>
  <c r="AI15" i="9"/>
  <c r="AI16" i="9"/>
  <c r="AI17" i="9"/>
  <c r="AI18" i="9"/>
  <c r="AI19" i="9"/>
  <c r="AI20" i="9"/>
  <c r="AI21" i="9"/>
  <c r="AI22" i="9"/>
  <c r="AI23" i="9"/>
  <c r="AI24" i="9"/>
  <c r="AI25" i="9"/>
  <c r="AI26" i="9"/>
  <c r="AI27" i="9"/>
  <c r="AI28" i="9"/>
  <c r="AI29" i="9"/>
  <c r="AI30" i="9"/>
  <c r="AI31" i="9"/>
  <c r="AI32" i="9"/>
  <c r="AI33" i="9"/>
  <c r="AI34" i="9"/>
  <c r="AI35" i="9"/>
  <c r="AI36" i="9"/>
  <c r="AI37" i="9"/>
  <c r="AI38" i="9"/>
  <c r="AI39" i="9"/>
  <c r="AI40" i="9"/>
  <c r="AI41" i="9"/>
  <c r="AI42" i="9"/>
  <c r="AI43" i="9"/>
  <c r="AI44" i="9"/>
  <c r="AI45" i="9"/>
  <c r="AI46" i="9"/>
  <c r="AI47" i="9"/>
  <c r="AI48" i="9"/>
  <c r="AI49" i="9"/>
  <c r="AI50" i="9"/>
  <c r="AI51" i="9"/>
  <c r="AI52" i="9"/>
  <c r="AI53" i="9"/>
  <c r="AI54" i="9"/>
  <c r="AI55" i="9"/>
  <c r="AI56" i="9"/>
  <c r="AI57" i="9"/>
  <c r="AI58" i="9"/>
  <c r="AI59" i="9"/>
  <c r="AI60" i="9"/>
  <c r="AI61" i="9"/>
  <c r="AI62" i="9"/>
  <c r="AI63" i="9"/>
  <c r="U6" i="10"/>
  <c r="V6" i="10"/>
  <c r="BA6" i="10"/>
  <c r="CW24" i="7"/>
  <c r="N26" i="7"/>
  <c r="AQ25" i="7"/>
  <c r="BT25" i="7"/>
  <c r="BD6" i="10"/>
  <c r="AA6" i="10"/>
  <c r="AB6" i="10"/>
  <c r="D6" i="10"/>
  <c r="AX6" i="10"/>
  <c r="AF6" i="10"/>
  <c r="X6" i="10"/>
  <c r="Y6" i="10"/>
  <c r="E6" i="10"/>
  <c r="CW25" i="7"/>
  <c r="N27" i="7"/>
  <c r="AQ26" i="7"/>
  <c r="BT26" i="7"/>
  <c r="AC6" i="10"/>
  <c r="AD6" i="10"/>
  <c r="AG6" i="10"/>
  <c r="BJ6" i="10"/>
  <c r="AI6" i="10"/>
  <c r="BE6" i="10"/>
  <c r="BF6" i="10"/>
  <c r="AH6" i="10"/>
  <c r="BB6" i="10"/>
  <c r="BC6" i="10"/>
  <c r="AY6" i="10"/>
  <c r="P7" i="10"/>
  <c r="O7" i="10"/>
  <c r="Q7" i="10"/>
  <c r="L7" i="10"/>
  <c r="H7" i="10"/>
  <c r="J7" i="10"/>
  <c r="CW26" i="7"/>
  <c r="N28" i="7"/>
  <c r="AQ27" i="7"/>
  <c r="BT27" i="7"/>
  <c r="I7" i="10"/>
  <c r="N7" i="10"/>
  <c r="K7" i="10"/>
  <c r="G7" i="10"/>
  <c r="M7" i="10"/>
  <c r="AZ6" i="10"/>
  <c r="BG6" i="10"/>
  <c r="BH6" i="10"/>
  <c r="AR7" i="10"/>
  <c r="L11" i="3"/>
  <c r="U11" i="3"/>
  <c r="B5" i="3"/>
  <c r="C5" i="3"/>
  <c r="D5" i="3"/>
  <c r="E5" i="3"/>
  <c r="F5" i="3"/>
  <c r="G5" i="3"/>
  <c r="H5" i="3"/>
  <c r="I5" i="3"/>
  <c r="B6" i="3"/>
  <c r="C6" i="3"/>
  <c r="D6" i="3"/>
  <c r="E6" i="3"/>
  <c r="F6" i="3"/>
  <c r="G6" i="3"/>
  <c r="H6" i="3"/>
  <c r="I6" i="3"/>
  <c r="B7" i="3"/>
  <c r="C7" i="3"/>
  <c r="D7" i="3"/>
  <c r="E7" i="3"/>
  <c r="F7" i="3"/>
  <c r="G7" i="3"/>
  <c r="H7" i="3"/>
  <c r="I7" i="3"/>
  <c r="B8" i="3"/>
  <c r="C8" i="3"/>
  <c r="D8" i="3"/>
  <c r="E8" i="3"/>
  <c r="F8" i="3"/>
  <c r="G8" i="3"/>
  <c r="H8" i="3"/>
  <c r="I8" i="3"/>
  <c r="B9" i="3"/>
  <c r="C9" i="3"/>
  <c r="D9" i="3"/>
  <c r="E9" i="3"/>
  <c r="F9" i="3"/>
  <c r="G9" i="3"/>
  <c r="H9" i="3"/>
  <c r="I9" i="3"/>
  <c r="B10" i="3"/>
  <c r="C10" i="3"/>
  <c r="D10" i="3"/>
  <c r="E10" i="3"/>
  <c r="F10" i="3"/>
  <c r="G10" i="3"/>
  <c r="H10" i="3"/>
  <c r="I10" i="3"/>
  <c r="B11" i="3"/>
  <c r="C11" i="3"/>
  <c r="D11" i="3"/>
  <c r="E11" i="3"/>
  <c r="F11" i="3"/>
  <c r="G11" i="3"/>
  <c r="H11" i="3"/>
  <c r="I11" i="3"/>
  <c r="B12" i="3"/>
  <c r="C12" i="3"/>
  <c r="D12" i="3"/>
  <c r="E12" i="3"/>
  <c r="F12" i="3"/>
  <c r="G12" i="3"/>
  <c r="H12" i="3"/>
  <c r="I12" i="3"/>
  <c r="B13" i="3"/>
  <c r="C13" i="3"/>
  <c r="D13" i="3"/>
  <c r="E13" i="3"/>
  <c r="F13" i="3"/>
  <c r="G13" i="3"/>
  <c r="H13" i="3"/>
  <c r="I13" i="3"/>
  <c r="B14" i="3"/>
  <c r="C14" i="3"/>
  <c r="D14" i="3"/>
  <c r="E14" i="3"/>
  <c r="F14" i="3"/>
  <c r="G14" i="3"/>
  <c r="H14" i="3"/>
  <c r="I14" i="3"/>
  <c r="B15" i="3"/>
  <c r="C15" i="3"/>
  <c r="D15" i="3"/>
  <c r="E15" i="3"/>
  <c r="F15" i="3"/>
  <c r="G15" i="3"/>
  <c r="H15" i="3"/>
  <c r="I15" i="3"/>
  <c r="B16" i="3"/>
  <c r="C16" i="3"/>
  <c r="D16" i="3"/>
  <c r="E16" i="3"/>
  <c r="F16" i="3"/>
  <c r="G16" i="3"/>
  <c r="H16" i="3"/>
  <c r="I16" i="3"/>
  <c r="B17" i="3"/>
  <c r="C17" i="3"/>
  <c r="D17" i="3"/>
  <c r="E17" i="3"/>
  <c r="F17" i="3"/>
  <c r="G17" i="3"/>
  <c r="H17" i="3"/>
  <c r="I17" i="3"/>
  <c r="B18" i="3"/>
  <c r="C18" i="3"/>
  <c r="D18" i="3"/>
  <c r="E18" i="3"/>
  <c r="F18" i="3"/>
  <c r="G18" i="3"/>
  <c r="H18" i="3"/>
  <c r="I18" i="3"/>
  <c r="B19" i="3"/>
  <c r="C19" i="3"/>
  <c r="D19" i="3"/>
  <c r="E19" i="3"/>
  <c r="F19" i="3"/>
  <c r="G19" i="3"/>
  <c r="H19" i="3"/>
  <c r="I19" i="3"/>
  <c r="B20" i="3"/>
  <c r="C20" i="3"/>
  <c r="D20" i="3"/>
  <c r="E20" i="3"/>
  <c r="F20" i="3"/>
  <c r="G20" i="3"/>
  <c r="H20" i="3"/>
  <c r="I20" i="3"/>
  <c r="B21" i="3"/>
  <c r="C21" i="3"/>
  <c r="D21" i="3"/>
  <c r="E21" i="3"/>
  <c r="F21" i="3"/>
  <c r="G21" i="3"/>
  <c r="H21" i="3"/>
  <c r="I21" i="3"/>
  <c r="B22" i="3"/>
  <c r="C22" i="3"/>
  <c r="D22" i="3"/>
  <c r="E22" i="3"/>
  <c r="F22" i="3"/>
  <c r="G22" i="3"/>
  <c r="H22" i="3"/>
  <c r="I22" i="3"/>
  <c r="B23" i="3"/>
  <c r="C23" i="3"/>
  <c r="D23" i="3"/>
  <c r="E23" i="3"/>
  <c r="F23" i="3"/>
  <c r="G23" i="3"/>
  <c r="H23" i="3"/>
  <c r="I23" i="3"/>
  <c r="B24" i="3"/>
  <c r="C24" i="3"/>
  <c r="D24" i="3"/>
  <c r="E24" i="3"/>
  <c r="F24" i="3"/>
  <c r="G24" i="3"/>
  <c r="H24" i="3"/>
  <c r="I24" i="3"/>
  <c r="B25" i="3"/>
  <c r="C25" i="3"/>
  <c r="D25" i="3"/>
  <c r="E25" i="3"/>
  <c r="F25" i="3"/>
  <c r="G25" i="3"/>
  <c r="H25" i="3"/>
  <c r="I25" i="3"/>
  <c r="B26" i="3"/>
  <c r="C26" i="3"/>
  <c r="D26" i="3"/>
  <c r="E26" i="3"/>
  <c r="F26" i="3"/>
  <c r="G26" i="3"/>
  <c r="H26" i="3"/>
  <c r="I26" i="3"/>
  <c r="B27" i="3"/>
  <c r="C27" i="3"/>
  <c r="D27" i="3"/>
  <c r="E27" i="3"/>
  <c r="F27" i="3"/>
  <c r="G27" i="3"/>
  <c r="H27" i="3"/>
  <c r="I27" i="3"/>
  <c r="B28" i="3"/>
  <c r="C28" i="3"/>
  <c r="D28" i="3"/>
  <c r="E28" i="3"/>
  <c r="F28" i="3"/>
  <c r="G28" i="3"/>
  <c r="H28" i="3"/>
  <c r="I28" i="3"/>
  <c r="B29" i="3"/>
  <c r="C29" i="3"/>
  <c r="D29" i="3"/>
  <c r="E29" i="3"/>
  <c r="F29" i="3"/>
  <c r="G29" i="3"/>
  <c r="H29" i="3"/>
  <c r="I29" i="3"/>
  <c r="B30" i="3"/>
  <c r="C30" i="3"/>
  <c r="D30" i="3"/>
  <c r="E30" i="3"/>
  <c r="F30" i="3"/>
  <c r="G30" i="3"/>
  <c r="H30" i="3"/>
  <c r="I30" i="3"/>
  <c r="B31" i="3"/>
  <c r="C31" i="3"/>
  <c r="D31" i="3"/>
  <c r="E31" i="3"/>
  <c r="F31" i="3"/>
  <c r="G31" i="3"/>
  <c r="H31" i="3"/>
  <c r="I31" i="3"/>
  <c r="B32" i="3"/>
  <c r="C32" i="3"/>
  <c r="D32" i="3"/>
  <c r="E32" i="3"/>
  <c r="F32" i="3"/>
  <c r="G32" i="3"/>
  <c r="H32" i="3"/>
  <c r="I32" i="3"/>
  <c r="B33" i="3"/>
  <c r="C33" i="3"/>
  <c r="D33" i="3"/>
  <c r="E33" i="3"/>
  <c r="F33" i="3"/>
  <c r="G33" i="3"/>
  <c r="H33" i="3"/>
  <c r="I33" i="3"/>
  <c r="B34" i="3"/>
  <c r="C34" i="3"/>
  <c r="D34" i="3"/>
  <c r="E34" i="3"/>
  <c r="F34" i="3"/>
  <c r="G34" i="3"/>
  <c r="H34" i="3"/>
  <c r="I34" i="3"/>
  <c r="B35" i="3"/>
  <c r="C35" i="3"/>
  <c r="D35" i="3"/>
  <c r="E35" i="3"/>
  <c r="F35" i="3"/>
  <c r="G35" i="3"/>
  <c r="H35" i="3"/>
  <c r="I35" i="3"/>
  <c r="B36" i="3"/>
  <c r="C36" i="3"/>
  <c r="D36" i="3"/>
  <c r="E36" i="3"/>
  <c r="F36" i="3"/>
  <c r="G36" i="3"/>
  <c r="H36" i="3"/>
  <c r="I36" i="3"/>
  <c r="B37" i="3"/>
  <c r="C37" i="3"/>
  <c r="D37" i="3"/>
  <c r="E37" i="3"/>
  <c r="F37" i="3"/>
  <c r="G37" i="3"/>
  <c r="H37" i="3"/>
  <c r="I37" i="3"/>
  <c r="B38" i="3"/>
  <c r="C38" i="3"/>
  <c r="D38" i="3"/>
  <c r="E38" i="3"/>
  <c r="F38" i="3"/>
  <c r="G38" i="3"/>
  <c r="H38" i="3"/>
  <c r="I38" i="3"/>
  <c r="B39" i="3"/>
  <c r="C39" i="3"/>
  <c r="D39" i="3"/>
  <c r="E39" i="3"/>
  <c r="F39" i="3"/>
  <c r="G39" i="3"/>
  <c r="H39" i="3"/>
  <c r="I39" i="3"/>
  <c r="C4" i="3"/>
  <c r="D4" i="3"/>
  <c r="M4" i="3"/>
  <c r="V4" i="3"/>
  <c r="E4" i="3"/>
  <c r="N4" i="3"/>
  <c r="W4" i="3"/>
  <c r="F4" i="3"/>
  <c r="O4" i="3"/>
  <c r="X4" i="3"/>
  <c r="G4" i="3"/>
  <c r="H4" i="3"/>
  <c r="Q4" i="3"/>
  <c r="Z4" i="3"/>
  <c r="I4" i="3"/>
  <c r="R4" i="3"/>
  <c r="AA4" i="3"/>
  <c r="B4" i="3"/>
  <c r="K4" i="3"/>
  <c r="T4" i="3"/>
  <c r="AU7" i="10"/>
  <c r="AP7" i="10"/>
  <c r="AN7" i="10"/>
  <c r="AT7" i="10"/>
  <c r="CW27" i="7"/>
  <c r="W7" i="10"/>
  <c r="N29" i="7"/>
  <c r="AQ28" i="7"/>
  <c r="BT28" i="7"/>
  <c r="Z7" i="10"/>
  <c r="B7" i="10"/>
  <c r="C7" i="10"/>
  <c r="T7" i="10"/>
  <c r="AS7" i="10"/>
  <c r="AO7" i="10"/>
  <c r="AQ7" i="10"/>
  <c r="AK7" i="10"/>
  <c r="AL7" i="10"/>
  <c r="AM7" i="10"/>
  <c r="L8" i="3"/>
  <c r="U8" i="3"/>
  <c r="M29" i="3"/>
  <c r="V29" i="3"/>
  <c r="L32" i="3"/>
  <c r="U32" i="3"/>
  <c r="L5" i="3"/>
  <c r="U5" i="3"/>
  <c r="K25" i="3"/>
  <c r="T25" i="3"/>
  <c r="R33" i="3"/>
  <c r="AA33" i="3"/>
  <c r="N32" i="3"/>
  <c r="W32" i="3"/>
  <c r="R21" i="3"/>
  <c r="AA21" i="3"/>
  <c r="N14" i="3"/>
  <c r="W14" i="3"/>
  <c r="M38" i="3"/>
  <c r="V38" i="3"/>
  <c r="Q33" i="3"/>
  <c r="Z33" i="3"/>
  <c r="Q21" i="3"/>
  <c r="Z21" i="3"/>
  <c r="Q18" i="3"/>
  <c r="Z18" i="3"/>
  <c r="M14" i="3"/>
  <c r="V14" i="3"/>
  <c r="M11" i="3"/>
  <c r="V11" i="3"/>
  <c r="L38" i="3"/>
  <c r="U38" i="3"/>
  <c r="P36" i="3"/>
  <c r="Y36" i="3"/>
  <c r="P33" i="3"/>
  <c r="Y33" i="3"/>
  <c r="L29" i="3"/>
  <c r="U29" i="3"/>
  <c r="P21" i="3"/>
  <c r="Y21" i="3"/>
  <c r="P18" i="3"/>
  <c r="Y18" i="3"/>
  <c r="N36" i="3"/>
  <c r="W36" i="3"/>
  <c r="M39" i="3"/>
  <c r="V39" i="3"/>
  <c r="Q37" i="3"/>
  <c r="Z37" i="3"/>
  <c r="M36" i="3"/>
  <c r="V36" i="3"/>
  <c r="M33" i="3"/>
  <c r="V33" i="3"/>
  <c r="Q31" i="3"/>
  <c r="Z31" i="3"/>
  <c r="M30" i="3"/>
  <c r="V30" i="3"/>
  <c r="Q28" i="3"/>
  <c r="Z28" i="3"/>
  <c r="M27" i="3"/>
  <c r="V27" i="3"/>
  <c r="Q25" i="3"/>
  <c r="Z25" i="3"/>
  <c r="M24" i="3"/>
  <c r="V24" i="3"/>
  <c r="Q22" i="3"/>
  <c r="Z22" i="3"/>
  <c r="M21" i="3"/>
  <c r="V21" i="3"/>
  <c r="Q19" i="3"/>
  <c r="Z19" i="3"/>
  <c r="M18" i="3"/>
  <c r="V18" i="3"/>
  <c r="Q16" i="3"/>
  <c r="Z16" i="3"/>
  <c r="M15" i="3"/>
  <c r="V15" i="3"/>
  <c r="Q13" i="3"/>
  <c r="Z13" i="3"/>
  <c r="M12" i="3"/>
  <c r="V12" i="3"/>
  <c r="Q10" i="3"/>
  <c r="Z10" i="3"/>
  <c r="M9" i="3"/>
  <c r="V9" i="3"/>
  <c r="Q7" i="3"/>
  <c r="Z7" i="3"/>
  <c r="M6" i="3"/>
  <c r="V6" i="3"/>
  <c r="O5" i="3"/>
  <c r="X5" i="3"/>
  <c r="R18" i="3"/>
  <c r="AA18" i="3"/>
  <c r="N11" i="3"/>
  <c r="W11" i="3"/>
  <c r="N5" i="3"/>
  <c r="W5" i="3"/>
  <c r="M5" i="3"/>
  <c r="V5" i="3"/>
  <c r="L39" i="3"/>
  <c r="U39" i="3"/>
  <c r="P37" i="3"/>
  <c r="Y37" i="3"/>
  <c r="L36" i="3"/>
  <c r="U36" i="3"/>
  <c r="P34" i="3"/>
  <c r="Y34" i="3"/>
  <c r="L33" i="3"/>
  <c r="U33" i="3"/>
  <c r="P31" i="3"/>
  <c r="Y31" i="3"/>
  <c r="L30" i="3"/>
  <c r="U30" i="3"/>
  <c r="P28" i="3"/>
  <c r="Y28" i="3"/>
  <c r="L27" i="3"/>
  <c r="U27" i="3"/>
  <c r="P25" i="3"/>
  <c r="Y25" i="3"/>
  <c r="L24" i="3"/>
  <c r="U24" i="3"/>
  <c r="P22" i="3"/>
  <c r="Y22" i="3"/>
  <c r="L21" i="3"/>
  <c r="U21" i="3"/>
  <c r="P19" i="3"/>
  <c r="Y19" i="3"/>
  <c r="L18" i="3"/>
  <c r="U18" i="3"/>
  <c r="P16" i="3"/>
  <c r="Y16" i="3"/>
  <c r="L15" i="3"/>
  <c r="U15" i="3"/>
  <c r="P13" i="3"/>
  <c r="Y13" i="3"/>
  <c r="L12" i="3"/>
  <c r="U12" i="3"/>
  <c r="P10" i="3"/>
  <c r="Y10" i="3"/>
  <c r="L9" i="3"/>
  <c r="U9" i="3"/>
  <c r="P7" i="3"/>
  <c r="Y7" i="3"/>
  <c r="L6" i="3"/>
  <c r="U6" i="3"/>
  <c r="P5" i="3"/>
  <c r="Y5" i="3"/>
  <c r="K38" i="3"/>
  <c r="T38" i="3"/>
  <c r="O36" i="3"/>
  <c r="X36" i="3"/>
  <c r="O33" i="3"/>
  <c r="X33" i="3"/>
  <c r="K32" i="3"/>
  <c r="T32" i="3"/>
  <c r="K29" i="3"/>
  <c r="T29" i="3"/>
  <c r="K26" i="3"/>
  <c r="T26" i="3"/>
  <c r="O21" i="3"/>
  <c r="X21" i="3"/>
  <c r="O18" i="3"/>
  <c r="X18" i="3"/>
  <c r="K11" i="3"/>
  <c r="T11" i="3"/>
  <c r="K8" i="3"/>
  <c r="T8" i="3"/>
  <c r="K5" i="3"/>
  <c r="T5" i="3"/>
  <c r="N33" i="3"/>
  <c r="W33" i="3"/>
  <c r="R31" i="3"/>
  <c r="AA31" i="3"/>
  <c r="R28" i="3"/>
  <c r="AA28" i="3"/>
  <c r="R26" i="3"/>
  <c r="AA26" i="3"/>
  <c r="N16" i="3"/>
  <c r="W16" i="3"/>
  <c r="P4" i="3"/>
  <c r="Y4" i="3"/>
  <c r="K34" i="3"/>
  <c r="T34" i="3"/>
  <c r="O20" i="3"/>
  <c r="X20" i="3"/>
  <c r="L4" i="3"/>
  <c r="U4" i="3"/>
  <c r="Q26" i="3"/>
  <c r="Z26" i="3"/>
  <c r="Q23" i="3"/>
  <c r="Z23" i="3"/>
  <c r="M16" i="3"/>
  <c r="V16" i="3"/>
  <c r="M13" i="3"/>
  <c r="V13" i="3"/>
  <c r="Q9" i="3"/>
  <c r="Z9" i="3"/>
  <c r="K22" i="3"/>
  <c r="T22" i="3"/>
  <c r="P39" i="3"/>
  <c r="Y39" i="3"/>
  <c r="L35" i="3"/>
  <c r="U35" i="3"/>
  <c r="P27" i="3"/>
  <c r="Y27" i="3"/>
  <c r="L23" i="3"/>
  <c r="U23" i="3"/>
  <c r="L17" i="3"/>
  <c r="U17" i="3"/>
  <c r="L14" i="3"/>
  <c r="U14" i="3"/>
  <c r="Q34" i="3"/>
  <c r="Z34" i="3"/>
  <c r="Q35" i="3"/>
  <c r="Z35" i="3"/>
  <c r="R29" i="3"/>
  <c r="AA29" i="3"/>
  <c r="Q8" i="3"/>
  <c r="Z8" i="3"/>
  <c r="K27" i="3"/>
  <c r="T27" i="3"/>
  <c r="K24" i="3"/>
  <c r="T24" i="3"/>
  <c r="O16" i="3"/>
  <c r="X16" i="3"/>
  <c r="R23" i="3"/>
  <c r="AA23" i="3"/>
  <c r="N13" i="3"/>
  <c r="W13" i="3"/>
  <c r="R25" i="3"/>
  <c r="AA25" i="3"/>
  <c r="Q5" i="3"/>
  <c r="Z5" i="3"/>
  <c r="O19" i="3"/>
  <c r="X19" i="3"/>
  <c r="R38" i="3"/>
  <c r="AA38" i="3"/>
  <c r="N37" i="3"/>
  <c r="W37" i="3"/>
  <c r="R35" i="3"/>
  <c r="AA35" i="3"/>
  <c r="N34" i="3"/>
  <c r="W34" i="3"/>
  <c r="R32" i="3"/>
  <c r="AA32" i="3"/>
  <c r="N31" i="3"/>
  <c r="W31" i="3"/>
  <c r="R30" i="3"/>
  <c r="AA30" i="3"/>
  <c r="N28" i="3"/>
  <c r="W28" i="3"/>
  <c r="N25" i="3"/>
  <c r="W25" i="3"/>
  <c r="N22" i="3"/>
  <c r="W22" i="3"/>
  <c r="R20" i="3"/>
  <c r="AA20" i="3"/>
  <c r="N19" i="3"/>
  <c r="W19" i="3"/>
  <c r="R17" i="3"/>
  <c r="AA17" i="3"/>
  <c r="R14" i="3"/>
  <c r="AA14" i="3"/>
  <c r="R11" i="3"/>
  <c r="AA11" i="3"/>
  <c r="N10" i="3"/>
  <c r="W10" i="3"/>
  <c r="R8" i="3"/>
  <c r="AA8" i="3"/>
  <c r="N7" i="3"/>
  <c r="W7" i="3"/>
  <c r="R5" i="3"/>
  <c r="AA5" i="3"/>
  <c r="L34" i="3"/>
  <c r="U34" i="3"/>
  <c r="L7" i="3"/>
  <c r="U7" i="3"/>
  <c r="K36" i="3"/>
  <c r="T36" i="3"/>
  <c r="O31" i="3"/>
  <c r="X31" i="3"/>
  <c r="O22" i="3"/>
  <c r="X22" i="3"/>
  <c r="K18" i="3"/>
  <c r="T18" i="3"/>
  <c r="O13" i="3"/>
  <c r="X13" i="3"/>
  <c r="K9" i="3"/>
  <c r="T9" i="3"/>
  <c r="M37" i="3"/>
  <c r="V37" i="3"/>
  <c r="Q32" i="3"/>
  <c r="Z32" i="3"/>
  <c r="M28" i="3"/>
  <c r="V28" i="3"/>
  <c r="M19" i="3"/>
  <c r="V19" i="3"/>
  <c r="Q11" i="3"/>
  <c r="Z11" i="3"/>
  <c r="M7" i="3"/>
  <c r="V7" i="3"/>
  <c r="L25" i="3"/>
  <c r="U25" i="3"/>
  <c r="P14" i="3"/>
  <c r="Y14" i="3"/>
  <c r="P11" i="3"/>
  <c r="Y11" i="3"/>
  <c r="O39" i="3"/>
  <c r="X39" i="3"/>
  <c r="K37" i="3"/>
  <c r="T37" i="3"/>
  <c r="K35" i="3"/>
  <c r="T35" i="3"/>
  <c r="O32" i="3"/>
  <c r="X32" i="3"/>
  <c r="K23" i="3"/>
  <c r="T23" i="3"/>
  <c r="K17" i="3"/>
  <c r="T17" i="3"/>
  <c r="O14" i="3"/>
  <c r="X14" i="3"/>
  <c r="K14" i="3"/>
  <c r="T14" i="3"/>
  <c r="O11" i="3"/>
  <c r="X11" i="3"/>
  <c r="K7" i="3"/>
  <c r="T7" i="3"/>
  <c r="O38" i="3"/>
  <c r="X38" i="3"/>
  <c r="O37" i="3"/>
  <c r="X37" i="3"/>
  <c r="K33" i="3"/>
  <c r="T33" i="3"/>
  <c r="O28" i="3"/>
  <c r="X28" i="3"/>
  <c r="K15" i="3"/>
  <c r="T15" i="3"/>
  <c r="O10" i="3"/>
  <c r="X10" i="3"/>
  <c r="K6" i="3"/>
  <c r="T6" i="3"/>
  <c r="M34" i="3"/>
  <c r="V34" i="3"/>
  <c r="Q29" i="3"/>
  <c r="Z29" i="3"/>
  <c r="M25" i="3"/>
  <c r="V25" i="3"/>
  <c r="Q20" i="3"/>
  <c r="Z20" i="3"/>
  <c r="Q14" i="3"/>
  <c r="Z14" i="3"/>
  <c r="M10" i="3"/>
  <c r="V10" i="3"/>
  <c r="P38" i="3"/>
  <c r="Y38" i="3"/>
  <c r="N39" i="3"/>
  <c r="W39" i="3"/>
  <c r="R37" i="3"/>
  <c r="AA37" i="3"/>
  <c r="R34" i="3"/>
  <c r="AA34" i="3"/>
  <c r="N38" i="3"/>
  <c r="W38" i="3"/>
  <c r="Q36" i="3"/>
  <c r="Z36" i="3"/>
  <c r="M32" i="3"/>
  <c r="V32" i="3"/>
  <c r="K39" i="3"/>
  <c r="T39" i="3"/>
  <c r="O34" i="3"/>
  <c r="X34" i="3"/>
  <c r="K30" i="3"/>
  <c r="T30" i="3"/>
  <c r="O25" i="3"/>
  <c r="X25" i="3"/>
  <c r="K21" i="3"/>
  <c r="T21" i="3"/>
  <c r="K12" i="3"/>
  <c r="T12" i="3"/>
  <c r="O7" i="3"/>
  <c r="X7" i="3"/>
  <c r="Q38" i="3"/>
  <c r="Z38" i="3"/>
  <c r="M31" i="3"/>
  <c r="V31" i="3"/>
  <c r="M22" i="3"/>
  <c r="V22" i="3"/>
  <c r="Q17" i="3"/>
  <c r="Z17" i="3"/>
  <c r="L37" i="3"/>
  <c r="U37" i="3"/>
  <c r="AE4" i="3"/>
  <c r="AI4" i="3"/>
  <c r="AJ4" i="3"/>
  <c r="AG4" i="3"/>
  <c r="AF4" i="3"/>
  <c r="AC4" i="3"/>
  <c r="L16" i="3"/>
  <c r="U16" i="3"/>
  <c r="L13" i="3"/>
  <c r="U13" i="3"/>
  <c r="P35" i="3"/>
  <c r="Y35" i="3"/>
  <c r="P26" i="3"/>
  <c r="Y26" i="3"/>
  <c r="K16" i="3"/>
  <c r="T16" i="3"/>
  <c r="K13" i="3"/>
  <c r="T13" i="3"/>
  <c r="O35" i="3"/>
  <c r="X35" i="3"/>
  <c r="P23" i="3"/>
  <c r="Y23" i="3"/>
  <c r="P20" i="3"/>
  <c r="Y20" i="3"/>
  <c r="R12" i="3"/>
  <c r="AA12" i="3"/>
  <c r="R9" i="3"/>
  <c r="AA9" i="3"/>
  <c r="P32" i="3"/>
  <c r="Y32" i="3"/>
  <c r="L31" i="3"/>
  <c r="U31" i="3"/>
  <c r="P29" i="3"/>
  <c r="Y29" i="3"/>
  <c r="L28" i="3"/>
  <c r="U28" i="3"/>
  <c r="L19" i="3"/>
  <c r="U19" i="3"/>
  <c r="P17" i="3"/>
  <c r="Y17" i="3"/>
  <c r="L10" i="3"/>
  <c r="U10" i="3"/>
  <c r="P8" i="3"/>
  <c r="Y8" i="3"/>
  <c r="R39" i="3"/>
  <c r="AA39" i="3"/>
  <c r="N35" i="3"/>
  <c r="W35" i="3"/>
  <c r="Q30" i="3"/>
  <c r="Z30" i="3"/>
  <c r="O23" i="3"/>
  <c r="X23" i="3"/>
  <c r="Q12" i="3"/>
  <c r="Z12" i="3"/>
  <c r="K31" i="3"/>
  <c r="T31" i="3"/>
  <c r="O29" i="3"/>
  <c r="X29" i="3"/>
  <c r="K28" i="3"/>
  <c r="T28" i="3"/>
  <c r="O26" i="3"/>
  <c r="X26" i="3"/>
  <c r="K19" i="3"/>
  <c r="T19" i="3"/>
  <c r="O17" i="3"/>
  <c r="X17" i="3"/>
  <c r="K10" i="3"/>
  <c r="T10" i="3"/>
  <c r="O8" i="3"/>
  <c r="X8" i="3"/>
  <c r="Q39" i="3"/>
  <c r="Z39" i="3"/>
  <c r="M35" i="3"/>
  <c r="V35" i="3"/>
  <c r="P30" i="3"/>
  <c r="Y30" i="3"/>
  <c r="N23" i="3"/>
  <c r="W23" i="3"/>
  <c r="N20" i="3"/>
  <c r="W20" i="3"/>
  <c r="P12" i="3"/>
  <c r="Y12" i="3"/>
  <c r="P9" i="3"/>
  <c r="Y9" i="3"/>
  <c r="N29" i="3"/>
  <c r="W29" i="3"/>
  <c r="R27" i="3"/>
  <c r="AA27" i="3"/>
  <c r="N26" i="3"/>
  <c r="W26" i="3"/>
  <c r="R24" i="3"/>
  <c r="AA24" i="3"/>
  <c r="N17" i="3"/>
  <c r="W17" i="3"/>
  <c r="R15" i="3"/>
  <c r="AA15" i="3"/>
  <c r="N8" i="3"/>
  <c r="W8" i="3"/>
  <c r="R6" i="3"/>
  <c r="AA6" i="3"/>
  <c r="O30" i="3"/>
  <c r="X30" i="3"/>
  <c r="M23" i="3"/>
  <c r="V23" i="3"/>
  <c r="M20" i="3"/>
  <c r="V20" i="3"/>
  <c r="O12" i="3"/>
  <c r="X12" i="3"/>
  <c r="O9" i="3"/>
  <c r="X9" i="3"/>
  <c r="Q27" i="3"/>
  <c r="Z27" i="3"/>
  <c r="M26" i="3"/>
  <c r="V26" i="3"/>
  <c r="Q24" i="3"/>
  <c r="Z24" i="3"/>
  <c r="M17" i="3"/>
  <c r="V17" i="3"/>
  <c r="Q15" i="3"/>
  <c r="Z15" i="3"/>
  <c r="M8" i="3"/>
  <c r="V8" i="3"/>
  <c r="Q6" i="3"/>
  <c r="Z6" i="3"/>
  <c r="N30" i="3"/>
  <c r="W30" i="3"/>
  <c r="L20" i="3"/>
  <c r="U20" i="3"/>
  <c r="L26" i="3"/>
  <c r="U26" i="3"/>
  <c r="P24" i="3"/>
  <c r="Y24" i="3"/>
  <c r="P15" i="3"/>
  <c r="Y15" i="3"/>
  <c r="P6" i="3"/>
  <c r="Y6" i="3"/>
  <c r="R36" i="3"/>
  <c r="AA36" i="3"/>
  <c r="O27" i="3"/>
  <c r="X27" i="3"/>
  <c r="K20" i="3"/>
  <c r="T20" i="3"/>
  <c r="O24" i="3"/>
  <c r="X24" i="3"/>
  <c r="O15" i="3"/>
  <c r="X15" i="3"/>
  <c r="O6" i="3"/>
  <c r="X6" i="3"/>
  <c r="N27" i="3"/>
  <c r="W27" i="3"/>
  <c r="L22" i="3"/>
  <c r="U22" i="3"/>
  <c r="N24" i="3"/>
  <c r="W24" i="3"/>
  <c r="R22" i="3"/>
  <c r="AA22" i="3"/>
  <c r="N21" i="3"/>
  <c r="W21" i="3"/>
  <c r="R19" i="3"/>
  <c r="AA19" i="3"/>
  <c r="N18" i="3"/>
  <c r="W18" i="3"/>
  <c r="R16" i="3"/>
  <c r="AA16" i="3"/>
  <c r="N15" i="3"/>
  <c r="W15" i="3"/>
  <c r="R13" i="3"/>
  <c r="AA13" i="3"/>
  <c r="N12" i="3"/>
  <c r="W12" i="3"/>
  <c r="R10" i="3"/>
  <c r="AA10" i="3"/>
  <c r="N9" i="3"/>
  <c r="W9" i="3"/>
  <c r="R7" i="3"/>
  <c r="AA7" i="3"/>
  <c r="N6" i="3"/>
  <c r="W6" i="3"/>
  <c r="BA7" i="10"/>
  <c r="CW28" i="7"/>
  <c r="N30" i="7"/>
  <c r="AQ29" i="7"/>
  <c r="BT29" i="7"/>
  <c r="BD7" i="10"/>
  <c r="X7" i="10"/>
  <c r="Y7" i="10"/>
  <c r="E7" i="10"/>
  <c r="AA7" i="10"/>
  <c r="AB7" i="10"/>
  <c r="D7" i="10"/>
  <c r="U7" i="10"/>
  <c r="V7" i="10"/>
  <c r="AX7" i="10"/>
  <c r="AF7" i="10"/>
  <c r="AC5" i="3"/>
  <c r="AC6" i="3"/>
  <c r="AC7" i="3"/>
  <c r="AC8" i="3"/>
  <c r="AC9" i="3"/>
  <c r="AC10" i="3"/>
  <c r="AC11" i="3"/>
  <c r="AC12" i="3"/>
  <c r="AC13" i="3"/>
  <c r="AC14" i="3"/>
  <c r="AC15" i="3"/>
  <c r="AC16" i="3"/>
  <c r="AC17" i="3"/>
  <c r="AC18" i="3"/>
  <c r="AC19" i="3"/>
  <c r="AC20" i="3"/>
  <c r="AC21" i="3"/>
  <c r="AC22" i="3"/>
  <c r="AC23" i="3"/>
  <c r="AC24" i="3"/>
  <c r="AC25" i="3"/>
  <c r="AC26" i="3"/>
  <c r="AC27" i="3"/>
  <c r="AC28" i="3"/>
  <c r="AC29" i="3"/>
  <c r="AC30" i="3"/>
  <c r="AC31" i="3"/>
  <c r="AC32" i="3"/>
  <c r="AC33" i="3"/>
  <c r="AC34" i="3"/>
  <c r="AC35" i="3"/>
  <c r="AC36" i="3"/>
  <c r="AC37" i="3"/>
  <c r="AC38" i="3"/>
  <c r="AC39" i="3"/>
  <c r="AJ5" i="3"/>
  <c r="AJ6" i="3"/>
  <c r="AJ7" i="3"/>
  <c r="AJ8" i="3"/>
  <c r="AJ9" i="3"/>
  <c r="AJ10" i="3"/>
  <c r="AJ11" i="3"/>
  <c r="AJ12" i="3"/>
  <c r="AJ13" i="3"/>
  <c r="AJ14" i="3"/>
  <c r="AJ15" i="3"/>
  <c r="AJ16" i="3"/>
  <c r="AJ17" i="3"/>
  <c r="AJ18" i="3"/>
  <c r="AJ19" i="3"/>
  <c r="AJ20" i="3"/>
  <c r="AJ21" i="3"/>
  <c r="AJ22" i="3"/>
  <c r="AJ23" i="3"/>
  <c r="AJ24" i="3"/>
  <c r="AJ25" i="3"/>
  <c r="AJ26" i="3"/>
  <c r="AJ27" i="3"/>
  <c r="AJ28" i="3"/>
  <c r="AJ29" i="3"/>
  <c r="AJ30" i="3"/>
  <c r="AJ31" i="3"/>
  <c r="AJ32" i="3"/>
  <c r="AJ33" i="3"/>
  <c r="AJ34" i="3"/>
  <c r="AJ35" i="3"/>
  <c r="AJ36" i="3"/>
  <c r="AJ37" i="3"/>
  <c r="AJ38" i="3"/>
  <c r="AJ39" i="3"/>
  <c r="AE5" i="3"/>
  <c r="AE6" i="3"/>
  <c r="AE7" i="3"/>
  <c r="AE8" i="3"/>
  <c r="AE9" i="3"/>
  <c r="AE10" i="3"/>
  <c r="AE11" i="3"/>
  <c r="AE12" i="3"/>
  <c r="AE13" i="3"/>
  <c r="AE14" i="3"/>
  <c r="AE15" i="3"/>
  <c r="AE16" i="3"/>
  <c r="AE17" i="3"/>
  <c r="AE18" i="3"/>
  <c r="AE19" i="3"/>
  <c r="AE20" i="3"/>
  <c r="AE21" i="3"/>
  <c r="AE22" i="3"/>
  <c r="AE23" i="3"/>
  <c r="AE24" i="3"/>
  <c r="AE25" i="3"/>
  <c r="AE26" i="3"/>
  <c r="AE27" i="3"/>
  <c r="AE28" i="3"/>
  <c r="AE29" i="3"/>
  <c r="AE30" i="3"/>
  <c r="AE31" i="3"/>
  <c r="AE32" i="3"/>
  <c r="AE33" i="3"/>
  <c r="AE34" i="3"/>
  <c r="AE35" i="3"/>
  <c r="AE36" i="3"/>
  <c r="AE37" i="3"/>
  <c r="AE38" i="3"/>
  <c r="AE39" i="3"/>
  <c r="AH4" i="3"/>
  <c r="AH5" i="3"/>
  <c r="AH6" i="3"/>
  <c r="AH7" i="3"/>
  <c r="AH8" i="3"/>
  <c r="AH9" i="3"/>
  <c r="AH10" i="3"/>
  <c r="AH11" i="3"/>
  <c r="AH12" i="3"/>
  <c r="AH13" i="3"/>
  <c r="AH14" i="3"/>
  <c r="AH15" i="3"/>
  <c r="AH16" i="3"/>
  <c r="AH17" i="3"/>
  <c r="AH18" i="3"/>
  <c r="AH19" i="3"/>
  <c r="AH20" i="3"/>
  <c r="AH21" i="3"/>
  <c r="AH22" i="3"/>
  <c r="AH23" i="3"/>
  <c r="AH24" i="3"/>
  <c r="AH25" i="3"/>
  <c r="AH26" i="3"/>
  <c r="AH27" i="3"/>
  <c r="AH28" i="3"/>
  <c r="AH29" i="3"/>
  <c r="AH30" i="3"/>
  <c r="AH31" i="3"/>
  <c r="AH32" i="3"/>
  <c r="AH33" i="3"/>
  <c r="AH34" i="3"/>
  <c r="AH35" i="3"/>
  <c r="AH36" i="3"/>
  <c r="AH37" i="3"/>
  <c r="AH38" i="3"/>
  <c r="AH39" i="3"/>
  <c r="AF5" i="3"/>
  <c r="AF6" i="3"/>
  <c r="AF7" i="3"/>
  <c r="AF8" i="3"/>
  <c r="AF9" i="3"/>
  <c r="AF10" i="3"/>
  <c r="AF11" i="3"/>
  <c r="AF12" i="3"/>
  <c r="AF13" i="3"/>
  <c r="AF14" i="3"/>
  <c r="AF15" i="3"/>
  <c r="AF16" i="3"/>
  <c r="AF17" i="3"/>
  <c r="AF18" i="3"/>
  <c r="AF19" i="3"/>
  <c r="AF20" i="3"/>
  <c r="AF21" i="3"/>
  <c r="AF22" i="3"/>
  <c r="AF23" i="3"/>
  <c r="AF24" i="3"/>
  <c r="AF25" i="3"/>
  <c r="AF26" i="3"/>
  <c r="AF27" i="3"/>
  <c r="AF28" i="3"/>
  <c r="AF29" i="3"/>
  <c r="AF30" i="3"/>
  <c r="AF31" i="3"/>
  <c r="AF32" i="3"/>
  <c r="AF33" i="3"/>
  <c r="AF34" i="3"/>
  <c r="AF35" i="3"/>
  <c r="AF36" i="3"/>
  <c r="AF37" i="3"/>
  <c r="AF38" i="3"/>
  <c r="AF39" i="3"/>
  <c r="AG5" i="3"/>
  <c r="AG6" i="3"/>
  <c r="AG7" i="3"/>
  <c r="AG8" i="3"/>
  <c r="AG9" i="3"/>
  <c r="AG10" i="3"/>
  <c r="AG11" i="3"/>
  <c r="AG12" i="3"/>
  <c r="AG13" i="3"/>
  <c r="AG14" i="3"/>
  <c r="AG15" i="3"/>
  <c r="AG16" i="3"/>
  <c r="AG17" i="3"/>
  <c r="AG18" i="3"/>
  <c r="AG19" i="3"/>
  <c r="AG20" i="3"/>
  <c r="AG21" i="3"/>
  <c r="AG22" i="3"/>
  <c r="AG23" i="3"/>
  <c r="AG24" i="3"/>
  <c r="AG25" i="3"/>
  <c r="AG26" i="3"/>
  <c r="AG27" i="3"/>
  <c r="AG28" i="3"/>
  <c r="AG29" i="3"/>
  <c r="AG30" i="3"/>
  <c r="AG31" i="3"/>
  <c r="AG32" i="3"/>
  <c r="AG33" i="3"/>
  <c r="AG34" i="3"/>
  <c r="AG35" i="3"/>
  <c r="AG36" i="3"/>
  <c r="AG37" i="3"/>
  <c r="AG38" i="3"/>
  <c r="AG39" i="3"/>
  <c r="AD4" i="3"/>
  <c r="AD5" i="3"/>
  <c r="AD6" i="3"/>
  <c r="AD7" i="3"/>
  <c r="AD8" i="3"/>
  <c r="AD9" i="3"/>
  <c r="AD10" i="3"/>
  <c r="AD11" i="3"/>
  <c r="AD12" i="3"/>
  <c r="AD13" i="3"/>
  <c r="AD14" i="3"/>
  <c r="AD15" i="3"/>
  <c r="AD16" i="3"/>
  <c r="AD17" i="3"/>
  <c r="AD18" i="3"/>
  <c r="AD19" i="3"/>
  <c r="AD20" i="3"/>
  <c r="AD21" i="3"/>
  <c r="AD22" i="3"/>
  <c r="AD23" i="3"/>
  <c r="AD24" i="3"/>
  <c r="AD25" i="3"/>
  <c r="AD26" i="3"/>
  <c r="AD27" i="3"/>
  <c r="AD28" i="3"/>
  <c r="AD29" i="3"/>
  <c r="AD30" i="3"/>
  <c r="AD31" i="3"/>
  <c r="AD32" i="3"/>
  <c r="AD33" i="3"/>
  <c r="AD34" i="3"/>
  <c r="AD35" i="3"/>
  <c r="AD36" i="3"/>
  <c r="AD37" i="3"/>
  <c r="AD38" i="3"/>
  <c r="AD39" i="3"/>
  <c r="AI5" i="3"/>
  <c r="AI6" i="3"/>
  <c r="AI7" i="3"/>
  <c r="AI8" i="3"/>
  <c r="AI9" i="3"/>
  <c r="AI10" i="3"/>
  <c r="AI11" i="3"/>
  <c r="AI12" i="3"/>
  <c r="AI13" i="3"/>
  <c r="AI14" i="3"/>
  <c r="AI15" i="3"/>
  <c r="AI16" i="3"/>
  <c r="AI17" i="3"/>
  <c r="AI18" i="3"/>
  <c r="AI19" i="3"/>
  <c r="AI20" i="3"/>
  <c r="AI21" i="3"/>
  <c r="AI22" i="3"/>
  <c r="AI23" i="3"/>
  <c r="AI24" i="3"/>
  <c r="AI25" i="3"/>
  <c r="AI26" i="3"/>
  <c r="AI27" i="3"/>
  <c r="AI28" i="3"/>
  <c r="AI29" i="3"/>
  <c r="AI30" i="3"/>
  <c r="AI31" i="3"/>
  <c r="AI32" i="3"/>
  <c r="AI33" i="3"/>
  <c r="AI34" i="3"/>
  <c r="AI35" i="3"/>
  <c r="AI36" i="3"/>
  <c r="AI37" i="3"/>
  <c r="AI38" i="3"/>
  <c r="AI39" i="3"/>
  <c r="CW29" i="7"/>
  <c r="N31" i="7"/>
  <c r="AQ30" i="7"/>
  <c r="BT30" i="7"/>
  <c r="BB7" i="10"/>
  <c r="BC7" i="10"/>
  <c r="AC7" i="10"/>
  <c r="AD7" i="10"/>
  <c r="AH7" i="10"/>
  <c r="AG7" i="10"/>
  <c r="BJ7" i="10"/>
  <c r="AI7" i="10"/>
  <c r="BE7" i="10"/>
  <c r="BF7" i="10"/>
  <c r="AY7" i="10"/>
  <c r="AZ7" i="10"/>
  <c r="P8" i="10"/>
  <c r="O8" i="10"/>
  <c r="Q8" i="10"/>
  <c r="L8" i="10"/>
  <c r="H8" i="10"/>
  <c r="J8" i="10"/>
  <c r="CW30" i="7"/>
  <c r="N32" i="7"/>
  <c r="AQ31" i="7"/>
  <c r="BT31" i="7"/>
  <c r="G8" i="10"/>
  <c r="I8" i="10"/>
  <c r="N8" i="10"/>
  <c r="K8" i="10"/>
  <c r="M8" i="10"/>
  <c r="BG7" i="10"/>
  <c r="BH7" i="10"/>
  <c r="AR8" i="10"/>
  <c r="AK8" i="10"/>
  <c r="AL8" i="10"/>
  <c r="AM8" i="10"/>
  <c r="AU8" i="10"/>
  <c r="AP8" i="10"/>
  <c r="AN8" i="10"/>
  <c r="AT8" i="10"/>
  <c r="CW31" i="7"/>
  <c r="W8" i="10"/>
  <c r="N33" i="7"/>
  <c r="AQ32" i="7"/>
  <c r="BT32" i="7"/>
  <c r="Z8" i="10"/>
  <c r="AS8" i="10"/>
  <c r="T8" i="10"/>
  <c r="B8" i="10"/>
  <c r="D8" i="10"/>
  <c r="AQ8" i="10"/>
  <c r="AO8" i="10"/>
  <c r="AX8" i="10"/>
  <c r="CW32" i="7"/>
  <c r="BA8" i="10"/>
  <c r="N34" i="7"/>
  <c r="AQ33" i="7"/>
  <c r="BT33" i="7"/>
  <c r="BD8" i="10"/>
  <c r="AA8" i="10"/>
  <c r="AB8" i="10"/>
  <c r="X8" i="10"/>
  <c r="Y8" i="10"/>
  <c r="C8" i="10"/>
  <c r="E8" i="10"/>
  <c r="U8" i="10"/>
  <c r="V8" i="10"/>
  <c r="AF8" i="10"/>
  <c r="AG8" i="10"/>
  <c r="CW33" i="7"/>
  <c r="BJ8" i="10"/>
  <c r="N35" i="7"/>
  <c r="AQ34" i="7"/>
  <c r="BT34" i="7"/>
  <c r="AI8" i="10"/>
  <c r="AH8" i="10"/>
  <c r="AY8" i="10"/>
  <c r="AZ8" i="10"/>
  <c r="AK9" i="10"/>
  <c r="BB8" i="10"/>
  <c r="BC8" i="10"/>
  <c r="AC8" i="10"/>
  <c r="AD8" i="10"/>
  <c r="BE8" i="10"/>
  <c r="BF8" i="10"/>
  <c r="P9" i="10"/>
  <c r="O9" i="10"/>
  <c r="Q9" i="10"/>
  <c r="L9" i="10"/>
  <c r="CW34" i="7"/>
  <c r="H9" i="10"/>
  <c r="J9" i="10"/>
  <c r="N36" i="7"/>
  <c r="AQ35" i="7"/>
  <c r="BT35" i="7"/>
  <c r="I9" i="10"/>
  <c r="AM9" i="10"/>
  <c r="AL9" i="10"/>
  <c r="G9" i="10"/>
  <c r="BG8" i="10"/>
  <c r="BH8" i="10"/>
  <c r="AR9" i="10"/>
  <c r="M9" i="10"/>
  <c r="N9" i="10"/>
  <c r="K9" i="10"/>
  <c r="AU9" i="10"/>
  <c r="AP9" i="10"/>
  <c r="CW35" i="7"/>
  <c r="AN9" i="10"/>
  <c r="AT9" i="10"/>
  <c r="W9" i="10"/>
  <c r="N37" i="7"/>
  <c r="AQ36" i="7"/>
  <c r="BT36" i="7"/>
  <c r="Z9" i="10"/>
  <c r="T9" i="10"/>
  <c r="AS9" i="10"/>
  <c r="AX9" i="10"/>
  <c r="AQ9" i="10"/>
  <c r="AO9" i="10"/>
  <c r="B9" i="10"/>
  <c r="C9" i="10"/>
  <c r="CW36" i="7"/>
  <c r="BA9" i="10"/>
  <c r="N38" i="7"/>
  <c r="AQ37" i="7"/>
  <c r="BT37" i="7"/>
  <c r="BD9" i="10"/>
  <c r="AF9" i="10"/>
  <c r="AG9" i="10"/>
  <c r="BJ9" i="10"/>
  <c r="X9" i="10"/>
  <c r="Y9" i="10"/>
  <c r="AA9" i="10"/>
  <c r="AB9" i="10"/>
  <c r="E9" i="10"/>
  <c r="U9" i="10"/>
  <c r="V9" i="10"/>
  <c r="D9" i="10"/>
  <c r="CW37" i="7"/>
  <c r="N39" i="7"/>
  <c r="AQ38" i="7"/>
  <c r="BT38" i="7"/>
  <c r="AI9" i="10"/>
  <c r="AH9" i="10"/>
  <c r="BE9" i="10"/>
  <c r="BF9" i="10"/>
  <c r="AY9" i="10"/>
  <c r="AZ9" i="10"/>
  <c r="AL10" i="10"/>
  <c r="BB9" i="10"/>
  <c r="BC9" i="10"/>
  <c r="AC9" i="10"/>
  <c r="AD9" i="10"/>
  <c r="P10" i="10"/>
  <c r="O10" i="10"/>
  <c r="Q10" i="10"/>
  <c r="L10" i="10"/>
  <c r="CW38" i="7"/>
  <c r="H10" i="10"/>
  <c r="J10" i="10"/>
  <c r="N40" i="7"/>
  <c r="AQ39" i="7"/>
  <c r="BT39" i="7"/>
  <c r="BG9" i="10"/>
  <c r="BH9" i="10"/>
  <c r="AR10" i="10"/>
  <c r="AM10" i="10"/>
  <c r="AK10" i="10"/>
  <c r="I10" i="10"/>
  <c r="K10" i="10"/>
  <c r="N10" i="10"/>
  <c r="G10" i="10"/>
  <c r="M10" i="10"/>
  <c r="AU10" i="10"/>
  <c r="AP10" i="10"/>
  <c r="CW39" i="7"/>
  <c r="AN10" i="10"/>
  <c r="AT10" i="10"/>
  <c r="W10" i="10"/>
  <c r="N41" i="7"/>
  <c r="AQ40" i="7"/>
  <c r="BT40" i="7"/>
  <c r="Z10" i="10"/>
  <c r="AO10" i="10"/>
  <c r="AS10" i="10"/>
  <c r="AQ10" i="10"/>
  <c r="AX10" i="10"/>
  <c r="T10" i="10"/>
  <c r="B10" i="10"/>
  <c r="CW40" i="7"/>
  <c r="BA10" i="10"/>
  <c r="N42" i="7"/>
  <c r="AQ41" i="7"/>
  <c r="BT41" i="7"/>
  <c r="BD10" i="10"/>
  <c r="AF10" i="10"/>
  <c r="AG10" i="10"/>
  <c r="D10" i="10"/>
  <c r="E10" i="10"/>
  <c r="C10" i="10"/>
  <c r="U10" i="10"/>
  <c r="V10" i="10"/>
  <c r="X10" i="10"/>
  <c r="Y10" i="10"/>
  <c r="AA10" i="10"/>
  <c r="AB10" i="10"/>
  <c r="CW41" i="7"/>
  <c r="BJ10" i="10"/>
  <c r="N43" i="7"/>
  <c r="AQ42" i="7"/>
  <c r="BT42" i="7"/>
  <c r="AI10" i="10"/>
  <c r="BE10" i="10"/>
  <c r="BF10" i="10"/>
  <c r="AY10" i="10"/>
  <c r="AZ10" i="10"/>
  <c r="AL11" i="10"/>
  <c r="AH10" i="10"/>
  <c r="BB10" i="10"/>
  <c r="BC10" i="10"/>
  <c r="AC10" i="10"/>
  <c r="AD10" i="10"/>
  <c r="P11" i="10"/>
  <c r="O11" i="10"/>
  <c r="Q11" i="10"/>
  <c r="L11" i="10"/>
  <c r="CW42" i="7"/>
  <c r="H11" i="10"/>
  <c r="J11" i="10"/>
  <c r="N44" i="7"/>
  <c r="AQ43" i="7"/>
  <c r="BT43" i="7"/>
  <c r="BG10" i="10"/>
  <c r="BH10" i="10"/>
  <c r="AR11" i="10"/>
  <c r="AM11" i="10"/>
  <c r="AK11" i="10"/>
  <c r="I11" i="10"/>
  <c r="M11" i="10"/>
  <c r="K11" i="10"/>
  <c r="G11" i="10"/>
  <c r="N11" i="10"/>
  <c r="AU11" i="10"/>
  <c r="AP11" i="10"/>
  <c r="CW43" i="7"/>
  <c r="AN11" i="10"/>
  <c r="AT11" i="10"/>
  <c r="W11" i="10"/>
  <c r="N45" i="7"/>
  <c r="AQ44" i="7"/>
  <c r="BT44" i="7"/>
  <c r="AO11" i="10"/>
  <c r="AX11" i="10"/>
  <c r="Z11" i="10"/>
  <c r="AQ11" i="10"/>
  <c r="AS11" i="10"/>
  <c r="T11" i="10"/>
  <c r="B11" i="10"/>
  <c r="CW44" i="7"/>
  <c r="BA11" i="10"/>
  <c r="N46" i="7"/>
  <c r="AQ45" i="7"/>
  <c r="BT45" i="7"/>
  <c r="BD11" i="10"/>
  <c r="AF11" i="10"/>
  <c r="C11" i="10"/>
  <c r="D11" i="10"/>
  <c r="E11" i="10"/>
  <c r="AA11" i="10"/>
  <c r="AB11" i="10"/>
  <c r="X11" i="10"/>
  <c r="Y11" i="10"/>
  <c r="U11" i="10"/>
  <c r="V11" i="10"/>
  <c r="AG11" i="10"/>
  <c r="BJ11" i="10"/>
  <c r="AI11" i="10"/>
  <c r="CW45" i="7"/>
  <c r="N47" i="7"/>
  <c r="AQ46" i="7"/>
  <c r="BT46" i="7"/>
  <c r="BB11" i="10"/>
  <c r="BC11" i="10"/>
  <c r="AH11" i="10"/>
  <c r="BE11" i="10"/>
  <c r="BF11" i="10"/>
  <c r="AY11" i="10"/>
  <c r="AZ11" i="10"/>
  <c r="AC11" i="10"/>
  <c r="AD11" i="10"/>
  <c r="P12" i="10"/>
  <c r="O12" i="10"/>
  <c r="Q12" i="10"/>
  <c r="L12" i="10"/>
  <c r="CW46" i="7"/>
  <c r="H12" i="10"/>
  <c r="J12" i="10"/>
  <c r="N48" i="7"/>
  <c r="AQ47" i="7"/>
  <c r="BT47" i="7"/>
  <c r="BG11" i="10"/>
  <c r="BH11" i="10"/>
  <c r="AR12" i="10"/>
  <c r="I12" i="10"/>
  <c r="M12" i="10"/>
  <c r="N12" i="10"/>
  <c r="G12" i="10"/>
  <c r="K12" i="10"/>
  <c r="AL12" i="10"/>
  <c r="AM12" i="10"/>
  <c r="AK12" i="10"/>
  <c r="CW47" i="7"/>
  <c r="AU12" i="10"/>
  <c r="AP12" i="10"/>
  <c r="AN12" i="10"/>
  <c r="AT12" i="10"/>
  <c r="W12" i="10"/>
  <c r="N49" i="7"/>
  <c r="AQ48" i="7"/>
  <c r="BT48" i="7"/>
  <c r="Z12" i="10"/>
  <c r="AQ12" i="10"/>
  <c r="AS12" i="10"/>
  <c r="AO12" i="10"/>
  <c r="B12" i="10"/>
  <c r="T12" i="10"/>
  <c r="AX12" i="10"/>
  <c r="CW48" i="7"/>
  <c r="BA12" i="10"/>
  <c r="N50" i="7"/>
  <c r="AQ49" i="7"/>
  <c r="BT49" i="7"/>
  <c r="BD12" i="10"/>
  <c r="AF12" i="10"/>
  <c r="AG12" i="10"/>
  <c r="U12" i="10"/>
  <c r="V12" i="10"/>
  <c r="X12" i="10"/>
  <c r="Y12" i="10"/>
  <c r="AA12" i="10"/>
  <c r="AB12" i="10"/>
  <c r="C12" i="10"/>
  <c r="E12" i="10"/>
  <c r="D12" i="10"/>
  <c r="CW49" i="7"/>
  <c r="BJ12" i="10"/>
  <c r="N51" i="7"/>
  <c r="AQ50" i="7"/>
  <c r="BT50" i="7"/>
  <c r="BB12" i="10"/>
  <c r="BC12" i="10"/>
  <c r="AY12" i="10"/>
  <c r="AZ12" i="10"/>
  <c r="AL13" i="10"/>
  <c r="BE12" i="10"/>
  <c r="BF12" i="10"/>
  <c r="AH12" i="10"/>
  <c r="AI12" i="10"/>
  <c r="AC12" i="10"/>
  <c r="AD12" i="10"/>
  <c r="P13" i="10"/>
  <c r="O13" i="10"/>
  <c r="Q13" i="10"/>
  <c r="L13" i="10"/>
  <c r="CW50" i="7"/>
  <c r="H13" i="10"/>
  <c r="J13" i="10"/>
  <c r="N52" i="7"/>
  <c r="AQ51" i="7"/>
  <c r="BT51" i="7"/>
  <c r="BG12" i="10"/>
  <c r="BH12" i="10"/>
  <c r="AR13" i="10"/>
  <c r="AK13" i="10"/>
  <c r="AM13" i="10"/>
  <c r="I13" i="10"/>
  <c r="N13" i="10"/>
  <c r="M13" i="10"/>
  <c r="G13" i="10"/>
  <c r="K13" i="10"/>
  <c r="CW51" i="7"/>
  <c r="AU13" i="10"/>
  <c r="AP13" i="10"/>
  <c r="AN13" i="10"/>
  <c r="AT13" i="10"/>
  <c r="W13" i="10"/>
  <c r="N53" i="7"/>
  <c r="AQ52" i="7"/>
  <c r="BT52" i="7"/>
  <c r="Z13" i="10"/>
  <c r="AO13" i="10"/>
  <c r="AS13" i="10"/>
  <c r="AQ13" i="10"/>
  <c r="AX13" i="10"/>
  <c r="T13" i="10"/>
  <c r="B13" i="10"/>
  <c r="CW52" i="7"/>
  <c r="BA13" i="10"/>
  <c r="N54" i="7"/>
  <c r="AQ53" i="7"/>
  <c r="BT53" i="7"/>
  <c r="BD13" i="10"/>
  <c r="AA13" i="10"/>
  <c r="AB13" i="10"/>
  <c r="AF13" i="10"/>
  <c r="E13" i="10"/>
  <c r="U13" i="10"/>
  <c r="V13" i="10"/>
  <c r="D13" i="10"/>
  <c r="X13" i="10"/>
  <c r="Y13" i="10"/>
  <c r="C13" i="10"/>
  <c r="CW53" i="7"/>
  <c r="N55" i="7"/>
  <c r="AQ54" i="7"/>
  <c r="BT54" i="7"/>
  <c r="BE13" i="10"/>
  <c r="BF13" i="10"/>
  <c r="AI13" i="10"/>
  <c r="AH13" i="10"/>
  <c r="AG13" i="10"/>
  <c r="BJ13" i="10"/>
  <c r="BB13" i="10"/>
  <c r="BC13" i="10"/>
  <c r="AY13" i="10"/>
  <c r="AZ13" i="10"/>
  <c r="AK14" i="10"/>
  <c r="AC13" i="10"/>
  <c r="AD13" i="10"/>
  <c r="CW54" i="7"/>
  <c r="P14" i="10"/>
  <c r="O14" i="10"/>
  <c r="Q14" i="10"/>
  <c r="L14" i="10"/>
  <c r="H14" i="10"/>
  <c r="J14" i="10"/>
  <c r="N56" i="7"/>
  <c r="AQ55" i="7"/>
  <c r="BT55" i="7"/>
  <c r="AL14" i="10"/>
  <c r="AM14" i="10"/>
  <c r="BG13" i="10"/>
  <c r="BH13" i="10"/>
  <c r="AR14" i="10"/>
  <c r="I14" i="10"/>
  <c r="G14" i="10"/>
  <c r="N14" i="10"/>
  <c r="K14" i="10"/>
  <c r="M14" i="10"/>
  <c r="CW55" i="7"/>
  <c r="AU14" i="10"/>
  <c r="AP14" i="10"/>
  <c r="AN14" i="10"/>
  <c r="AT14" i="10"/>
  <c r="W14" i="10"/>
  <c r="N57" i="7"/>
  <c r="AQ56" i="7"/>
  <c r="BT56" i="7"/>
  <c r="CW56" i="7"/>
  <c r="Z14" i="10"/>
  <c r="AX14" i="10"/>
  <c r="AQ14" i="10"/>
  <c r="AS14" i="10"/>
  <c r="AO14" i="10"/>
  <c r="T14" i="10"/>
  <c r="B14" i="10"/>
  <c r="BA14" i="10"/>
  <c r="N58" i="7"/>
  <c r="AQ57" i="7"/>
  <c r="BT57" i="7"/>
  <c r="CW57" i="7"/>
  <c r="BD14" i="10"/>
  <c r="AA14" i="10"/>
  <c r="AB14" i="10"/>
  <c r="AF14" i="10"/>
  <c r="U14" i="10"/>
  <c r="V14" i="10"/>
  <c r="C14" i="10"/>
  <c r="D14" i="10"/>
  <c r="E14" i="10"/>
  <c r="X14" i="10"/>
  <c r="Y14" i="10"/>
  <c r="N59" i="7"/>
  <c r="AQ58" i="7"/>
  <c r="BT58" i="7"/>
  <c r="CW58" i="7"/>
  <c r="BE14" i="10"/>
  <c r="BF14" i="10"/>
  <c r="AY14" i="10"/>
  <c r="AZ14" i="10"/>
  <c r="AH14" i="10"/>
  <c r="AI14" i="10"/>
  <c r="AG14" i="10"/>
  <c r="BJ14" i="10"/>
  <c r="BB14" i="10"/>
  <c r="BC14" i="10"/>
  <c r="AC14" i="10"/>
  <c r="AD14" i="10"/>
  <c r="P15" i="10"/>
  <c r="O15" i="10"/>
  <c r="Q15" i="10"/>
  <c r="L15" i="10"/>
  <c r="H15" i="10"/>
  <c r="J15" i="10"/>
  <c r="N60" i="7"/>
  <c r="AQ59" i="7"/>
  <c r="BT59" i="7"/>
  <c r="CW59" i="7"/>
  <c r="BG14" i="10"/>
  <c r="BH14" i="10"/>
  <c r="AR15" i="10"/>
  <c r="N15" i="10"/>
  <c r="M15" i="10"/>
  <c r="I15" i="10"/>
  <c r="K15" i="10"/>
  <c r="G15" i="10"/>
  <c r="AL15" i="10"/>
  <c r="AM15" i="10"/>
  <c r="AK15" i="10"/>
  <c r="AU15" i="10"/>
  <c r="AP15" i="10"/>
  <c r="AN15" i="10"/>
  <c r="AT15" i="10"/>
  <c r="W15" i="10"/>
  <c r="N61" i="7"/>
  <c r="AQ60" i="7"/>
  <c r="BT60" i="7"/>
  <c r="CW60" i="7"/>
  <c r="Z15" i="10"/>
  <c r="AQ15" i="10"/>
  <c r="AO15" i="10"/>
  <c r="AS15" i="10"/>
  <c r="B15" i="10"/>
  <c r="C15" i="10"/>
  <c r="T15" i="10"/>
  <c r="AX15" i="10"/>
  <c r="BA15" i="10"/>
  <c r="N62" i="7"/>
  <c r="AQ61" i="7"/>
  <c r="BT61" i="7"/>
  <c r="CW61" i="7"/>
  <c r="BD15" i="10"/>
  <c r="AF15" i="10"/>
  <c r="U15" i="10"/>
  <c r="V15" i="10"/>
  <c r="AA15" i="10"/>
  <c r="AB15" i="10"/>
  <c r="D15" i="10"/>
  <c r="E15" i="10"/>
  <c r="X15" i="10"/>
  <c r="Y15" i="10"/>
  <c r="N63" i="7"/>
  <c r="AQ62" i="7"/>
  <c r="BT62" i="7"/>
  <c r="CW62" i="7"/>
  <c r="BE15" i="10"/>
  <c r="BF15" i="10"/>
  <c r="AY15" i="10"/>
  <c r="AZ15" i="10"/>
  <c r="AK16" i="10"/>
  <c r="AG15" i="10"/>
  <c r="BJ15" i="10"/>
  <c r="AH15" i="10"/>
  <c r="AI15" i="10"/>
  <c r="BB15" i="10"/>
  <c r="BC15" i="10"/>
  <c r="AC15" i="10"/>
  <c r="AD15" i="10"/>
  <c r="P16" i="10"/>
  <c r="O16" i="10"/>
  <c r="Q16" i="10"/>
  <c r="L16" i="10"/>
  <c r="H16" i="10"/>
  <c r="J16" i="10"/>
  <c r="N64" i="7"/>
  <c r="AQ63" i="7"/>
  <c r="BT63" i="7"/>
  <c r="CW63" i="7"/>
  <c r="AL16" i="10"/>
  <c r="AM16" i="10"/>
  <c r="BG15" i="10"/>
  <c r="BH15" i="10"/>
  <c r="AR16" i="10"/>
  <c r="K16" i="10"/>
  <c r="I16" i="10"/>
  <c r="M16" i="10"/>
  <c r="N16" i="10"/>
  <c r="G16" i="10"/>
  <c r="AU16" i="10"/>
  <c r="AP16" i="10"/>
  <c r="AN16" i="10"/>
  <c r="AT16" i="10"/>
  <c r="W16" i="10"/>
  <c r="N65" i="7"/>
  <c r="AQ65" i="7"/>
  <c r="BT65" i="7"/>
  <c r="AQ64" i="7"/>
  <c r="BT64" i="7"/>
  <c r="CW64" i="7"/>
  <c r="Z16" i="10"/>
  <c r="AO16" i="10"/>
  <c r="AS16" i="10"/>
  <c r="AQ16" i="10"/>
  <c r="AX16" i="10"/>
  <c r="B16" i="10"/>
  <c r="T16" i="10"/>
  <c r="BA16" i="10"/>
  <c r="CW65" i="7"/>
  <c r="BD16" i="10"/>
  <c r="AA16" i="10"/>
  <c r="AB16" i="10"/>
  <c r="AF16" i="10"/>
  <c r="X16" i="10"/>
  <c r="Y16" i="10"/>
  <c r="U16" i="10"/>
  <c r="V16" i="10"/>
  <c r="E16" i="10"/>
  <c r="C16" i="10"/>
  <c r="D16" i="10"/>
  <c r="BE16" i="10"/>
  <c r="BF16" i="10"/>
  <c r="AH16" i="10"/>
  <c r="AI16" i="10"/>
  <c r="AY16" i="10"/>
  <c r="AZ16" i="10"/>
  <c r="AL17" i="10"/>
  <c r="BB16" i="10"/>
  <c r="BC16" i="10"/>
  <c r="AG16" i="10"/>
  <c r="BJ16" i="10"/>
  <c r="AC16" i="10"/>
  <c r="AD16" i="10"/>
  <c r="P17" i="10"/>
  <c r="O17" i="10"/>
  <c r="Q17" i="10"/>
  <c r="L17" i="10"/>
  <c r="H17" i="10"/>
  <c r="J17" i="10"/>
  <c r="AM17" i="10"/>
  <c r="AK17" i="10"/>
  <c r="BG16" i="10"/>
  <c r="BH16" i="10"/>
  <c r="AR17" i="10"/>
  <c r="I17" i="10"/>
  <c r="M17" i="10"/>
  <c r="G17" i="10"/>
  <c r="K17" i="10"/>
  <c r="N17" i="10"/>
  <c r="AU17" i="10"/>
  <c r="AP17" i="10"/>
  <c r="AN17" i="10"/>
  <c r="AT17" i="10"/>
  <c r="W17" i="10"/>
  <c r="AX17" i="10"/>
  <c r="AS17" i="10"/>
  <c r="AO17" i="10"/>
  <c r="AQ17" i="10"/>
  <c r="Z17" i="10"/>
  <c r="T17" i="10"/>
  <c r="B17" i="10"/>
  <c r="BA17" i="10"/>
  <c r="AF17" i="10"/>
  <c r="AG17" i="10"/>
  <c r="BD17" i="10"/>
  <c r="AA17" i="10"/>
  <c r="AB17" i="10"/>
  <c r="D17" i="10"/>
  <c r="U17" i="10"/>
  <c r="V17" i="10"/>
  <c r="C17" i="10"/>
  <c r="X17" i="10"/>
  <c r="Y17" i="10"/>
  <c r="E17" i="10"/>
  <c r="BJ17" i="10"/>
  <c r="BE17" i="10"/>
  <c r="BF17" i="10"/>
  <c r="AH17" i="10"/>
  <c r="BB17" i="10"/>
  <c r="BC17" i="10"/>
  <c r="AY17" i="10"/>
  <c r="AZ17" i="10"/>
  <c r="AM18" i="10"/>
  <c r="AI17" i="10"/>
  <c r="AC17" i="10"/>
  <c r="AD17" i="10"/>
  <c r="P18" i="10"/>
  <c r="O18" i="10"/>
  <c r="Q18" i="10"/>
  <c r="L18" i="10"/>
  <c r="H18" i="10"/>
  <c r="J18" i="10"/>
  <c r="AK18" i="10"/>
  <c r="BG17" i="10"/>
  <c r="BH17" i="10"/>
  <c r="AR18" i="10"/>
  <c r="AL18" i="10"/>
  <c r="G18" i="10"/>
  <c r="K18" i="10"/>
  <c r="N18" i="10"/>
  <c r="M18" i="10"/>
  <c r="I18" i="10"/>
  <c r="AU18" i="10"/>
  <c r="AP18" i="10"/>
  <c r="AN18" i="10"/>
  <c r="AT18" i="10"/>
  <c r="W18" i="10"/>
  <c r="AX18" i="10"/>
  <c r="AQ18" i="10"/>
  <c r="AO18" i="10"/>
  <c r="AS18" i="10"/>
  <c r="Z18" i="10"/>
  <c r="T18" i="10"/>
  <c r="B18" i="10"/>
  <c r="C18" i="10"/>
  <c r="BA18" i="10"/>
  <c r="BD18" i="10"/>
  <c r="D18" i="10"/>
  <c r="E18" i="10"/>
  <c r="AF18" i="10"/>
  <c r="AG18" i="10"/>
  <c r="BJ18" i="10"/>
  <c r="AA18" i="10"/>
  <c r="AB18" i="10"/>
  <c r="U18" i="10"/>
  <c r="V18" i="10"/>
  <c r="X18" i="10"/>
  <c r="Y18" i="10"/>
  <c r="AI18" i="10"/>
  <c r="AH18" i="10"/>
  <c r="BB18" i="10"/>
  <c r="BC18" i="10"/>
  <c r="AY18" i="10"/>
  <c r="AZ18" i="10"/>
  <c r="AK19" i="10"/>
  <c r="BE18" i="10"/>
  <c r="BF18" i="10"/>
  <c r="AC18" i="10"/>
  <c r="AD18" i="10"/>
  <c r="P19" i="10"/>
  <c r="O19" i="10"/>
  <c r="Q19" i="10"/>
  <c r="L19" i="10"/>
  <c r="H19" i="10"/>
  <c r="J19" i="10"/>
  <c r="N19" i="10"/>
  <c r="BG18" i="10"/>
  <c r="BH18" i="10"/>
  <c r="AR19" i="10"/>
  <c r="AL19" i="10"/>
  <c r="AM19" i="10"/>
  <c r="K19" i="10"/>
  <c r="G19" i="10"/>
  <c r="M19" i="10"/>
  <c r="I19" i="10"/>
  <c r="AU19" i="10"/>
  <c r="AP19" i="10"/>
  <c r="AN19" i="10"/>
  <c r="AT19" i="10"/>
  <c r="W19" i="10"/>
  <c r="AX19" i="10"/>
  <c r="AO19" i="10"/>
  <c r="AS19" i="10"/>
  <c r="AQ19" i="10"/>
  <c r="B19" i="10"/>
  <c r="E19" i="10"/>
  <c r="T19" i="10"/>
  <c r="Z19" i="10"/>
  <c r="BA19" i="10"/>
  <c r="BD19" i="10"/>
  <c r="AF19" i="10"/>
  <c r="AY19" i="10"/>
  <c r="AZ19" i="10"/>
  <c r="AL20" i="10"/>
  <c r="X19" i="10"/>
  <c r="Y19" i="10"/>
  <c r="D19" i="10"/>
  <c r="C19" i="10"/>
  <c r="U19" i="10"/>
  <c r="V19" i="10"/>
  <c r="AA19" i="10"/>
  <c r="AB19" i="10"/>
  <c r="AG19" i="10"/>
  <c r="BJ19" i="10"/>
  <c r="AI19" i="10"/>
  <c r="AK20" i="10"/>
  <c r="BE19" i="10"/>
  <c r="BF19" i="10"/>
  <c r="AM20" i="10"/>
  <c r="BB19" i="10"/>
  <c r="BC19" i="10"/>
  <c r="AH19" i="10"/>
  <c r="AC19" i="10"/>
  <c r="AD19" i="10"/>
  <c r="P20" i="10"/>
  <c r="O20" i="10"/>
  <c r="Q20" i="10"/>
  <c r="L20" i="10"/>
  <c r="H20" i="10"/>
  <c r="J20" i="10"/>
  <c r="BG19" i="10"/>
  <c r="BH19" i="10"/>
  <c r="AR20" i="10"/>
  <c r="AX20" i="10"/>
  <c r="M20" i="10"/>
  <c r="I20" i="10"/>
  <c r="N20" i="10"/>
  <c r="G20" i="10"/>
  <c r="K20" i="10"/>
  <c r="AU20" i="10"/>
  <c r="AP20" i="10"/>
  <c r="AN20" i="10"/>
  <c r="AT20" i="10"/>
  <c r="W20" i="10"/>
  <c r="AQ20" i="10"/>
  <c r="AS20" i="10"/>
  <c r="AO20" i="10"/>
  <c r="Z20" i="10"/>
  <c r="B20" i="10"/>
  <c r="T20" i="10"/>
  <c r="BA20" i="10"/>
  <c r="AF20" i="10"/>
  <c r="AY20" i="10"/>
  <c r="AZ20" i="10"/>
  <c r="AL21" i="10"/>
  <c r="BD20" i="10"/>
  <c r="U20" i="10"/>
  <c r="V20" i="10"/>
  <c r="E20" i="10"/>
  <c r="D20" i="10"/>
  <c r="AA20" i="10"/>
  <c r="AB20" i="10"/>
  <c r="X20" i="10"/>
  <c r="C20" i="10"/>
  <c r="AH20" i="10"/>
  <c r="BE20" i="10"/>
  <c r="BF20" i="10"/>
  <c r="BB20" i="10"/>
  <c r="BC20" i="10"/>
  <c r="AM21" i="10"/>
  <c r="AK21" i="10"/>
  <c r="AG20" i="10"/>
  <c r="BJ20" i="10"/>
  <c r="AI20" i="10"/>
  <c r="Y20" i="10"/>
  <c r="AC20" i="10"/>
  <c r="AD20" i="10"/>
  <c r="P21" i="10"/>
  <c r="O21" i="10"/>
  <c r="Q21" i="10"/>
  <c r="L21" i="10"/>
  <c r="H21" i="10"/>
  <c r="J21" i="10"/>
  <c r="AX21" i="10"/>
  <c r="BG20" i="10"/>
  <c r="BH20" i="10"/>
  <c r="AR21" i="10"/>
  <c r="K21" i="10"/>
  <c r="N21" i="10"/>
  <c r="I21" i="10"/>
  <c r="M21" i="10"/>
  <c r="G21" i="10"/>
  <c r="AU21" i="10"/>
  <c r="AP21" i="10"/>
  <c r="AN21" i="10"/>
  <c r="AT21" i="10"/>
  <c r="W21" i="10"/>
  <c r="AO21" i="10"/>
  <c r="AQ21" i="10"/>
  <c r="AS21" i="10"/>
  <c r="Z21" i="10"/>
  <c r="T21" i="10"/>
  <c r="B21" i="10"/>
  <c r="BA21" i="10"/>
  <c r="X21" i="10"/>
  <c r="Y21" i="10"/>
  <c r="BD21" i="10"/>
  <c r="AF21" i="10"/>
  <c r="AH21" i="10"/>
  <c r="D21" i="10"/>
  <c r="C21" i="10"/>
  <c r="E21" i="10"/>
  <c r="U21" i="10"/>
  <c r="AA21" i="10"/>
  <c r="AB21" i="10"/>
  <c r="AY21" i="10"/>
  <c r="AZ21" i="10"/>
  <c r="AM22" i="10"/>
  <c r="AG21" i="10"/>
  <c r="BJ21" i="10"/>
  <c r="BB21" i="10"/>
  <c r="BC21" i="10"/>
  <c r="BE21" i="10"/>
  <c r="BF21" i="10"/>
  <c r="AI21" i="10"/>
  <c r="V21" i="10"/>
  <c r="AC21" i="10"/>
  <c r="AD21" i="10"/>
  <c r="P22" i="10"/>
  <c r="O22" i="10"/>
  <c r="Q22" i="10"/>
  <c r="L22" i="10"/>
  <c r="H22" i="10"/>
  <c r="J22" i="10"/>
  <c r="AL22" i="10"/>
  <c r="AK22" i="10"/>
  <c r="BG21" i="10"/>
  <c r="BH21" i="10"/>
  <c r="AR22" i="10"/>
  <c r="K22" i="10"/>
  <c r="N22" i="10"/>
  <c r="M22" i="10"/>
  <c r="I22" i="10"/>
  <c r="G22" i="10"/>
  <c r="AU22" i="10"/>
  <c r="AP22" i="10"/>
  <c r="AN22" i="10"/>
  <c r="AT22" i="10"/>
  <c r="W22" i="10"/>
  <c r="AX22" i="10"/>
  <c r="AS22" i="10"/>
  <c r="AO22" i="10"/>
  <c r="AQ22" i="10"/>
  <c r="T22" i="10"/>
  <c r="B22" i="10"/>
  <c r="Z22" i="10"/>
  <c r="BA22" i="10"/>
  <c r="AF22" i="10"/>
  <c r="AG22" i="10"/>
  <c r="BD22" i="10"/>
  <c r="X22" i="10"/>
  <c r="Y22" i="10"/>
  <c r="AA22" i="10"/>
  <c r="AB22" i="10"/>
  <c r="C22" i="10"/>
  <c r="E22" i="10"/>
  <c r="D22" i="10"/>
  <c r="U22" i="10"/>
  <c r="BJ22" i="10"/>
  <c r="BE22" i="10"/>
  <c r="BF22" i="10"/>
  <c r="AI22" i="10"/>
  <c r="AH22" i="10"/>
  <c r="AY22" i="10"/>
  <c r="AZ22" i="10"/>
  <c r="AK23" i="10"/>
  <c r="BB22" i="10"/>
  <c r="BC22" i="10"/>
  <c r="V22" i="10"/>
  <c r="AC22" i="10"/>
  <c r="AD22" i="10"/>
  <c r="P23" i="10"/>
  <c r="O23" i="10"/>
  <c r="Q23" i="10"/>
  <c r="L23" i="10"/>
  <c r="H23" i="10"/>
  <c r="J23" i="10"/>
  <c r="AM23" i="10"/>
  <c r="AL23" i="10"/>
  <c r="BG22" i="10"/>
  <c r="BH22" i="10"/>
  <c r="AR23" i="10"/>
  <c r="G23" i="10"/>
  <c r="N23" i="10"/>
  <c r="I23" i="10"/>
  <c r="K23" i="10"/>
  <c r="M23" i="10"/>
  <c r="AU23" i="10"/>
  <c r="AP23" i="10"/>
  <c r="AN23" i="10"/>
  <c r="AT23" i="10"/>
  <c r="W23" i="10"/>
  <c r="AX23" i="10"/>
  <c r="AS23" i="10"/>
  <c r="AO23" i="10"/>
  <c r="AQ23" i="10"/>
  <c r="Z23" i="10"/>
  <c r="T23" i="10"/>
  <c r="B23" i="10"/>
  <c r="BA23" i="10"/>
  <c r="AF23" i="10"/>
  <c r="AG23" i="10"/>
  <c r="BD23" i="10"/>
  <c r="D23" i="10"/>
  <c r="E23" i="10"/>
  <c r="C23" i="10"/>
  <c r="U23" i="10"/>
  <c r="V23" i="10"/>
  <c r="AA23" i="10"/>
  <c r="AB23" i="10"/>
  <c r="X23" i="10"/>
  <c r="Y23" i="10"/>
  <c r="BJ23" i="10"/>
  <c r="BE23" i="10"/>
  <c r="BF23" i="10"/>
  <c r="AI23" i="10"/>
  <c r="AY23" i="10"/>
  <c r="AZ23" i="10"/>
  <c r="BB23" i="10"/>
  <c r="BC23" i="10"/>
  <c r="AH23" i="10"/>
  <c r="AC23" i="10"/>
  <c r="AD23" i="10"/>
  <c r="P24" i="10"/>
  <c r="O24" i="10"/>
  <c r="Q24" i="10"/>
  <c r="L24" i="10"/>
  <c r="H24" i="10"/>
  <c r="J24" i="10"/>
  <c r="BG23" i="10"/>
  <c r="BH23" i="10"/>
  <c r="AR24" i="10"/>
  <c r="AL24" i="10"/>
  <c r="AK24" i="10"/>
  <c r="AM24" i="10"/>
  <c r="M24" i="10"/>
  <c r="K24" i="10"/>
  <c r="I24" i="10"/>
  <c r="N24" i="10"/>
  <c r="G24" i="10"/>
  <c r="AU24" i="10"/>
  <c r="AP24" i="10"/>
  <c r="AN24" i="10"/>
  <c r="AT24" i="10"/>
  <c r="W24" i="10"/>
  <c r="AX24" i="10"/>
  <c r="AS24" i="10"/>
  <c r="AQ24" i="10"/>
  <c r="AO24" i="10"/>
  <c r="T24" i="10"/>
  <c r="B24" i="10"/>
  <c r="Z24" i="10"/>
  <c r="BA24" i="10"/>
  <c r="AF24" i="10"/>
  <c r="AG24" i="10"/>
  <c r="BD24" i="10"/>
  <c r="X24" i="10"/>
  <c r="Y24" i="10"/>
  <c r="AA24" i="10"/>
  <c r="AB24" i="10"/>
  <c r="C24" i="10"/>
  <c r="E24" i="10"/>
  <c r="D24" i="10"/>
  <c r="U24" i="10"/>
  <c r="V24" i="10"/>
  <c r="BJ24" i="10"/>
  <c r="BB24" i="10"/>
  <c r="BC24" i="10"/>
  <c r="BE24" i="10"/>
  <c r="BF24" i="10"/>
  <c r="AI24" i="10"/>
  <c r="AH24" i="10"/>
  <c r="AY24" i="10"/>
  <c r="AZ24" i="10"/>
  <c r="AC24" i="10"/>
  <c r="AD24" i="10"/>
  <c r="P25" i="10"/>
  <c r="O25" i="10"/>
  <c r="Q25" i="10"/>
  <c r="L25" i="10"/>
  <c r="H25" i="10"/>
  <c r="J25" i="10"/>
  <c r="BG24" i="10"/>
  <c r="BH24" i="10"/>
  <c r="AR25" i="10"/>
  <c r="AM25" i="10"/>
  <c r="AK25" i="10"/>
  <c r="AL25" i="10"/>
  <c r="K25" i="10"/>
  <c r="G25" i="10"/>
  <c r="N25" i="10"/>
  <c r="I25" i="10"/>
  <c r="M25" i="10"/>
  <c r="AU25" i="10"/>
  <c r="AP25" i="10"/>
  <c r="AN25" i="10"/>
  <c r="AT25" i="10"/>
  <c r="W25" i="10"/>
  <c r="AX25" i="10"/>
  <c r="AO25" i="10"/>
  <c r="AQ25" i="10"/>
  <c r="AS25" i="10"/>
  <c r="Z25" i="10"/>
  <c r="T25" i="10"/>
  <c r="B25" i="10"/>
  <c r="BA25" i="10"/>
  <c r="BD25" i="10"/>
  <c r="AF25" i="10"/>
  <c r="AA25" i="10"/>
  <c r="AB25" i="10"/>
  <c r="U25" i="10"/>
  <c r="V25" i="10"/>
  <c r="C25" i="10"/>
  <c r="E25" i="10"/>
  <c r="D25" i="10"/>
  <c r="X25" i="10"/>
  <c r="Y25" i="10"/>
  <c r="BB25" i="10"/>
  <c r="BC25" i="10"/>
  <c r="AG25" i="10"/>
  <c r="BJ25" i="10"/>
  <c r="AI25" i="10"/>
  <c r="AY25" i="10"/>
  <c r="AH25" i="10"/>
  <c r="BE25" i="10"/>
  <c r="BF25" i="10"/>
  <c r="AC25" i="10"/>
  <c r="AD25" i="10"/>
  <c r="P26" i="10"/>
  <c r="O26" i="10"/>
  <c r="Q26" i="10"/>
  <c r="L26" i="10"/>
  <c r="H26" i="10"/>
  <c r="J26" i="10"/>
  <c r="N26" i="10"/>
  <c r="AZ25" i="10"/>
  <c r="G26" i="10"/>
  <c r="M26" i="10"/>
  <c r="I26" i="10"/>
  <c r="K26" i="10"/>
  <c r="W26" i="10"/>
  <c r="AK26" i="10"/>
  <c r="AM26" i="10"/>
  <c r="AL26" i="10"/>
  <c r="BG25" i="10"/>
  <c r="BH25" i="10"/>
  <c r="AR26" i="10"/>
  <c r="Z26" i="10"/>
  <c r="B26" i="10"/>
  <c r="T26" i="10"/>
  <c r="AU26" i="10"/>
  <c r="AP26" i="10"/>
  <c r="AN26" i="10"/>
  <c r="AT26" i="10"/>
  <c r="U26" i="10"/>
  <c r="V26" i="10"/>
  <c r="AO26" i="10"/>
  <c r="AS26" i="10"/>
  <c r="AQ26" i="10"/>
  <c r="AX26" i="10"/>
  <c r="X26" i="10"/>
  <c r="Y26" i="10"/>
  <c r="AA26" i="10"/>
  <c r="AB26" i="10"/>
  <c r="C26" i="10"/>
  <c r="D26" i="10"/>
  <c r="E26" i="10"/>
  <c r="BA26" i="10"/>
  <c r="AF26" i="10"/>
  <c r="AH26" i="10"/>
  <c r="BD26" i="10"/>
  <c r="AC26" i="10"/>
  <c r="AD26" i="10"/>
  <c r="P27" i="10"/>
  <c r="O27" i="10"/>
  <c r="Q27" i="10"/>
  <c r="L27" i="10"/>
  <c r="H27" i="10"/>
  <c r="J27" i="10"/>
  <c r="AI26" i="10"/>
  <c r="BE26" i="10"/>
  <c r="BF26" i="10"/>
  <c r="BB26" i="10"/>
  <c r="BC26" i="10"/>
  <c r="AY26" i="10"/>
  <c r="AG26" i="10"/>
  <c r="BJ26" i="10"/>
  <c r="M27" i="10"/>
  <c r="I27" i="10"/>
  <c r="K27" i="10"/>
  <c r="G27" i="10"/>
  <c r="N27" i="10"/>
  <c r="W27" i="10"/>
  <c r="AZ26" i="10"/>
  <c r="BG26" i="10"/>
  <c r="BH26" i="10"/>
  <c r="AR27" i="10"/>
  <c r="T27" i="10"/>
  <c r="Z27" i="10"/>
  <c r="B27" i="10"/>
  <c r="AU27" i="10"/>
  <c r="AP27" i="10"/>
  <c r="AN27" i="10"/>
  <c r="AT27" i="10"/>
  <c r="AS27" i="10"/>
  <c r="AQ27" i="10"/>
  <c r="AO27" i="10"/>
  <c r="AM27" i="10"/>
  <c r="AL27" i="10"/>
  <c r="AK27" i="10"/>
  <c r="U27" i="10"/>
  <c r="V27" i="10"/>
  <c r="AA27" i="10"/>
  <c r="AB27" i="10"/>
  <c r="C27" i="10"/>
  <c r="D27" i="10"/>
  <c r="E27" i="10"/>
  <c r="X27" i="10"/>
  <c r="Y27" i="10"/>
  <c r="BA27" i="10"/>
  <c r="AX27" i="10"/>
  <c r="AF27" i="10"/>
  <c r="BD27" i="10"/>
  <c r="AC27" i="10"/>
  <c r="AD27" i="10"/>
  <c r="P28" i="10"/>
  <c r="O28" i="10"/>
  <c r="Q28" i="10"/>
  <c r="L28" i="10"/>
  <c r="H28" i="10"/>
  <c r="J28" i="10"/>
  <c r="BE27" i="10"/>
  <c r="BF27" i="10"/>
  <c r="N28" i="10"/>
  <c r="AG27" i="10"/>
  <c r="BJ27" i="10"/>
  <c r="AI27" i="10"/>
  <c r="AH27" i="10"/>
  <c r="BB27" i="10"/>
  <c r="BC27" i="10"/>
  <c r="AY27" i="10"/>
  <c r="AZ27" i="10"/>
  <c r="M28" i="10"/>
  <c r="I28" i="10"/>
  <c r="K28" i="10"/>
  <c r="G28" i="10"/>
  <c r="W28" i="10"/>
  <c r="AL28" i="10"/>
  <c r="AK28" i="10"/>
  <c r="AM28" i="10"/>
  <c r="BG27" i="10"/>
  <c r="BH27" i="10"/>
  <c r="AR28" i="10"/>
  <c r="B28" i="10"/>
  <c r="C28" i="10"/>
  <c r="Z28" i="10"/>
  <c r="T28" i="10"/>
  <c r="AU28" i="10"/>
  <c r="AP28" i="10"/>
  <c r="AN28" i="10"/>
  <c r="AT28" i="10"/>
  <c r="AA28" i="10"/>
  <c r="AB28" i="10"/>
  <c r="AX28" i="10"/>
  <c r="AS28" i="10"/>
  <c r="AO28" i="10"/>
  <c r="AQ28" i="10"/>
  <c r="D28" i="10"/>
  <c r="E28" i="10"/>
  <c r="U28" i="10"/>
  <c r="V28" i="10"/>
  <c r="X28" i="10"/>
  <c r="Y28" i="10"/>
  <c r="BA28" i="10"/>
  <c r="AF28" i="10"/>
  <c r="AH28" i="10"/>
  <c r="BD28" i="10"/>
  <c r="AC28" i="10"/>
  <c r="AD28" i="10"/>
  <c r="P29" i="10"/>
  <c r="O29" i="10"/>
  <c r="Q29" i="10"/>
  <c r="L29" i="10"/>
  <c r="H29" i="10"/>
  <c r="J29" i="10"/>
  <c r="AY28" i="10"/>
  <c r="AZ28" i="10"/>
  <c r="BB28" i="10"/>
  <c r="BC28" i="10"/>
  <c r="BE28" i="10"/>
  <c r="BF28" i="10"/>
  <c r="AI28" i="10"/>
  <c r="AG28" i="10"/>
  <c r="BJ28" i="10"/>
  <c r="K29" i="10"/>
  <c r="N29" i="10"/>
  <c r="M29" i="10"/>
  <c r="G29" i="10"/>
  <c r="I29" i="10"/>
  <c r="B29" i="10"/>
  <c r="C29" i="10"/>
  <c r="W29" i="10"/>
  <c r="Z29" i="10"/>
  <c r="T29" i="10"/>
  <c r="BG28" i="10"/>
  <c r="BH28" i="10"/>
  <c r="AR29" i="10"/>
  <c r="AK29" i="10"/>
  <c r="AM29" i="10"/>
  <c r="AL29" i="10"/>
  <c r="AU29" i="10"/>
  <c r="AP29" i="10"/>
  <c r="AN29" i="10"/>
  <c r="AT29" i="10"/>
  <c r="AQ29" i="10"/>
  <c r="D29" i="10"/>
  <c r="E29" i="10"/>
  <c r="X29" i="10"/>
  <c r="Y29" i="10"/>
  <c r="AA29" i="10"/>
  <c r="AB29" i="10"/>
  <c r="U29" i="10"/>
  <c r="V29" i="10"/>
  <c r="AO29" i="10"/>
  <c r="AS29" i="10"/>
  <c r="AX29" i="10"/>
  <c r="BA29" i="10"/>
  <c r="AC29" i="10"/>
  <c r="AD29" i="10"/>
  <c r="BD29" i="10"/>
  <c r="AF29" i="10"/>
  <c r="AY29" i="10"/>
  <c r="P30" i="10"/>
  <c r="O30" i="10"/>
  <c r="Q30" i="10"/>
  <c r="L30" i="10"/>
  <c r="H30" i="10"/>
  <c r="J30" i="10"/>
  <c r="G30" i="10"/>
  <c r="AH29" i="10"/>
  <c r="AI29" i="10"/>
  <c r="AG29" i="10"/>
  <c r="BJ29" i="10"/>
  <c r="BE29" i="10"/>
  <c r="BF29" i="10"/>
  <c r="BB29" i="10"/>
  <c r="BC29" i="10"/>
  <c r="M30" i="10"/>
  <c r="K30" i="10"/>
  <c r="I30" i="10"/>
  <c r="N30" i="10"/>
  <c r="AZ29" i="10"/>
  <c r="W30" i="10"/>
  <c r="Z30" i="10"/>
  <c r="BG29" i="10"/>
  <c r="BH29" i="10"/>
  <c r="AR30" i="10"/>
  <c r="T30" i="10"/>
  <c r="B30" i="10"/>
  <c r="E30" i="10"/>
  <c r="AM30" i="10"/>
  <c r="AK30" i="10"/>
  <c r="AL30" i="10"/>
  <c r="AU30" i="10"/>
  <c r="AP30" i="10"/>
  <c r="AN30" i="10"/>
  <c r="AT30" i="10"/>
  <c r="AQ30" i="10"/>
  <c r="AA30" i="10"/>
  <c r="AB30" i="10"/>
  <c r="AS30" i="10"/>
  <c r="AO30" i="10"/>
  <c r="X30" i="10"/>
  <c r="Y30" i="10"/>
  <c r="C30" i="10"/>
  <c r="D30" i="10"/>
  <c r="U30" i="10"/>
  <c r="V30" i="10"/>
  <c r="AX30" i="10"/>
  <c r="BA30" i="10"/>
  <c r="AF30" i="10"/>
  <c r="AG30" i="10"/>
  <c r="BJ30" i="10"/>
  <c r="BD30" i="10"/>
  <c r="AC30" i="10"/>
  <c r="AD30" i="10"/>
  <c r="P31" i="10"/>
  <c r="O31" i="10"/>
  <c r="Q31" i="10"/>
  <c r="L31" i="10"/>
  <c r="H31" i="10"/>
  <c r="J31" i="10"/>
  <c r="BE30" i="10"/>
  <c r="BF30" i="10"/>
  <c r="AI30" i="10"/>
  <c r="AY30" i="10"/>
  <c r="AZ30" i="10"/>
  <c r="AH30" i="10"/>
  <c r="BB30" i="10"/>
  <c r="BC30" i="10"/>
  <c r="I31" i="10"/>
  <c r="G31" i="10"/>
  <c r="K31" i="10"/>
  <c r="N31" i="10"/>
  <c r="M31" i="10"/>
  <c r="W31" i="10"/>
  <c r="Z31" i="10"/>
  <c r="BG30" i="10"/>
  <c r="BH30" i="10"/>
  <c r="AR31" i="10"/>
  <c r="T31" i="10"/>
  <c r="B31" i="10"/>
  <c r="AL31" i="10"/>
  <c r="AM31" i="10"/>
  <c r="AK31" i="10"/>
  <c r="AU31" i="10"/>
  <c r="AP31" i="10"/>
  <c r="AN31" i="10"/>
  <c r="AT31" i="10"/>
  <c r="AQ31" i="10"/>
  <c r="AS31" i="10"/>
  <c r="AO31" i="10"/>
  <c r="X31" i="10"/>
  <c r="Y31" i="10"/>
  <c r="AA31" i="10"/>
  <c r="AB31" i="10"/>
  <c r="U31" i="10"/>
  <c r="V31" i="10"/>
  <c r="D31" i="10"/>
  <c r="E31" i="10"/>
  <c r="C31" i="10"/>
  <c r="AX31" i="10"/>
  <c r="BA31" i="10"/>
  <c r="BD31" i="10"/>
  <c r="AF31" i="10"/>
  <c r="AY31" i="10"/>
  <c r="AZ31" i="10"/>
  <c r="AC31" i="10"/>
  <c r="AD31" i="10"/>
  <c r="P32" i="10"/>
  <c r="O32" i="10"/>
  <c r="Q32" i="10"/>
  <c r="L32" i="10"/>
  <c r="H32" i="10"/>
  <c r="J32" i="10"/>
  <c r="BB31" i="10"/>
  <c r="BC31" i="10"/>
  <c r="AI31" i="10"/>
  <c r="AG31" i="10"/>
  <c r="BJ31" i="10"/>
  <c r="AH31" i="10"/>
  <c r="BE31" i="10"/>
  <c r="BF31" i="10"/>
  <c r="I32" i="10"/>
  <c r="G32" i="10"/>
  <c r="K32" i="10"/>
  <c r="N32" i="10"/>
  <c r="M32" i="10"/>
  <c r="AL32" i="10"/>
  <c r="AK32" i="10"/>
  <c r="AM32" i="10"/>
  <c r="W32" i="10"/>
  <c r="BG31" i="10"/>
  <c r="BH31" i="10"/>
  <c r="AR32" i="10"/>
  <c r="Z32" i="10"/>
  <c r="B32" i="10"/>
  <c r="D32" i="10"/>
  <c r="T32" i="10"/>
  <c r="AX32" i="10"/>
  <c r="AU32" i="10"/>
  <c r="AP32" i="10"/>
  <c r="AN32" i="10"/>
  <c r="AT32" i="10"/>
  <c r="AS32" i="10"/>
  <c r="AO32" i="10"/>
  <c r="AQ32" i="10"/>
  <c r="U32" i="10"/>
  <c r="V32" i="10"/>
  <c r="AA32" i="10"/>
  <c r="AB32" i="10"/>
  <c r="C32" i="10"/>
  <c r="X32" i="10"/>
  <c r="Y32" i="10"/>
  <c r="E32" i="10"/>
  <c r="BA32" i="10"/>
  <c r="BD32" i="10"/>
  <c r="AF32" i="10"/>
  <c r="AY32" i="10"/>
  <c r="AZ32" i="10"/>
  <c r="AC32" i="10"/>
  <c r="AD32" i="10"/>
  <c r="P33" i="10"/>
  <c r="O33" i="10"/>
  <c r="Q33" i="10"/>
  <c r="L33" i="10"/>
  <c r="H33" i="10"/>
  <c r="J33" i="10"/>
  <c r="BE32" i="10"/>
  <c r="BF32" i="10"/>
  <c r="AG32" i="10"/>
  <c r="BJ32" i="10"/>
  <c r="AI32" i="10"/>
  <c r="AH32" i="10"/>
  <c r="BB32" i="10"/>
  <c r="BC32" i="10"/>
  <c r="I33" i="10"/>
  <c r="K33" i="10"/>
  <c r="N33" i="10"/>
  <c r="G33" i="10"/>
  <c r="M33" i="10"/>
  <c r="AM33" i="10"/>
  <c r="AK33" i="10"/>
  <c r="AL33" i="10"/>
  <c r="W33" i="10"/>
  <c r="BG32" i="10"/>
  <c r="BH32" i="10"/>
  <c r="AR33" i="10"/>
  <c r="Z33" i="10"/>
  <c r="T33" i="10"/>
  <c r="B33" i="10"/>
  <c r="D33" i="10"/>
  <c r="AX33" i="10"/>
  <c r="AU33" i="10"/>
  <c r="AP33" i="10"/>
  <c r="AN33" i="10"/>
  <c r="AT33" i="10"/>
  <c r="AS33" i="10"/>
  <c r="AO33" i="10"/>
  <c r="AQ33" i="10"/>
  <c r="X33" i="10"/>
  <c r="Y33" i="10"/>
  <c r="U33" i="10"/>
  <c r="V33" i="10"/>
  <c r="E33" i="10"/>
  <c r="C33" i="10"/>
  <c r="AA33" i="10"/>
  <c r="AB33" i="10"/>
  <c r="BA33" i="10"/>
  <c r="BD33" i="10"/>
  <c r="AF33" i="10"/>
  <c r="AH33" i="10"/>
  <c r="AC33" i="10"/>
  <c r="AD33" i="10"/>
  <c r="P34" i="10"/>
  <c r="O34" i="10"/>
  <c r="Q34" i="10"/>
  <c r="L34" i="10"/>
  <c r="H34" i="10"/>
  <c r="J34" i="10"/>
  <c r="M34" i="10"/>
  <c r="AI33" i="10"/>
  <c r="BE33" i="10"/>
  <c r="BF33" i="10"/>
  <c r="AY33" i="10"/>
  <c r="AZ33" i="10"/>
  <c r="AK34" i="10"/>
  <c r="AG33" i="10"/>
  <c r="BJ33" i="10"/>
  <c r="BB33" i="10"/>
  <c r="BC33" i="10"/>
  <c r="K34" i="10"/>
  <c r="N34" i="10"/>
  <c r="I34" i="10"/>
  <c r="G34" i="10"/>
  <c r="W34" i="10"/>
  <c r="AM34" i="10"/>
  <c r="AL34" i="10"/>
  <c r="BG33" i="10"/>
  <c r="BH33" i="10"/>
  <c r="AR34" i="10"/>
  <c r="Z34" i="10"/>
  <c r="T34" i="10"/>
  <c r="B34" i="10"/>
  <c r="E34" i="10"/>
  <c r="AU34" i="10"/>
  <c r="AP34" i="10"/>
  <c r="AN34" i="10"/>
  <c r="AT34" i="10"/>
  <c r="AX34" i="10"/>
  <c r="AQ34" i="10"/>
  <c r="AS34" i="10"/>
  <c r="AO34" i="10"/>
  <c r="X34" i="10"/>
  <c r="Y34" i="10"/>
  <c r="U34" i="10"/>
  <c r="V34" i="10"/>
  <c r="AA34" i="10"/>
  <c r="AB34" i="10"/>
  <c r="D34" i="10"/>
  <c r="C34" i="10"/>
  <c r="BA34" i="10"/>
  <c r="BD34" i="10"/>
  <c r="AF34" i="10"/>
  <c r="AH34" i="10"/>
  <c r="AC34" i="10"/>
  <c r="AD34" i="10"/>
  <c r="P35" i="10"/>
  <c r="O35" i="10"/>
  <c r="Q35" i="10"/>
  <c r="L35" i="10"/>
  <c r="H35" i="10"/>
  <c r="J35" i="10"/>
  <c r="AG34" i="10"/>
  <c r="BJ34" i="10"/>
  <c r="BB34" i="10"/>
  <c r="BC34" i="10"/>
  <c r="AI34" i="10"/>
  <c r="AY34" i="10"/>
  <c r="AZ34" i="10"/>
  <c r="AM35" i="10"/>
  <c r="BE34" i="10"/>
  <c r="BF34" i="10"/>
  <c r="N35" i="10"/>
  <c r="K35" i="10"/>
  <c r="I35" i="10"/>
  <c r="G35" i="10"/>
  <c r="M35" i="10"/>
  <c r="W35" i="10"/>
  <c r="AL35" i="10"/>
  <c r="BG34" i="10"/>
  <c r="BH34" i="10"/>
  <c r="AR35" i="10"/>
  <c r="AK35" i="10"/>
  <c r="Z35" i="10"/>
  <c r="T35" i="10"/>
  <c r="B35" i="10"/>
  <c r="AU35" i="10"/>
  <c r="AP35" i="10"/>
  <c r="AN35" i="10"/>
  <c r="AT35" i="10"/>
  <c r="AX35" i="10"/>
  <c r="AQ35" i="10"/>
  <c r="AO35" i="10"/>
  <c r="AS35" i="10"/>
  <c r="X35" i="10"/>
  <c r="Y35" i="10"/>
  <c r="AA35" i="10"/>
  <c r="AB35" i="10"/>
  <c r="C35" i="10"/>
  <c r="D35" i="10"/>
  <c r="U35" i="10"/>
  <c r="V35" i="10"/>
  <c r="E35" i="10"/>
  <c r="BA35" i="10"/>
  <c r="AF35" i="10"/>
  <c r="AH35" i="10"/>
  <c r="BD35" i="10"/>
  <c r="AC35" i="10"/>
  <c r="AD35" i="10"/>
  <c r="P36" i="10"/>
  <c r="O36" i="10"/>
  <c r="Q36" i="10"/>
  <c r="L36" i="10"/>
  <c r="H36" i="10"/>
  <c r="J36" i="10"/>
  <c r="K36" i="10"/>
  <c r="BB35" i="10"/>
  <c r="BC35" i="10"/>
  <c r="AY35" i="10"/>
  <c r="AZ35" i="10"/>
  <c r="AK36" i="10"/>
  <c r="AI35" i="10"/>
  <c r="BE35" i="10"/>
  <c r="BF35" i="10"/>
  <c r="AG35" i="10"/>
  <c r="BJ35" i="10"/>
  <c r="I36" i="10"/>
  <c r="M36" i="10"/>
  <c r="N36" i="10"/>
  <c r="G36" i="10"/>
  <c r="W36" i="10"/>
  <c r="BG35" i="10"/>
  <c r="BH35" i="10"/>
  <c r="AR36" i="10"/>
  <c r="AM36" i="10"/>
  <c r="AL36" i="10"/>
  <c r="Z36" i="10"/>
  <c r="B36" i="10"/>
  <c r="E36" i="10"/>
  <c r="T36" i="10"/>
  <c r="AU36" i="10"/>
  <c r="AP36" i="10"/>
  <c r="AN36" i="10"/>
  <c r="AT36" i="10"/>
  <c r="AX36" i="10"/>
  <c r="AO36" i="10"/>
  <c r="AQ36" i="10"/>
  <c r="AS36" i="10"/>
  <c r="U36" i="10"/>
  <c r="V36" i="10"/>
  <c r="D36" i="10"/>
  <c r="AA36" i="10"/>
  <c r="AB36" i="10"/>
  <c r="X36" i="10"/>
  <c r="Y36" i="10"/>
  <c r="C36" i="10"/>
  <c r="BA36" i="10"/>
  <c r="BD36" i="10"/>
  <c r="AF36" i="10"/>
  <c r="AI36" i="10"/>
  <c r="AC36" i="10"/>
  <c r="AD36" i="10"/>
  <c r="P37" i="10"/>
  <c r="O37" i="10"/>
  <c r="Q37" i="10"/>
  <c r="L37" i="10"/>
  <c r="H37" i="10"/>
  <c r="J37" i="10"/>
  <c r="AH36" i="10"/>
  <c r="AG36" i="10"/>
  <c r="BJ36" i="10"/>
  <c r="BE36" i="10"/>
  <c r="BF36" i="10"/>
  <c r="BB36" i="10"/>
  <c r="BC36" i="10"/>
  <c r="AY36" i="10"/>
  <c r="AZ36" i="10"/>
  <c r="AK37" i="10"/>
  <c r="M37" i="10"/>
  <c r="I37" i="10"/>
  <c r="G37" i="10"/>
  <c r="N37" i="10"/>
  <c r="K37" i="10"/>
  <c r="BG36" i="10"/>
  <c r="BH36" i="10"/>
  <c r="AR37" i="10"/>
  <c r="AM37" i="10"/>
  <c r="AL37" i="10"/>
  <c r="W37" i="10"/>
  <c r="T37" i="10"/>
  <c r="Z37" i="10"/>
  <c r="B37" i="10"/>
  <c r="D37" i="10"/>
  <c r="AU37" i="10"/>
  <c r="AP37" i="10"/>
  <c r="AN37" i="10"/>
  <c r="AT37" i="10"/>
  <c r="AQ37" i="10"/>
  <c r="AS37" i="10"/>
  <c r="AO37" i="10"/>
  <c r="AX37" i="10"/>
  <c r="E37" i="10"/>
  <c r="U37" i="10"/>
  <c r="V37" i="10"/>
  <c r="AA37" i="10"/>
  <c r="AB37" i="10"/>
  <c r="X37" i="10"/>
  <c r="Y37" i="10"/>
  <c r="C37" i="10"/>
  <c r="BD37" i="10"/>
  <c r="BA37" i="10"/>
  <c r="AF37" i="10"/>
  <c r="AG37" i="10"/>
  <c r="BJ37" i="10"/>
  <c r="AC37" i="10"/>
  <c r="AD37" i="10"/>
  <c r="P38" i="10"/>
  <c r="O38" i="10"/>
  <c r="Q38" i="10"/>
  <c r="L38" i="10"/>
  <c r="H38" i="10"/>
  <c r="J38" i="10"/>
  <c r="BE37" i="10"/>
  <c r="BF37" i="10"/>
  <c r="AI37" i="10"/>
  <c r="AY37" i="10"/>
  <c r="AZ37" i="10"/>
  <c r="AK38" i="10"/>
  <c r="AH37" i="10"/>
  <c r="BB37" i="10"/>
  <c r="BC37" i="10"/>
  <c r="M38" i="10"/>
  <c r="N38" i="10"/>
  <c r="G38" i="10"/>
  <c r="I38" i="10"/>
  <c r="K38" i="10"/>
  <c r="AM38" i="10"/>
  <c r="BG37" i="10"/>
  <c r="BH37" i="10"/>
  <c r="AR38" i="10"/>
  <c r="AL38" i="10"/>
  <c r="W38" i="10"/>
  <c r="B38" i="10"/>
  <c r="E38" i="10"/>
  <c r="T38" i="10"/>
  <c r="Z38" i="10"/>
  <c r="AU38" i="10"/>
  <c r="AP38" i="10"/>
  <c r="AO38" i="10"/>
  <c r="AT38" i="10"/>
  <c r="AX38" i="10"/>
  <c r="AS38" i="10"/>
  <c r="AQ38" i="10"/>
  <c r="AN38" i="10"/>
  <c r="U38" i="10"/>
  <c r="V38" i="10"/>
  <c r="AA38" i="10"/>
  <c r="AB38" i="10"/>
  <c r="D38" i="10"/>
  <c r="C38" i="10"/>
  <c r="X38" i="10"/>
  <c r="Y38" i="10"/>
  <c r="AF38" i="10"/>
  <c r="AI38" i="10"/>
  <c r="BA38" i="10"/>
  <c r="BD38" i="10"/>
  <c r="AC38" i="10"/>
  <c r="AD38" i="10"/>
  <c r="P39" i="10"/>
  <c r="O39" i="10"/>
  <c r="Q39" i="10"/>
  <c r="L39" i="10"/>
  <c r="H39" i="10"/>
  <c r="J39" i="10"/>
  <c r="BE38" i="10"/>
  <c r="BF38" i="10"/>
  <c r="AG38" i="10"/>
  <c r="BJ38" i="10"/>
  <c r="AH38" i="10"/>
  <c r="AY38" i="10"/>
  <c r="AZ38" i="10"/>
  <c r="AL39" i="10"/>
  <c r="BB38" i="10"/>
  <c r="BC38" i="10"/>
  <c r="M39" i="10"/>
  <c r="I39" i="10"/>
  <c r="K39" i="10"/>
  <c r="G39" i="10"/>
  <c r="N39" i="10"/>
  <c r="BG38" i="10"/>
  <c r="BH38" i="10"/>
  <c r="AR39" i="10"/>
  <c r="AK39" i="10"/>
  <c r="AM39" i="10"/>
  <c r="T39" i="10"/>
  <c r="W39" i="10"/>
  <c r="Z39" i="10"/>
  <c r="B39" i="10"/>
  <c r="E39" i="10"/>
  <c r="AU39" i="10"/>
  <c r="AP39" i="10"/>
  <c r="AN39" i="10"/>
  <c r="AT39" i="10"/>
  <c r="AQ39" i="10"/>
  <c r="AS39" i="10"/>
  <c r="AO39" i="10"/>
  <c r="AX39" i="10"/>
  <c r="U39" i="10"/>
  <c r="V39" i="10"/>
  <c r="D39" i="10"/>
  <c r="C39" i="10"/>
  <c r="AA39" i="10"/>
  <c r="AB39" i="10"/>
  <c r="X39" i="10"/>
  <c r="Y39" i="10"/>
  <c r="BD39" i="10"/>
  <c r="AF39" i="10"/>
  <c r="AI39" i="10"/>
  <c r="BA39" i="10"/>
  <c r="AC39" i="10"/>
  <c r="AD39" i="10"/>
  <c r="P40" i="10"/>
  <c r="O40" i="10"/>
  <c r="Q40" i="10"/>
  <c r="L40" i="10"/>
  <c r="H40" i="10"/>
  <c r="J40" i="10"/>
  <c r="AH39" i="10"/>
  <c r="BB39" i="10"/>
  <c r="BC39" i="10"/>
  <c r="BE39" i="10"/>
  <c r="BF39" i="10"/>
  <c r="AY39" i="10"/>
  <c r="AZ39" i="10"/>
  <c r="AK40" i="10"/>
  <c r="AG39" i="10"/>
  <c r="BJ39" i="10"/>
  <c r="K40" i="10"/>
  <c r="M40" i="10"/>
  <c r="G40" i="10"/>
  <c r="N40" i="10"/>
  <c r="I40" i="10"/>
  <c r="BG39" i="10"/>
  <c r="BH39" i="10"/>
  <c r="AR40" i="10"/>
  <c r="AL40" i="10"/>
  <c r="AM40" i="10"/>
  <c r="W40" i="10"/>
  <c r="T40" i="10"/>
  <c r="Z40" i="10"/>
  <c r="B40" i="10"/>
  <c r="D40" i="10"/>
  <c r="AU40" i="10"/>
  <c r="AP40" i="10"/>
  <c r="AN40" i="10"/>
  <c r="AT40" i="10"/>
  <c r="AO40" i="10"/>
  <c r="AQ40" i="10"/>
  <c r="AS40" i="10"/>
  <c r="AX40" i="10"/>
  <c r="X40" i="10"/>
  <c r="Y40" i="10"/>
  <c r="E40" i="10"/>
  <c r="AA40" i="10"/>
  <c r="AB40" i="10"/>
  <c r="U40" i="10"/>
  <c r="V40" i="10"/>
  <c r="C40" i="10"/>
  <c r="BA40" i="10"/>
  <c r="AF40" i="10"/>
  <c r="AY40" i="10"/>
  <c r="AZ40" i="10"/>
  <c r="BD40" i="10"/>
  <c r="AC40" i="10"/>
  <c r="AD40" i="10"/>
  <c r="P41" i="10"/>
  <c r="O41" i="10"/>
  <c r="Q41" i="10"/>
  <c r="L41" i="10"/>
  <c r="H41" i="10"/>
  <c r="J41" i="10"/>
  <c r="BB40" i="10"/>
  <c r="BC40" i="10"/>
  <c r="BE40" i="10"/>
  <c r="BF40" i="10"/>
  <c r="AH40" i="10"/>
  <c r="AG40" i="10"/>
  <c r="BJ40" i="10"/>
  <c r="AI40" i="10"/>
  <c r="AK41" i="10"/>
  <c r="AM41" i="10"/>
  <c r="AL41" i="10"/>
  <c r="N41" i="10"/>
  <c r="I41" i="10"/>
  <c r="M41" i="10"/>
  <c r="G41" i="10"/>
  <c r="K41" i="10"/>
  <c r="BG40" i="10"/>
  <c r="BH40" i="10"/>
  <c r="AR41" i="10"/>
  <c r="AX41" i="10"/>
  <c r="W41" i="10"/>
  <c r="Z41" i="10"/>
  <c r="B41" i="10"/>
  <c r="T41" i="10"/>
  <c r="AU41" i="10"/>
  <c r="AP41" i="10"/>
  <c r="AN41" i="10"/>
  <c r="AT41" i="10"/>
  <c r="AO41" i="10"/>
  <c r="AS41" i="10"/>
  <c r="AQ41" i="10"/>
  <c r="X41" i="10"/>
  <c r="Y41" i="10"/>
  <c r="AA41" i="10"/>
  <c r="AB41" i="10"/>
  <c r="E41" i="10"/>
  <c r="U41" i="10"/>
  <c r="V41" i="10"/>
  <c r="C41" i="10"/>
  <c r="D41" i="10"/>
  <c r="BA41" i="10"/>
  <c r="AF41" i="10"/>
  <c r="AY41" i="10"/>
  <c r="AZ41" i="10"/>
  <c r="AM42" i="10"/>
  <c r="BD41" i="10"/>
  <c r="AC41" i="10"/>
  <c r="AD41" i="10"/>
  <c r="P42" i="10"/>
  <c r="O42" i="10"/>
  <c r="Q42" i="10"/>
  <c r="L42" i="10"/>
  <c r="H42" i="10"/>
  <c r="AK42" i="10"/>
  <c r="AL42" i="10"/>
  <c r="BB41" i="10"/>
  <c r="BC41" i="10"/>
  <c r="BE41" i="10"/>
  <c r="BF41" i="10"/>
  <c r="AH41" i="10"/>
  <c r="AI41" i="10"/>
  <c r="AG41" i="10"/>
  <c r="BJ41" i="10"/>
  <c r="J42" i="10"/>
  <c r="I42" i="10"/>
  <c r="G42" i="10"/>
  <c r="M42" i="10"/>
  <c r="N42" i="10"/>
  <c r="K42" i="10"/>
  <c r="BG41" i="10"/>
  <c r="BH41" i="10"/>
  <c r="AR42" i="10"/>
  <c r="AX42" i="10"/>
  <c r="W42" i="10"/>
  <c r="T42" i="10"/>
  <c r="B42" i="10"/>
  <c r="C42" i="10"/>
  <c r="Z42" i="10"/>
  <c r="AU42" i="10"/>
  <c r="AP42" i="10"/>
  <c r="AO42" i="10"/>
  <c r="AS42" i="10"/>
  <c r="AQ42" i="10"/>
  <c r="AN42" i="10"/>
  <c r="AT42" i="10"/>
  <c r="U42" i="10"/>
  <c r="V42" i="10"/>
  <c r="D42" i="10"/>
  <c r="X42" i="10"/>
  <c r="Y42" i="10"/>
  <c r="E42" i="10"/>
  <c r="AA42" i="10"/>
  <c r="AB42" i="10"/>
  <c r="BD42" i="10"/>
  <c r="BA42" i="10"/>
  <c r="AF42" i="10"/>
  <c r="AG42" i="10"/>
  <c r="BJ42" i="10"/>
  <c r="AC42" i="10"/>
  <c r="AD42" i="10"/>
  <c r="P43" i="10"/>
  <c r="O43" i="10"/>
  <c r="Q43" i="10"/>
  <c r="L43" i="10"/>
  <c r="BB42" i="10"/>
  <c r="BC42" i="10"/>
  <c r="AI42" i="10"/>
  <c r="AH42" i="10"/>
  <c r="AY42" i="10"/>
  <c r="AZ42" i="10"/>
  <c r="AM43" i="10"/>
  <c r="BE42" i="10"/>
  <c r="BF42" i="10"/>
  <c r="H43" i="10"/>
  <c r="J43" i="10"/>
  <c r="M43" i="10"/>
  <c r="I43" i="10"/>
  <c r="G43" i="10"/>
  <c r="K43" i="10"/>
  <c r="N43" i="10"/>
  <c r="BG42" i="10"/>
  <c r="BH42" i="10"/>
  <c r="AR43" i="10"/>
  <c r="AL43" i="10"/>
  <c r="AK43" i="10"/>
  <c r="T43" i="10"/>
  <c r="W43" i="10"/>
  <c r="Z43" i="10"/>
  <c r="B43" i="10"/>
  <c r="C43" i="10"/>
  <c r="AU43" i="10"/>
  <c r="AP43" i="10"/>
  <c r="AX43" i="10"/>
  <c r="AO43" i="10"/>
  <c r="AS43" i="10"/>
  <c r="AQ43" i="10"/>
  <c r="AT43" i="10"/>
  <c r="AN43" i="10"/>
  <c r="AA43" i="10"/>
  <c r="AB43" i="10"/>
  <c r="D43" i="10"/>
  <c r="E43" i="10"/>
  <c r="X43" i="10"/>
  <c r="Y43" i="10"/>
  <c r="U43" i="10"/>
  <c r="V43" i="10"/>
  <c r="AF43" i="10"/>
  <c r="AI43" i="10"/>
  <c r="BD43" i="10"/>
  <c r="BA43" i="10"/>
  <c r="AC43" i="10"/>
  <c r="AD43" i="10"/>
  <c r="P44" i="10"/>
  <c r="O44" i="10"/>
  <c r="Q44" i="10"/>
  <c r="L44" i="10"/>
  <c r="AH43" i="10"/>
  <c r="AG43" i="10"/>
  <c r="BJ43" i="10"/>
  <c r="AY43" i="10"/>
  <c r="AZ43" i="10"/>
  <c r="AK44" i="10"/>
  <c r="BB43" i="10"/>
  <c r="BC43" i="10"/>
  <c r="BE43" i="10"/>
  <c r="BF43" i="10"/>
  <c r="H44" i="10"/>
  <c r="J44" i="10"/>
  <c r="K44" i="10"/>
  <c r="M44" i="10"/>
  <c r="I44" i="10"/>
  <c r="G44" i="10"/>
  <c r="N44" i="10"/>
  <c r="BG43" i="10"/>
  <c r="BH43" i="10"/>
  <c r="AR44" i="10"/>
  <c r="AL44" i="10"/>
  <c r="AM44" i="10"/>
  <c r="T44" i="10"/>
  <c r="W44" i="10"/>
  <c r="B44" i="10"/>
  <c r="E44" i="10"/>
  <c r="Z44" i="10"/>
  <c r="AU44" i="10"/>
  <c r="AP44" i="10"/>
  <c r="AX44" i="10"/>
  <c r="AQ44" i="10"/>
  <c r="AO44" i="10"/>
  <c r="AS44" i="10"/>
  <c r="AT44" i="10"/>
  <c r="AN44" i="10"/>
  <c r="AA44" i="10"/>
  <c r="AB44" i="10"/>
  <c r="X44" i="10"/>
  <c r="Y44" i="10"/>
  <c r="U44" i="10"/>
  <c r="V44" i="10"/>
  <c r="D44" i="10"/>
  <c r="C44" i="10"/>
  <c r="AF44" i="10"/>
  <c r="AG44" i="10"/>
  <c r="BJ44" i="10"/>
  <c r="BA44" i="10"/>
  <c r="BD44" i="10"/>
  <c r="AC44" i="10"/>
  <c r="AD44" i="10"/>
  <c r="P45" i="10"/>
  <c r="O45" i="10"/>
  <c r="Q45" i="10"/>
  <c r="L45" i="10"/>
  <c r="AY44" i="10"/>
  <c r="AZ44" i="10"/>
  <c r="AK45" i="10"/>
  <c r="AH44" i="10"/>
  <c r="BB44" i="10"/>
  <c r="BC44" i="10"/>
  <c r="BE44" i="10"/>
  <c r="BF44" i="10"/>
  <c r="AI44" i="10"/>
  <c r="H45" i="10"/>
  <c r="J45" i="10"/>
  <c r="M45" i="10"/>
  <c r="N45" i="10"/>
  <c r="K45" i="10"/>
  <c r="I45" i="10"/>
  <c r="G45" i="10"/>
  <c r="BG44" i="10"/>
  <c r="BH44" i="10"/>
  <c r="AR45" i="10"/>
  <c r="AL45" i="10"/>
  <c r="AM45" i="10"/>
  <c r="W45" i="10"/>
  <c r="B45" i="10"/>
  <c r="D45" i="10"/>
  <c r="Z45" i="10"/>
  <c r="T45" i="10"/>
  <c r="AU45" i="10"/>
  <c r="AP45" i="10"/>
  <c r="AX45" i="10"/>
  <c r="AO45" i="10"/>
  <c r="AS45" i="10"/>
  <c r="AQ45" i="10"/>
  <c r="AN45" i="10"/>
  <c r="AT45" i="10"/>
  <c r="C45" i="10"/>
  <c r="X45" i="10"/>
  <c r="Y45" i="10"/>
  <c r="E45" i="10"/>
  <c r="AA45" i="10"/>
  <c r="AB45" i="10"/>
  <c r="U45" i="10"/>
  <c r="V45" i="10"/>
  <c r="BD45" i="10"/>
  <c r="AF45" i="10"/>
  <c r="AH45" i="10"/>
  <c r="BA45" i="10"/>
  <c r="AC45" i="10"/>
  <c r="AD45" i="10"/>
  <c r="P46" i="10"/>
  <c r="O46" i="10"/>
  <c r="Q46" i="10"/>
  <c r="L46" i="10"/>
  <c r="BB45" i="10"/>
  <c r="BC45" i="10"/>
  <c r="AG45" i="10"/>
  <c r="BJ45" i="10"/>
  <c r="AI45" i="10"/>
  <c r="AY45" i="10"/>
  <c r="AZ45" i="10"/>
  <c r="AL46" i="10"/>
  <c r="BE45" i="10"/>
  <c r="BF45" i="10"/>
  <c r="H46" i="10"/>
  <c r="M46" i="10"/>
  <c r="N46" i="10"/>
  <c r="G46" i="10"/>
  <c r="I46" i="10"/>
  <c r="K46" i="10"/>
  <c r="J46" i="10"/>
  <c r="AK46" i="10"/>
  <c r="AM46" i="10"/>
  <c r="BG45" i="10"/>
  <c r="BH45" i="10"/>
  <c r="AR46" i="10"/>
  <c r="B46" i="10"/>
  <c r="E46" i="10"/>
  <c r="W46" i="10"/>
  <c r="Z46" i="10"/>
  <c r="T46" i="10"/>
  <c r="AU46" i="10"/>
  <c r="AP46" i="10"/>
  <c r="AX46" i="10"/>
  <c r="AQ46" i="10"/>
  <c r="AT46" i="10"/>
  <c r="AO46" i="10"/>
  <c r="AS46" i="10"/>
  <c r="AN46" i="10"/>
  <c r="AA46" i="10"/>
  <c r="AB46" i="10"/>
  <c r="D46" i="10"/>
  <c r="C46" i="10"/>
  <c r="X46" i="10"/>
  <c r="Y46" i="10"/>
  <c r="U46" i="10"/>
  <c r="V46" i="10"/>
  <c r="BD46" i="10"/>
  <c r="BA46" i="10"/>
  <c r="AF46" i="10"/>
  <c r="AH46" i="10"/>
  <c r="AC46" i="10"/>
  <c r="AD46" i="10"/>
  <c r="P47" i="10"/>
  <c r="O47" i="10"/>
  <c r="Q47" i="10"/>
  <c r="L47" i="10"/>
  <c r="AI46" i="10"/>
  <c r="BB46" i="10"/>
  <c r="BC46" i="10"/>
  <c r="BE46" i="10"/>
  <c r="BF46" i="10"/>
  <c r="AY46" i="10"/>
  <c r="AZ46" i="10"/>
  <c r="AM47" i="10"/>
  <c r="AG46" i="10"/>
  <c r="BJ46" i="10"/>
  <c r="H47" i="10"/>
  <c r="G47" i="10"/>
  <c r="M47" i="10"/>
  <c r="N47" i="10"/>
  <c r="K47" i="10"/>
  <c r="I47" i="10"/>
  <c r="J47" i="10"/>
  <c r="BG46" i="10"/>
  <c r="BH46" i="10"/>
  <c r="AR47" i="10"/>
  <c r="AL47" i="10"/>
  <c r="AK47" i="10"/>
  <c r="W47" i="10"/>
  <c r="B47" i="10"/>
  <c r="D47" i="10"/>
  <c r="Z47" i="10"/>
  <c r="T47" i="10"/>
  <c r="AU47" i="10"/>
  <c r="AP47" i="10"/>
  <c r="AX47" i="10"/>
  <c r="AO47" i="10"/>
  <c r="AT47" i="10"/>
  <c r="AQ47" i="10"/>
  <c r="AS47" i="10"/>
  <c r="AN47" i="10"/>
  <c r="AA47" i="10"/>
  <c r="AB47" i="10"/>
  <c r="E47" i="10"/>
  <c r="U47" i="10"/>
  <c r="V47" i="10"/>
  <c r="X47" i="10"/>
  <c r="Y47" i="10"/>
  <c r="C47" i="10"/>
  <c r="BD47" i="10"/>
  <c r="AF47" i="10"/>
  <c r="AG47" i="10"/>
  <c r="BJ47" i="10"/>
  <c r="BA47" i="10"/>
  <c r="AC47" i="10"/>
  <c r="AD47" i="10"/>
  <c r="P48" i="10"/>
  <c r="O48" i="10"/>
  <c r="Q48" i="10"/>
  <c r="L48" i="10"/>
  <c r="BB47" i="10"/>
  <c r="BC47" i="10"/>
  <c r="AY47" i="10"/>
  <c r="AZ47" i="10"/>
  <c r="AL48" i="10"/>
  <c r="AI47" i="10"/>
  <c r="AH47" i="10"/>
  <c r="BE47" i="10"/>
  <c r="BF47" i="10"/>
  <c r="G48" i="10"/>
  <c r="N48" i="10"/>
  <c r="M48" i="10"/>
  <c r="K48" i="10"/>
  <c r="I48" i="10"/>
  <c r="J48" i="10"/>
  <c r="H48" i="10"/>
  <c r="AK48" i="10"/>
  <c r="AM48" i="10"/>
  <c r="BG47" i="10"/>
  <c r="BH47" i="10"/>
  <c r="AR48" i="10"/>
  <c r="W48" i="10"/>
  <c r="Z48" i="10"/>
  <c r="B48" i="10"/>
  <c r="D48" i="10"/>
  <c r="T48" i="10"/>
  <c r="AU48" i="10"/>
  <c r="AP48" i="10"/>
  <c r="AX48" i="10"/>
  <c r="AS48" i="10"/>
  <c r="AO48" i="10"/>
  <c r="AT48" i="10"/>
  <c r="AQ48" i="10"/>
  <c r="AN48" i="10"/>
  <c r="U48" i="10"/>
  <c r="V48" i="10"/>
  <c r="AA48" i="10"/>
  <c r="AB48" i="10"/>
  <c r="X48" i="10"/>
  <c r="Y48" i="10"/>
  <c r="C48" i="10"/>
  <c r="E48" i="10"/>
  <c r="BA48" i="10"/>
  <c r="BD48" i="10"/>
  <c r="AF48" i="10"/>
  <c r="AY48" i="10"/>
  <c r="AZ48" i="10"/>
  <c r="AL49" i="10"/>
  <c r="AC48" i="10"/>
  <c r="AD48" i="10"/>
  <c r="P49" i="10"/>
  <c r="O49" i="10"/>
  <c r="Q49" i="10"/>
  <c r="L49" i="10"/>
  <c r="AH48" i="10"/>
  <c r="BE48" i="10"/>
  <c r="BF48" i="10"/>
  <c r="AG48" i="10"/>
  <c r="BJ48" i="10"/>
  <c r="AI48" i="10"/>
  <c r="BB48" i="10"/>
  <c r="BC48" i="10"/>
  <c r="M49" i="10"/>
  <c r="J49" i="10"/>
  <c r="H49" i="10"/>
  <c r="I49" i="10"/>
  <c r="AK49" i="10"/>
  <c r="G49" i="10"/>
  <c r="K49" i="10"/>
  <c r="N49" i="10"/>
  <c r="AM49" i="10"/>
  <c r="BG48" i="10"/>
  <c r="BH48" i="10"/>
  <c r="AR49" i="10"/>
  <c r="AX49" i="10"/>
  <c r="T49" i="10"/>
  <c r="W49" i="10"/>
  <c r="Z49" i="10"/>
  <c r="B49" i="10"/>
  <c r="E49" i="10"/>
  <c r="AU49" i="10"/>
  <c r="AP49" i="10"/>
  <c r="AQ49" i="10"/>
  <c r="AN49" i="10"/>
  <c r="AT49" i="10"/>
  <c r="AS49" i="10"/>
  <c r="AO49" i="10"/>
  <c r="C49" i="10"/>
  <c r="X49" i="10"/>
  <c r="Y49" i="10"/>
  <c r="D49" i="10"/>
  <c r="U49" i="10"/>
  <c r="V49" i="10"/>
  <c r="AA49" i="10"/>
  <c r="AB49" i="10"/>
  <c r="BD49" i="10"/>
  <c r="AF49" i="10"/>
  <c r="AG49" i="10"/>
  <c r="BJ49" i="10"/>
  <c r="BA49" i="10"/>
  <c r="AC49" i="10"/>
  <c r="AD49" i="10"/>
  <c r="P50" i="10"/>
  <c r="O50" i="10"/>
  <c r="Q50" i="10"/>
  <c r="L50" i="10"/>
  <c r="AH49" i="10"/>
  <c r="AY49" i="10"/>
  <c r="AZ49" i="10"/>
  <c r="AM50" i="10"/>
  <c r="BE49" i="10"/>
  <c r="BF49" i="10"/>
  <c r="BB49" i="10"/>
  <c r="BC49" i="10"/>
  <c r="AI49" i="10"/>
  <c r="K50" i="10"/>
  <c r="G50" i="10"/>
  <c r="N50" i="10"/>
  <c r="J50" i="10"/>
  <c r="M50" i="10"/>
  <c r="I50" i="10"/>
  <c r="H50" i="10"/>
  <c r="BG49" i="10"/>
  <c r="BH49" i="10"/>
  <c r="AR50" i="10"/>
  <c r="AL50" i="10"/>
  <c r="AK50" i="10"/>
  <c r="Z50" i="10"/>
  <c r="T50" i="10"/>
  <c r="W50" i="10"/>
  <c r="B50" i="10"/>
  <c r="D50" i="10"/>
  <c r="AU50" i="10"/>
  <c r="AP50" i="10"/>
  <c r="AN50" i="10"/>
  <c r="AT50" i="10"/>
  <c r="AS50" i="10"/>
  <c r="AO50" i="10"/>
  <c r="AQ50" i="10"/>
  <c r="AX50" i="10"/>
  <c r="AA50" i="10"/>
  <c r="AB50" i="10"/>
  <c r="U50" i="10"/>
  <c r="V50" i="10"/>
  <c r="E50" i="10"/>
  <c r="C50" i="10"/>
  <c r="X50" i="10"/>
  <c r="Y50" i="10"/>
  <c r="AF50" i="10"/>
  <c r="AY50" i="10"/>
  <c r="AZ50" i="10"/>
  <c r="AK51" i="10"/>
  <c r="BD50" i="10"/>
  <c r="BA50" i="10"/>
  <c r="AC50" i="10"/>
  <c r="AD50" i="10"/>
  <c r="P51" i="10"/>
  <c r="O51" i="10"/>
  <c r="Q51" i="10"/>
  <c r="L51" i="10"/>
  <c r="AM51" i="10"/>
  <c r="AL51" i="10"/>
  <c r="AG50" i="10"/>
  <c r="BJ50" i="10"/>
  <c r="AH50" i="10"/>
  <c r="BB50" i="10"/>
  <c r="BC50" i="10"/>
  <c r="BE50" i="10"/>
  <c r="BF50" i="10"/>
  <c r="AI50" i="10"/>
  <c r="M51" i="10"/>
  <c r="N51" i="10"/>
  <c r="I51" i="10"/>
  <c r="K51" i="10"/>
  <c r="G51" i="10"/>
  <c r="J51" i="10"/>
  <c r="H51" i="10"/>
  <c r="BG50" i="10"/>
  <c r="BH50" i="10"/>
  <c r="AX51" i="10"/>
  <c r="Z51" i="10"/>
  <c r="W51" i="10"/>
  <c r="B51" i="10"/>
  <c r="E51" i="10"/>
  <c r="T51" i="10"/>
  <c r="AU51" i="10"/>
  <c r="AR51" i="10"/>
  <c r="AT51" i="10"/>
  <c r="AN51" i="10"/>
  <c r="AO51" i="10"/>
  <c r="AP51" i="10"/>
  <c r="AS51" i="10"/>
  <c r="AQ51" i="10"/>
  <c r="C51" i="10"/>
  <c r="D51" i="10"/>
  <c r="U51" i="10"/>
  <c r="V51" i="10"/>
  <c r="X51" i="10"/>
  <c r="Y51" i="10"/>
  <c r="AA51" i="10"/>
  <c r="AB51" i="10"/>
  <c r="BD51" i="10"/>
  <c r="AF51" i="10"/>
  <c r="AY51" i="10"/>
  <c r="AZ51" i="10"/>
  <c r="AM52" i="10"/>
  <c r="BA51" i="10"/>
  <c r="AC51" i="10"/>
  <c r="AD51" i="10"/>
  <c r="P52" i="10"/>
  <c r="O52" i="10"/>
  <c r="Q52" i="10"/>
  <c r="L52" i="10"/>
  <c r="AK52" i="10"/>
  <c r="AG51" i="10"/>
  <c r="BJ51" i="10"/>
  <c r="AH51" i="10"/>
  <c r="AI51" i="10"/>
  <c r="BB51" i="10"/>
  <c r="BC51" i="10"/>
  <c r="AL52" i="10"/>
  <c r="BE51" i="10"/>
  <c r="BF51" i="10"/>
  <c r="N52" i="10"/>
  <c r="G52" i="10"/>
  <c r="K52" i="10"/>
  <c r="I52" i="10"/>
  <c r="J52" i="10"/>
  <c r="H52" i="10"/>
  <c r="M52" i="10"/>
  <c r="BG51" i="10"/>
  <c r="BH51" i="10"/>
  <c r="AX52" i="10"/>
  <c r="W52" i="10"/>
  <c r="Z52" i="10"/>
  <c r="T52" i="10"/>
  <c r="B52" i="10"/>
  <c r="C52" i="10"/>
  <c r="AU52" i="10"/>
  <c r="AR52" i="10"/>
  <c r="AP52" i="10"/>
  <c r="AO52" i="10"/>
  <c r="AS52" i="10"/>
  <c r="AQ52" i="10"/>
  <c r="AT52" i="10"/>
  <c r="AN52" i="10"/>
  <c r="E52" i="10"/>
  <c r="D52" i="10"/>
  <c r="U52" i="10"/>
  <c r="V52" i="10"/>
  <c r="AA52" i="10"/>
  <c r="AB52" i="10"/>
  <c r="X52" i="10"/>
  <c r="Y52" i="10"/>
  <c r="BD52" i="10"/>
  <c r="AF52" i="10"/>
  <c r="AY52" i="10"/>
  <c r="AZ52" i="10"/>
  <c r="AM53" i="10"/>
  <c r="BA52" i="10"/>
  <c r="AC52" i="10"/>
  <c r="AD52" i="10"/>
  <c r="P53" i="10"/>
  <c r="O53" i="10"/>
  <c r="Q53" i="10"/>
  <c r="L53" i="10"/>
  <c r="AH52" i="10"/>
  <c r="AG52" i="10"/>
  <c r="BJ52" i="10"/>
  <c r="BE52" i="10"/>
  <c r="BF52" i="10"/>
  <c r="AI52" i="10"/>
  <c r="BB52" i="10"/>
  <c r="BC52" i="10"/>
  <c r="AL53" i="10"/>
  <c r="AK53" i="10"/>
  <c r="J53" i="10"/>
  <c r="I53" i="10"/>
  <c r="N53" i="10"/>
  <c r="G53" i="10"/>
  <c r="M53" i="10"/>
  <c r="K53" i="10"/>
  <c r="H53" i="10"/>
  <c r="BG52" i="10"/>
  <c r="BH52" i="10"/>
  <c r="AX53" i="10"/>
  <c r="W53" i="10"/>
  <c r="B53" i="10"/>
  <c r="D53" i="10"/>
  <c r="Z53" i="10"/>
  <c r="T53" i="10"/>
  <c r="AT53" i="10"/>
  <c r="AR53" i="10"/>
  <c r="AP53" i="10"/>
  <c r="AU53" i="10"/>
  <c r="AO53" i="10"/>
  <c r="AS53" i="10"/>
  <c r="AN53" i="10"/>
  <c r="AQ53" i="10"/>
  <c r="AA53" i="10"/>
  <c r="AB53" i="10"/>
  <c r="C53" i="10"/>
  <c r="E53" i="10"/>
  <c r="U53" i="10"/>
  <c r="V53" i="10"/>
  <c r="X53" i="10"/>
  <c r="Y53" i="10"/>
  <c r="BD53" i="10"/>
  <c r="AF53" i="10"/>
  <c r="AY53" i="10"/>
  <c r="AZ53" i="10"/>
  <c r="AL54" i="10"/>
  <c r="BA53" i="10"/>
  <c r="AC53" i="10"/>
  <c r="AD53" i="10"/>
  <c r="P54" i="10"/>
  <c r="O54" i="10"/>
  <c r="Q54" i="10"/>
  <c r="L54" i="10"/>
  <c r="AK54" i="10"/>
  <c r="BE53" i="10"/>
  <c r="BF53" i="10"/>
  <c r="AH53" i="10"/>
  <c r="AI53" i="10"/>
  <c r="BB53" i="10"/>
  <c r="BC53" i="10"/>
  <c r="AM54" i="10"/>
  <c r="AG53" i="10"/>
  <c r="BJ53" i="10"/>
  <c r="H54" i="10"/>
  <c r="J54" i="10"/>
  <c r="M54" i="10"/>
  <c r="K54" i="10"/>
  <c r="I54" i="10"/>
  <c r="N54" i="10"/>
  <c r="G54" i="10"/>
  <c r="BG53" i="10"/>
  <c r="BH53" i="10"/>
  <c r="AX54" i="10"/>
  <c r="T54" i="10"/>
  <c r="Z54" i="10"/>
  <c r="W54" i="10"/>
  <c r="B54" i="10"/>
  <c r="C54" i="10"/>
  <c r="AU54" i="10"/>
  <c r="AR54" i="10"/>
  <c r="AQ54" i="10"/>
  <c r="AP54" i="10"/>
  <c r="AN54" i="10"/>
  <c r="AT54" i="10"/>
  <c r="AO54" i="10"/>
  <c r="AS54" i="10"/>
  <c r="AA54" i="10"/>
  <c r="AB54" i="10"/>
  <c r="E54" i="10"/>
  <c r="D54" i="10"/>
  <c r="U54" i="10"/>
  <c r="V54" i="10"/>
  <c r="X54" i="10"/>
  <c r="Y54" i="10"/>
  <c r="BA54" i="10"/>
  <c r="BD54" i="10"/>
  <c r="AF54" i="10"/>
  <c r="AG54" i="10"/>
  <c r="BJ54" i="10"/>
  <c r="AC54" i="10"/>
  <c r="AD54" i="10"/>
  <c r="P55" i="10"/>
  <c r="O55" i="10"/>
  <c r="Q55" i="10"/>
  <c r="L55" i="10"/>
  <c r="BB54" i="10"/>
  <c r="BC54" i="10"/>
  <c r="AY54" i="10"/>
  <c r="AZ54" i="10"/>
  <c r="AM55" i="10"/>
  <c r="AH54" i="10"/>
  <c r="AI54" i="10"/>
  <c r="BE54" i="10"/>
  <c r="BF54" i="10"/>
  <c r="K55" i="10"/>
  <c r="J55" i="10"/>
  <c r="N55" i="10"/>
  <c r="I55" i="10"/>
  <c r="G55" i="10"/>
  <c r="M55" i="10"/>
  <c r="H55" i="10"/>
  <c r="BG54" i="10"/>
  <c r="BH54" i="10"/>
  <c r="AL55" i="10"/>
  <c r="AK55" i="10"/>
  <c r="Z55" i="10"/>
  <c r="W55" i="10"/>
  <c r="B55" i="10"/>
  <c r="E55" i="10"/>
  <c r="T55" i="10"/>
  <c r="AU55" i="10"/>
  <c r="AR55" i="10"/>
  <c r="AX55" i="10"/>
  <c r="AP55" i="10"/>
  <c r="AS55" i="10"/>
  <c r="AN55" i="10"/>
  <c r="AT55" i="10"/>
  <c r="AQ55" i="10"/>
  <c r="AO55" i="10"/>
  <c r="D55" i="10"/>
  <c r="U55" i="10"/>
  <c r="V55" i="10"/>
  <c r="C55" i="10"/>
  <c r="AA55" i="10"/>
  <c r="AB55" i="10"/>
  <c r="X55" i="10"/>
  <c r="Y55" i="10"/>
  <c r="AF55" i="10"/>
  <c r="AG55" i="10"/>
  <c r="BJ55" i="10"/>
  <c r="BD55" i="10"/>
  <c r="BA55" i="10"/>
  <c r="AC55" i="10"/>
  <c r="AD55" i="10"/>
  <c r="P56" i="10"/>
  <c r="O56" i="10"/>
  <c r="Q56" i="10"/>
  <c r="L56" i="10"/>
  <c r="BE55" i="10"/>
  <c r="BF55" i="10"/>
  <c r="AI55" i="10"/>
  <c r="BB55" i="10"/>
  <c r="BC55" i="10"/>
  <c r="AY55" i="10"/>
  <c r="AZ55" i="10"/>
  <c r="AK56" i="10"/>
  <c r="AH55" i="10"/>
  <c r="H56" i="10"/>
  <c r="J56" i="10"/>
  <c r="N56" i="10"/>
  <c r="G56" i="10"/>
  <c r="I56" i="10"/>
  <c r="M56" i="10"/>
  <c r="K56" i="10"/>
  <c r="BG55" i="10"/>
  <c r="BH55" i="10"/>
  <c r="AM56" i="10"/>
  <c r="AL56" i="10"/>
  <c r="T56" i="10"/>
  <c r="B56" i="10"/>
  <c r="D56" i="10"/>
  <c r="W56" i="10"/>
  <c r="Z56" i="10"/>
  <c r="AU56" i="10"/>
  <c r="AR56" i="10"/>
  <c r="AT56" i="10"/>
  <c r="AP56" i="10"/>
  <c r="AO56" i="10"/>
  <c r="AN56" i="10"/>
  <c r="AS56" i="10"/>
  <c r="AQ56" i="10"/>
  <c r="AX56" i="10"/>
  <c r="X56" i="10"/>
  <c r="Y56" i="10"/>
  <c r="AA56" i="10"/>
  <c r="AB56" i="10"/>
  <c r="E56" i="10"/>
  <c r="C56" i="10"/>
  <c r="U56" i="10"/>
  <c r="V56" i="10"/>
  <c r="BD56" i="10"/>
  <c r="AF56" i="10"/>
  <c r="AY56" i="10"/>
  <c r="AZ56" i="10"/>
  <c r="AM57" i="10"/>
  <c r="BA56" i="10"/>
  <c r="AC56" i="10"/>
  <c r="AD56" i="10"/>
  <c r="P57" i="10"/>
  <c r="O57" i="10"/>
  <c r="Q57" i="10"/>
  <c r="L57" i="10"/>
  <c r="AI56" i="10"/>
  <c r="BB56" i="10"/>
  <c r="BC56" i="10"/>
  <c r="AG56" i="10"/>
  <c r="BJ56" i="10"/>
  <c r="BE56" i="10"/>
  <c r="BF56" i="10"/>
  <c r="AH56" i="10"/>
  <c r="AL57" i="10"/>
  <c r="AK57" i="10"/>
  <c r="M57" i="10"/>
  <c r="K57" i="10"/>
  <c r="J57" i="10"/>
  <c r="G57" i="10"/>
  <c r="I57" i="10"/>
  <c r="N57" i="10"/>
  <c r="H57" i="10"/>
  <c r="BG56" i="10"/>
  <c r="BH56" i="10"/>
  <c r="AX57" i="10"/>
  <c r="Z57" i="10"/>
  <c r="W57" i="10"/>
  <c r="B57" i="10"/>
  <c r="D57" i="10"/>
  <c r="T57" i="10"/>
  <c r="AU57" i="10"/>
  <c r="AR57" i="10"/>
  <c r="AN57" i="10"/>
  <c r="AS57" i="10"/>
  <c r="AP57" i="10"/>
  <c r="AQ57" i="10"/>
  <c r="AT57" i="10"/>
  <c r="AO57" i="10"/>
  <c r="E57" i="10"/>
  <c r="X57" i="10"/>
  <c r="Y57" i="10"/>
  <c r="C57" i="10"/>
  <c r="U57" i="10"/>
  <c r="V57" i="10"/>
  <c r="AA57" i="10"/>
  <c r="AB57" i="10"/>
  <c r="BD57" i="10"/>
  <c r="BA57" i="10"/>
  <c r="AF57" i="10"/>
  <c r="AH57" i="10"/>
  <c r="AC57" i="10"/>
  <c r="AD57" i="10"/>
  <c r="P58" i="10"/>
  <c r="O58" i="10"/>
  <c r="Q58" i="10"/>
  <c r="L58" i="10"/>
  <c r="AI57" i="10"/>
  <c r="AY57" i="10"/>
  <c r="AZ57" i="10"/>
  <c r="AM58" i="10"/>
  <c r="BE57" i="10"/>
  <c r="BF57" i="10"/>
  <c r="AG57" i="10"/>
  <c r="BJ57" i="10"/>
  <c r="BB57" i="10"/>
  <c r="BC57" i="10"/>
  <c r="N58" i="10"/>
  <c r="K58" i="10"/>
  <c r="H58" i="10"/>
  <c r="J58" i="10"/>
  <c r="M58" i="10"/>
  <c r="I58" i="10"/>
  <c r="G58" i="10"/>
  <c r="BG57" i="10"/>
  <c r="BH57" i="10"/>
  <c r="AL58" i="10"/>
  <c r="AK58" i="10"/>
  <c r="B58" i="10"/>
  <c r="D58" i="10"/>
  <c r="W58" i="10"/>
  <c r="Z58" i="10"/>
  <c r="T58" i="10"/>
  <c r="AU58" i="10"/>
  <c r="AR58" i="10"/>
  <c r="AN58" i="10"/>
  <c r="AO58" i="10"/>
  <c r="AP58" i="10"/>
  <c r="AQ58" i="10"/>
  <c r="AT58" i="10"/>
  <c r="AS58" i="10"/>
  <c r="AX58" i="10"/>
  <c r="U58" i="10"/>
  <c r="V58" i="10"/>
  <c r="AA58" i="10"/>
  <c r="AB58" i="10"/>
  <c r="X58" i="10"/>
  <c r="Y58" i="10"/>
  <c r="C58" i="10"/>
  <c r="E58" i="10"/>
  <c r="BD58" i="10"/>
  <c r="BA58" i="10"/>
  <c r="AF58" i="10"/>
  <c r="AH58" i="10"/>
  <c r="AC58" i="10"/>
  <c r="AD58" i="10"/>
  <c r="P59" i="10"/>
  <c r="O59" i="10"/>
  <c r="Q59" i="10"/>
  <c r="L59" i="10"/>
  <c r="BB58" i="10"/>
  <c r="BC58" i="10"/>
  <c r="AY58" i="10"/>
  <c r="AZ58" i="10"/>
  <c r="AM59" i="10"/>
  <c r="AI58" i="10"/>
  <c r="BE58" i="10"/>
  <c r="BF58" i="10"/>
  <c r="AG58" i="10"/>
  <c r="BJ58" i="10"/>
  <c r="H59" i="10"/>
  <c r="K59" i="10"/>
  <c r="M59" i="10"/>
  <c r="I59" i="10"/>
  <c r="N59" i="10"/>
  <c r="J59" i="10"/>
  <c r="G59" i="10"/>
  <c r="BG58" i="10"/>
  <c r="BH58" i="10"/>
  <c r="AN59" i="10"/>
  <c r="AL59" i="10"/>
  <c r="AK59" i="10"/>
  <c r="W59" i="10"/>
  <c r="T59" i="10"/>
  <c r="Z59" i="10"/>
  <c r="B59" i="10"/>
  <c r="E59" i="10"/>
  <c r="AP59" i="10"/>
  <c r="AO59" i="10"/>
  <c r="AT59" i="10"/>
  <c r="AQ59" i="10"/>
  <c r="AS59" i="10"/>
  <c r="AU59" i="10"/>
  <c r="AR59" i="10"/>
  <c r="AX59" i="10"/>
  <c r="AA59" i="10"/>
  <c r="AB59" i="10"/>
  <c r="D59" i="10"/>
  <c r="U59" i="10"/>
  <c r="V59" i="10"/>
  <c r="C59" i="10"/>
  <c r="X59" i="10"/>
  <c r="Y59" i="10"/>
  <c r="BD59" i="10"/>
  <c r="BA59" i="10"/>
  <c r="AF59" i="10"/>
  <c r="AG59" i="10"/>
  <c r="BJ59" i="10"/>
  <c r="AC59" i="10"/>
  <c r="AD59" i="10"/>
  <c r="P60" i="10"/>
  <c r="O60" i="10"/>
  <c r="Q60" i="10"/>
  <c r="L60" i="10"/>
  <c r="AH59" i="10"/>
  <c r="BB59" i="10"/>
  <c r="BC59" i="10"/>
  <c r="BE59" i="10"/>
  <c r="BF59" i="10"/>
  <c r="AI59" i="10"/>
  <c r="AY59" i="10"/>
  <c r="AZ59" i="10"/>
  <c r="AM60" i="10"/>
  <c r="N60" i="10"/>
  <c r="M60" i="10"/>
  <c r="K60" i="10"/>
  <c r="G60" i="10"/>
  <c r="J60" i="10"/>
  <c r="I60" i="10"/>
  <c r="H60" i="10"/>
  <c r="BG59" i="10"/>
  <c r="BH59" i="10"/>
  <c r="AP60" i="10"/>
  <c r="AL60" i="10"/>
  <c r="AK60" i="10"/>
  <c r="Z60" i="10"/>
  <c r="W60" i="10"/>
  <c r="T60" i="10"/>
  <c r="B60" i="10"/>
  <c r="D60" i="10"/>
  <c r="AX60" i="10"/>
  <c r="AT60" i="10"/>
  <c r="AN60" i="10"/>
  <c r="AS60" i="10"/>
  <c r="AQ60" i="10"/>
  <c r="AR60" i="10"/>
  <c r="AU60" i="10"/>
  <c r="AO60" i="10"/>
  <c r="E60" i="10"/>
  <c r="X60" i="10"/>
  <c r="Y60" i="10"/>
  <c r="C60" i="10"/>
  <c r="AA60" i="10"/>
  <c r="AB60" i="10"/>
  <c r="U60" i="10"/>
  <c r="V60" i="10"/>
  <c r="BD60" i="10"/>
  <c r="BA60" i="10"/>
  <c r="AF60" i="10"/>
  <c r="AH60" i="10"/>
  <c r="AC60" i="10"/>
  <c r="AD60" i="10"/>
  <c r="P61" i="10"/>
  <c r="O61" i="10"/>
  <c r="Q61" i="10"/>
  <c r="L61" i="10"/>
  <c r="BB60" i="10"/>
  <c r="BC60" i="10"/>
  <c r="BE60" i="10"/>
  <c r="BF60" i="10"/>
  <c r="AY60" i="10"/>
  <c r="AZ60" i="10"/>
  <c r="AM61" i="10"/>
  <c r="AI60" i="10"/>
  <c r="AG60" i="10"/>
  <c r="BJ60" i="10"/>
  <c r="G61" i="10"/>
  <c r="N61" i="10"/>
  <c r="J61" i="10"/>
  <c r="K61" i="10"/>
  <c r="M61" i="10"/>
  <c r="I61" i="10"/>
  <c r="H61" i="10"/>
  <c r="BG60" i="10"/>
  <c r="BH60" i="10"/>
  <c r="AU61" i="10"/>
  <c r="AK61" i="10"/>
  <c r="AL61" i="10"/>
  <c r="B61" i="10"/>
  <c r="C61" i="10"/>
  <c r="T61" i="10"/>
  <c r="W61" i="10"/>
  <c r="Z61" i="10"/>
  <c r="AR61" i="10"/>
  <c r="AP61" i="10"/>
  <c r="AT61" i="10"/>
  <c r="AO61" i="10"/>
  <c r="AQ61" i="10"/>
  <c r="AS61" i="10"/>
  <c r="AN61" i="10"/>
  <c r="AX61" i="10"/>
  <c r="AA61" i="10"/>
  <c r="AB61" i="10"/>
  <c r="E61" i="10"/>
  <c r="D61" i="10"/>
  <c r="U61" i="10"/>
  <c r="V61" i="10"/>
  <c r="X61" i="10"/>
  <c r="Y61" i="10"/>
  <c r="BD61" i="10"/>
  <c r="BA61" i="10"/>
  <c r="AF61" i="10"/>
  <c r="AY61" i="10"/>
  <c r="AZ61" i="10"/>
  <c r="AK62" i="10"/>
  <c r="AC61" i="10"/>
  <c r="AD61" i="10"/>
  <c r="P62" i="10"/>
  <c r="O62" i="10"/>
  <c r="Q62" i="10"/>
  <c r="L62" i="10"/>
  <c r="AH61" i="10"/>
  <c r="BE61" i="10"/>
  <c r="BF61" i="10"/>
  <c r="AG61" i="10"/>
  <c r="BJ61" i="10"/>
  <c r="AM62" i="10"/>
  <c r="BB61" i="10"/>
  <c r="BC61" i="10"/>
  <c r="AI61" i="10"/>
  <c r="AL62" i="10"/>
  <c r="M62" i="10"/>
  <c r="N62" i="10"/>
  <c r="H62" i="10"/>
  <c r="K62" i="10"/>
  <c r="J62" i="10"/>
  <c r="I62" i="10"/>
  <c r="G62" i="10"/>
  <c r="AX62" i="10"/>
  <c r="BG61" i="10"/>
  <c r="BH61" i="10"/>
  <c r="AU62" i="10"/>
  <c r="Z62" i="10"/>
  <c r="T62" i="10"/>
  <c r="W62" i="10"/>
  <c r="B62" i="10"/>
  <c r="C62" i="10"/>
  <c r="AS62" i="10"/>
  <c r="AO62" i="10"/>
  <c r="AN62" i="10"/>
  <c r="AR62" i="10"/>
  <c r="AQ62" i="10"/>
  <c r="AT62" i="10"/>
  <c r="AP62" i="10"/>
  <c r="X62" i="10"/>
  <c r="Y62" i="10"/>
  <c r="U62" i="10"/>
  <c r="V62" i="10"/>
  <c r="D62" i="10"/>
  <c r="AA62" i="10"/>
  <c r="AB62" i="10"/>
  <c r="E62" i="10"/>
  <c r="AF62" i="10"/>
  <c r="AY62" i="10"/>
  <c r="AZ62" i="10"/>
  <c r="AK63" i="10"/>
  <c r="BD62" i="10"/>
  <c r="BA62" i="10"/>
  <c r="AC62" i="10"/>
  <c r="AD62" i="10"/>
  <c r="P63" i="10"/>
  <c r="O63" i="10"/>
  <c r="Q63" i="10"/>
  <c r="L63" i="10"/>
  <c r="AH62" i="10"/>
  <c r="AL63" i="10"/>
  <c r="AM63" i="10"/>
  <c r="AI62" i="10"/>
  <c r="AG62" i="10"/>
  <c r="BJ62" i="10"/>
  <c r="BB62" i="10"/>
  <c r="BC62" i="10"/>
  <c r="BE62" i="10"/>
  <c r="BF62" i="10"/>
  <c r="M63" i="10"/>
  <c r="G63" i="10"/>
  <c r="N63" i="10"/>
  <c r="J63" i="10"/>
  <c r="H63" i="10"/>
  <c r="I63" i="10"/>
  <c r="K63" i="10"/>
  <c r="AX63" i="10"/>
  <c r="BG62" i="10"/>
  <c r="BH62" i="10"/>
  <c r="AO63" i="10"/>
  <c r="W63" i="10"/>
  <c r="Z63" i="10"/>
  <c r="B63" i="10"/>
  <c r="C63" i="10"/>
  <c r="T63" i="10"/>
  <c r="AP63" i="10"/>
  <c r="AN63" i="10"/>
  <c r="AS63" i="10"/>
  <c r="AQ63" i="10"/>
  <c r="AR63" i="10"/>
  <c r="AU63" i="10"/>
  <c r="AT63" i="10"/>
  <c r="U63" i="10"/>
  <c r="V63" i="10"/>
  <c r="D63" i="10"/>
  <c r="E63" i="10"/>
  <c r="AA63" i="10"/>
  <c r="AB63" i="10"/>
  <c r="X63" i="10"/>
  <c r="Y63" i="10"/>
  <c r="BA63" i="10"/>
  <c r="BD63" i="10"/>
  <c r="AF63" i="10"/>
  <c r="AY63" i="10"/>
  <c r="AZ63" i="10"/>
  <c r="AC63" i="10"/>
  <c r="AD63" i="10"/>
  <c r="P64" i="10"/>
  <c r="O64" i="10"/>
  <c r="Q64" i="10"/>
  <c r="L64" i="10"/>
  <c r="BE63" i="10"/>
  <c r="BF63" i="10"/>
  <c r="BB63" i="10"/>
  <c r="BC63" i="10"/>
  <c r="AH63" i="10"/>
  <c r="AI63" i="10"/>
  <c r="AG63" i="10"/>
  <c r="BJ63" i="10"/>
  <c r="AM64" i="10"/>
  <c r="AK64" i="10"/>
  <c r="AL64" i="10"/>
  <c r="H64" i="10"/>
  <c r="M64" i="10"/>
  <c r="I64" i="10"/>
  <c r="N64" i="10"/>
  <c r="K64" i="10"/>
  <c r="G64" i="10"/>
  <c r="J64" i="10"/>
  <c r="AX64" i="10"/>
  <c r="BG63" i="10"/>
  <c r="BH63" i="10"/>
  <c r="AU64" i="10"/>
  <c r="T64" i="10"/>
  <c r="Z64" i="10"/>
  <c r="B64" i="10"/>
  <c r="C64" i="10"/>
  <c r="W64" i="10"/>
  <c r="AS64" i="10"/>
  <c r="AT64" i="10"/>
  <c r="AR64" i="10"/>
  <c r="AO64" i="10"/>
  <c r="AQ64" i="10"/>
  <c r="AN64" i="10"/>
  <c r="AP64" i="10"/>
  <c r="X64" i="10"/>
  <c r="Y64" i="10"/>
  <c r="AA64" i="10"/>
  <c r="AB64" i="10"/>
  <c r="U64" i="10"/>
  <c r="V64" i="10"/>
  <c r="E64" i="10"/>
  <c r="D64" i="10"/>
  <c r="BD64" i="10"/>
  <c r="AF64" i="10"/>
  <c r="AY64" i="10"/>
  <c r="AZ64" i="10"/>
  <c r="AK65" i="10"/>
  <c r="BA64" i="10"/>
  <c r="AC64" i="10"/>
  <c r="AD64" i="10"/>
  <c r="P65" i="10"/>
  <c r="O65" i="10"/>
  <c r="Q65" i="10"/>
  <c r="L65" i="10"/>
  <c r="AI64" i="10"/>
  <c r="BB64" i="10"/>
  <c r="BC64" i="10"/>
  <c r="AG64" i="10"/>
  <c r="BJ64" i="10"/>
  <c r="AH64" i="10"/>
  <c r="BE64" i="10"/>
  <c r="BF64" i="10"/>
  <c r="AL65" i="10"/>
  <c r="AM65" i="10"/>
  <c r="J65" i="10"/>
  <c r="H65" i="10"/>
  <c r="G65" i="10"/>
  <c r="K65" i="10"/>
  <c r="N65" i="10"/>
  <c r="I65" i="10"/>
  <c r="M65" i="10"/>
  <c r="BG64" i="10"/>
  <c r="BH64" i="10"/>
  <c r="AO65" i="10"/>
  <c r="AX65" i="10"/>
  <c r="W65" i="10"/>
  <c r="T65" i="10"/>
  <c r="Z65" i="10"/>
  <c r="B65" i="10"/>
  <c r="E65" i="10"/>
  <c r="D35" i="1"/>
  <c r="AS65" i="10"/>
  <c r="AT65" i="10"/>
  <c r="AR65" i="10"/>
  <c r="AN65" i="10"/>
  <c r="AU65" i="10"/>
  <c r="AP65" i="10"/>
  <c r="AQ65" i="10"/>
  <c r="D65" i="10"/>
  <c r="D33" i="1"/>
  <c r="AA65" i="10"/>
  <c r="AB65" i="10"/>
  <c r="U65" i="10"/>
  <c r="V65" i="10"/>
  <c r="X65" i="10"/>
  <c r="Y65" i="10"/>
  <c r="C65" i="10"/>
  <c r="D30" i="1"/>
  <c r="BD65" i="10"/>
  <c r="BA65" i="10"/>
  <c r="AF65" i="10"/>
  <c r="AI65" i="10"/>
  <c r="E35" i="1"/>
  <c r="D31" i="1"/>
  <c r="D34" i="1"/>
  <c r="AC65" i="10"/>
  <c r="AD65" i="10"/>
  <c r="D36" i="1"/>
  <c r="AY65" i="10"/>
  <c r="AZ65" i="10"/>
  <c r="AG65" i="10"/>
  <c r="E31" i="1"/>
  <c r="E32" i="1"/>
  <c r="BB65" i="10"/>
  <c r="BC65" i="10"/>
  <c r="BE65" i="10"/>
  <c r="BF65" i="10"/>
  <c r="AH65" i="10"/>
  <c r="E33" i="1"/>
  <c r="E34" i="1"/>
  <c r="E30" i="1"/>
  <c r="BG65" i="10"/>
  <c r="BH65" i="10"/>
  <c r="E36" i="1"/>
  <c r="BJ65"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tc={0973B7CB-6C4A-4242-B8A5-0AE6EDBE6C21}</author>
  </authors>
  <commentList>
    <comment ref="F1" authorId="0" shapeId="0" xr:uid="{0973B7CB-6C4A-4242-B8A5-0AE6EDBE6C21}">
      <text>
        <t>[Threaded comment]
Your version of Excel allows you to read this threaded comment; however, any edits to it will get removed if the file is opened in a newer version of Excel. Learn more: https://go.microsoft.com/fwlink/?linkid=870924
Comment:
    "Årlig avgift ex. post" avser uttagen förvaltningsavgift, samt administrativa avgifter ur fonden. Transaktionskostnader ej inkluderade.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tc={0D04CDBB-85CC-46CA-8B0D-893DF4F5E9F8}</author>
    <author>tc={6AD49C30-ED62-4A06-AF43-6E663CCE952A}</author>
    <author>tc={D6A5F0C6-1CD0-48AB-8185-72CAEAED59F8}</author>
    <author>tc={87100BDF-0EFE-4384-BE22-507BADED355E}</author>
  </authors>
  <commentList>
    <comment ref="E1" authorId="0" shapeId="0" xr:uid="{0D04CDBB-85CC-46CA-8B0D-893DF4F5E9F8}">
      <text>
        <t>[Threaded comment]
Your version of Excel allows you to read this threaded comment; however, any edits to it will get removed if the file is opened in a newer version of Excel. Learn more: https://go.microsoft.com/fwlink/?linkid=870924
Comment:
    Nasdaq OMX Credit SEK Rated till Solactive SEK IG Credit Index</t>
      </text>
    </comment>
    <comment ref="K1" authorId="1" shapeId="0" xr:uid="{6AD49C30-ED62-4A06-AF43-6E663CCE952A}">
      <text>
        <t>[Threaded comment]
Your version of Excel allows you to read this threaded comment; however, any edits to it will get removed if the file is opened in a newer version of Excel. Learn more: https://go.microsoft.com/fwlink/?linkid=870924
Comment:
    Källa: Lipper (ID: 11062063)</t>
      </text>
    </comment>
    <comment ref="L1" authorId="2" shapeId="0" xr:uid="{D6A5F0C6-1CD0-48AB-8185-72CAEAED59F8}">
      <text>
        <t>[Threaded comment]
Your version of Excel allows you to read this threaded comment; however, any edits to it will get removed if the file is opened in a newer version of Excel. Learn more: https://go.microsoft.com/fwlink/?linkid=870924
Comment:
    https://indexes.morningstar.com/indexes/details/morningstar-european-leveraged-loan-FS0000HS3S?currency=EUR&amp;variant=TR&amp;tab=overview</t>
      </text>
    </comment>
    <comment ref="S1" authorId="3" shapeId="0" xr:uid="{87100BDF-0EFE-4384-BE22-507BADED355E}">
      <text>
        <t>[Threaded comment]
Your version of Excel allows you to read this threaded comment; however, any edits to it will get removed if the file is opened in a newer version of Excel. Learn more: https://go.microsoft.com/fwlink/?linkid=870924
Comment:
    Fondfusion - från FI- till SE-fond.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tc={B91E60FD-D8F4-491B-846C-34EBE81593DD}</author>
  </authors>
  <commentList>
    <comment ref="AB3" authorId="0" shapeId="0" xr:uid="{B91E60FD-D8F4-491B-846C-34EBE81593DD}">
      <text>
        <t>[Threaded comment]
Your version of Excel allows you to read this threaded comment; however, any edits to it will get removed if the file is opened in a newer version of Excel. Learn more: https://go.microsoft.com/fwlink/?linkid=870924
Comment:
    Initial historik avser Morningstar European Leveraged Loan Index som proxy.
Ej konverterat eller valutasäkrat till SEK.</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Tuva Gunnarsson</author>
  </authors>
  <commentList>
    <comment ref="C6" authorId="0" shapeId="0" xr:uid="{66DB42E9-028E-4395-A29F-BF1CBD7002DB}">
      <text>
        <r>
          <rPr>
            <b/>
            <sz val="9"/>
            <color indexed="81"/>
            <rFont val="Tahoma"/>
            <family val="2"/>
          </rPr>
          <t>Tuva Gunnarsson:</t>
        </r>
        <r>
          <rPr>
            <sz val="9"/>
            <color indexed="81"/>
            <rFont val="Tahoma"/>
            <family val="2"/>
          </rPr>
          <t xml:space="preserve">
https://gsb-research-help.stanford.edu/library/faq/373022 
Yes, you can connect Refinitiv directly to Excel to fetch growth data for a given index using Refinitiv Workspace for Office (formerly known as Eikon Excel). This is a powerful tool provided by Refinitiv that integrates with Excel, allowing you to retrieve financial data, including index growth data, directly into spreadsheets.
Steps to Connect Refinitiv to Excel
Install Refinitiv Workspace for Office:
Ensure you have a Refinitiv Workspace (or Eikon) subscription.
Download and install the Refinitiv Workspace or Eikon application, which includes the Excel add-in.
Enable the Excel Add-In:
Open Excel.
Go to File &gt; Options &gt; Add-Ins.
In the "Manage" dropdown, select COM Add-ins and click Go.
Enable the Refinitiv Excel add-in (may appear as "Thomson Reuters Eikon Microsoft Excel").
Log in to Refinitiv:
Open Refinitiv Workspace or Eikon and log in with your credentials.
This must be running for the Excel connection to work.
Use Refinitiv Formula Builder:
Open Excel and navigate to the Refinitiv tab in the ribbon.
Use the Formula Builder to construct your queries for financial data.
You can search for data fields, indices, and functions directly in the tool.
Examples include historical price data, growth metrics, or market performance for specific indices.
Fetch Growth Data for an Index:
To fetch historical growth data for an index:
Use the TR() Function in Excel (provided by the Refinitiv add-in).
Example for retrieving historical data:
excel
Kopiera kod
=TR("INDEX_NAME","TR.PriceClose.date","start_date","end_date")
Replace INDEX_NAME with the name of the index (e.g., S&amp;P 500), and provide the desired date range.
Customize the Query:
Refinitiv allows you to use RData() for more complex or dynamic data retrievals.
Example for annual growth rates:
=TR("INDEX_NAME","TR.TotalReturn","start_date","end_date")
Refresh Data:
Data in Excel can be refreshed manually or automatically based on your requirements.
Use the Refresh All button in the Refinitiv ribbon to update all queries.
</t>
        </r>
      </text>
    </comment>
    <comment ref="G6" authorId="0" shapeId="0" xr:uid="{754C33DF-C907-48D3-BD11-C4AB76A3C3E8}">
      <text>
        <r>
          <rPr>
            <b/>
            <sz val="9"/>
            <color indexed="81"/>
            <rFont val="Tahoma"/>
            <family val="2"/>
          </rPr>
          <t>Tuva Gunnarsson:</t>
        </r>
        <r>
          <rPr>
            <sz val="9"/>
            <color indexed="81"/>
            <rFont val="Tahoma"/>
            <family val="2"/>
          </rPr>
          <t xml:space="preserve">
Lagra data I medföljande csv fil.  To connect Refinitiv to Python and create your portfolio analysis tool, you can use the Refinitiv Data Platform (RDP) APIs. Refinitiv provides a Python SDK that allows you to fetch financial data, including index growth and fund data, directly into Python for processing and analysis
installl refinitiv-data
import refinitiv.data as rd
# Authenticate with Refinitiv using your App Key
rd.open_session("your_app_key")
print("Connected to Refinitiv Data Platform!")
from refinitiv.data.content.pricing import HistoricalPricing
# Specify the index symbol and date range
index_symbol = ".SPX"  # S&amp;P 500 Index
start_date = "2016-01-01"
end_date = "2023-12-31"
# Retrieve historical pricing data
data = HistoricalPricing.get_timeseries(
    universe=index_symbol,
    fields=["CLOSE"],
    start=start_date,
    end=end_date
)# convert to suitable data type and do analysis of that</t>
        </r>
      </text>
    </comment>
    <comment ref="G7" authorId="0" shapeId="0" xr:uid="{3CEFF34D-01B2-47B1-9308-AB8CBFCDAB2B}">
      <text>
        <r>
          <rPr>
            <b/>
            <sz val="9"/>
            <color indexed="81"/>
            <rFont val="Tahoma"/>
            <family val="2"/>
          </rPr>
          <t>Tuva Gunnarsson:</t>
        </r>
        <r>
          <rPr>
            <sz val="9"/>
            <color indexed="81"/>
            <rFont val="Tahoma"/>
            <family val="2"/>
          </rPr>
          <t xml:space="preserve">
import streamlit as st
from datetime import date
# Date range selection
start_date = st.date_input("Start Date", value=date(2023, 1, 1))
end_date = st.date_input("End Date", value=date(2023, 12, 31))
# Validate the date range
if start_date &gt; end_date:
    st.error("Error: Start Date must be before End Date.")
else:
    st.write("Selected Date Range:")
    st.write("Start Date:", start_date)
    st.write("End Date:", end_date)
</t>
        </r>
      </text>
    </comment>
    <comment ref="C8" authorId="0" shapeId="0" xr:uid="{DF6459F5-C4C0-4A32-A709-509C0BE9629C}">
      <text>
        <r>
          <rPr>
            <b/>
            <sz val="9"/>
            <color indexed="81"/>
            <rFont val="Tahoma"/>
            <family val="2"/>
          </rPr>
          <t>Tuva Gunnarsson:</t>
        </r>
        <r>
          <rPr>
            <sz val="9"/>
            <color indexed="81"/>
            <rFont val="Tahoma"/>
            <family val="2"/>
          </rPr>
          <t xml:space="preserve">
Här skulle vi helt enkelt behöva upprepa fördelningen en gång till, så att det blir en procentsats för varje relevant fond som denad if-satsen I justering appliceras på. Inte så komplicerat att lägga till flera men kan bli svårt att göra dynamiskt... Lättast i excel är väl att lägga till alla relevanta fonder under och endst ändra allokeringen för dem (till 0 om man inte vill ha med dem) tyvärr så kan excel filen bli asstor men det kanske inte gör jättemycket om beräkningarna görs automatiskt
</t>
        </r>
      </text>
    </comment>
    <comment ref="G8" authorId="0" shapeId="0" xr:uid="{0ED1484B-5230-4AB6-B6DA-3B2F6235E0FF}">
      <text>
        <r>
          <rPr>
            <b/>
            <sz val="9"/>
            <color indexed="81"/>
            <rFont val="Tahoma"/>
            <charset val="1"/>
          </rPr>
          <t>Tuva Gunnarsson:</t>
        </r>
        <r>
          <rPr>
            <sz val="9"/>
            <color indexed="81"/>
            <rFont val="Tahoma"/>
            <charset val="1"/>
          </rPr>
          <t xml:space="preserve">
</t>
        </r>
      </text>
    </comment>
    <comment ref="G12" authorId="0" shapeId="0" xr:uid="{C933E5BB-13BA-492B-AC2D-8BBAD81923D3}">
      <text>
        <r>
          <rPr>
            <b/>
            <sz val="9"/>
            <color indexed="81"/>
            <rFont val="Tahoma"/>
            <family val="2"/>
          </rPr>
          <t>Tuva Gunnarsson:</t>
        </r>
        <r>
          <rPr>
            <sz val="9"/>
            <color indexed="81"/>
            <rFont val="Tahoma"/>
            <family val="2"/>
          </rPr>
          <t xml:space="preserve">
Gör en gui med streamlit (körs på web browser). Skulle kunna hostas online om man vill (men också lokalt I en folder) Simple setup. Använd Plotly som graphing tool, bra support från streamlit och snygga grafer.</t>
        </r>
      </text>
    </comment>
    <comment ref="G16" authorId="0" shapeId="0" xr:uid="{2CF87269-8E6D-4016-9A98-F0ACD499B0D9}">
      <text>
        <r>
          <rPr>
            <b/>
            <sz val="9"/>
            <color indexed="81"/>
            <rFont val="Tahoma"/>
            <family val="2"/>
          </rPr>
          <t>Tuva Gunnarsson:</t>
        </r>
        <r>
          <rPr>
            <sz val="9"/>
            <color indexed="81"/>
            <rFont val="Tahoma"/>
            <family val="2"/>
          </rPr>
          <t xml:space="preserve">
Beräkningar körs med pands datastrukturer och exporteras till csv fil som sparas efter varje run (så man kan gå tbaka)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tc={01CA3773-492F-488B-9754-C6106A3EA801}</author>
  </authors>
  <commentList>
    <comment ref="P2" authorId="0" shapeId="0" xr:uid="{01CA3773-492F-488B-9754-C6106A3EA801}">
      <text>
        <t>[Threaded comment]
Your version of Excel allows you to read this threaded comment; however, any edits to it will get removed if the file is opened in a newer version of Excel. Learn more: https://go.microsoft.com/fwlink/?linkid=870924
Comment:
    "Årlig avgift ex. post" avser uttagen förvaltningsavgift, samt administrativa avgifter ur fonden. Transaktionskostnader ej inkluderade.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<sst xmlns="http://schemas.openxmlformats.org/spreadsheetml/2006/main" count="1836" uniqueCount="249">
  <si>
    <t>Fond</t>
  </si>
  <si>
    <t>Förvaltat kapital (mdr SEK)</t>
  </si>
  <si>
    <t>Storebrand Global All Countries</t>
  </si>
  <si>
    <t>SEK</t>
  </si>
  <si>
    <t>Storebrand Sverige Plus</t>
  </si>
  <si>
    <t xml:space="preserve">Nordea Institutionella Räntefonden långa placeringar </t>
  </si>
  <si>
    <t>Nordea Realräntefond</t>
  </si>
  <si>
    <t>EUR</t>
  </si>
  <si>
    <t>SEB Företagsobligationsfond</t>
  </si>
  <si>
    <t>SEB Global High Yield</t>
  </si>
  <si>
    <t>Namn</t>
  </si>
  <si>
    <t>Tillgång</t>
  </si>
  <si>
    <t>Typ</t>
  </si>
  <si>
    <t>Kategori</t>
  </si>
  <si>
    <t>RIC</t>
  </si>
  <si>
    <t>OGC ex. post</t>
  </si>
  <si>
    <t>Est. Div Yield</t>
  </si>
  <si>
    <t>Est. Rate Duration</t>
  </si>
  <si>
    <t>ISIN</t>
  </si>
  <si>
    <t>Valuta</t>
  </si>
  <si>
    <t>Valutasäkrad</t>
  </si>
  <si>
    <t>Källa</t>
  </si>
  <si>
    <t>Kommentar</t>
  </si>
  <si>
    <t>Länk</t>
  </si>
  <si>
    <t>OMRX Bond All</t>
  </si>
  <si>
    <t>Stat-, kommun-, bostadsobligation - nominell</t>
  </si>
  <si>
    <t>Index</t>
  </si>
  <si>
    <t>FIBN</t>
  </si>
  <si>
    <t>.OMRXBONDALL</t>
  </si>
  <si>
    <t>-</t>
  </si>
  <si>
    <t>Nej</t>
  </si>
  <si>
    <t>Refinitiv</t>
  </si>
  <si>
    <t>OMRX Real Return Bond Index</t>
  </si>
  <si>
    <t>Stat-, kommun-, bostadsobligation - real</t>
  </si>
  <si>
    <t>FIBR</t>
  </si>
  <si>
    <t>.RXRE</t>
  </si>
  <si>
    <t>OMRX T-bill</t>
  </si>
  <si>
    <t>Penningmarknad</t>
  </si>
  <si>
    <t>FIMM</t>
  </si>
  <si>
    <t>.RXVX</t>
  </si>
  <si>
    <t>Solactive SEK Fix Short IG Credit</t>
  </si>
  <si>
    <t>Företagsobligation - IG</t>
  </si>
  <si>
    <t>FIIG</t>
  </si>
  <si>
    <t>.SOLSEFSH</t>
  </si>
  <si>
    <t>Indexets startdatum 2020-05</t>
  </si>
  <si>
    <t>SIX Return Index</t>
  </si>
  <si>
    <t>Svenska aktier</t>
  </si>
  <si>
    <t>EQS</t>
  </si>
  <si>
    <t>.SIXRX</t>
  </si>
  <si>
    <t>SIX Sweden SRI Gross Index</t>
  </si>
  <si>
    <t>Svenska aktier - ESG</t>
  </si>
  <si>
    <t>EQS2</t>
  </si>
  <si>
    <t>.SIXSESRIGI</t>
  </si>
  <si>
    <t>Carnegie Small Cap Return Index</t>
  </si>
  <si>
    <t>Svenska aktier - småbolag</t>
  </si>
  <si>
    <t>EQSSC</t>
  </si>
  <si>
    <t>.CSRXSE</t>
  </si>
  <si>
    <t>MSCI ACWI NR (SEK)</t>
  </si>
  <si>
    <t>Globala aktier</t>
  </si>
  <si>
    <t>EQG</t>
  </si>
  <si>
    <t>.dMIWD00000NUS</t>
  </si>
  <si>
    <t>ICE BofA Global High Yield (SEK-hedged)</t>
  </si>
  <si>
    <t>Företagsobligation - HY</t>
  </si>
  <si>
    <t>FIHY</t>
  </si>
  <si>
    <t>N/A</t>
  </si>
  <si>
    <t>Ja</t>
  </si>
  <si>
    <t>ICE Data</t>
  </si>
  <si>
    <t>ICE Data Services</t>
  </si>
  <si>
    <t>Swiss Re Cat Bond TR Index</t>
  </si>
  <si>
    <t>Återförsäkring</t>
  </si>
  <si>
    <t>AIILS</t>
  </si>
  <si>
    <t>SCOR IP</t>
  </si>
  <si>
    <t>Morningstar European Leveraged Loan Index TR</t>
  </si>
  <si>
    <t>Onoterade krediter</t>
  </si>
  <si>
    <t>AILL</t>
  </si>
  <si>
    <t>.SPDBLL</t>
  </si>
  <si>
    <t>https://indexes.morningstar.com/indexes/details/morningstar-european-leveraged-loan-index-FS0000CXKD?tab=performance</t>
  </si>
  <si>
    <t>Target: 6% p.a.</t>
  </si>
  <si>
    <t>Referens</t>
  </si>
  <si>
    <t>AIELS</t>
  </si>
  <si>
    <t>T-bill + 3% p.a.</t>
  </si>
  <si>
    <t>AIRF3</t>
  </si>
  <si>
    <t>Storebrand Sverige</t>
  </si>
  <si>
    <t>LP60048499</t>
  </si>
  <si>
    <t>SE0000529992</t>
  </si>
  <si>
    <t>LP68389474</t>
  </si>
  <si>
    <t>SE0008964407</t>
  </si>
  <si>
    <t>LP60051728</t>
  </si>
  <si>
    <t>SE0000671919</t>
  </si>
  <si>
    <t>Storebrand Global Plus</t>
  </si>
  <si>
    <t>LP68364854</t>
  </si>
  <si>
    <t>SE0008129985</t>
  </si>
  <si>
    <t>LP68516959</t>
  </si>
  <si>
    <t>SE0011644475</t>
  </si>
  <si>
    <t xml:space="preserve">
Nordea Institutionella Räntefonden långa placeringar SEK</t>
  </si>
  <si>
    <t>LP68146594</t>
  </si>
  <si>
    <t>SE0004330108</t>
  </si>
  <si>
    <t>LP68266550</t>
  </si>
  <si>
    <t>FI0008813449</t>
  </si>
  <si>
    <t>SEB Korträntefond SEK</t>
  </si>
  <si>
    <t>LP60046713</t>
  </si>
  <si>
    <t>SE0000984080</t>
  </si>
  <si>
    <t>SEB Sverigefond Småbolag Chans/Risk</t>
  </si>
  <si>
    <t>LP60047406</t>
  </si>
  <si>
    <t>SE0000434201</t>
  </si>
  <si>
    <t>Cliens Småbolag</t>
  </si>
  <si>
    <t>LP68391191</t>
  </si>
  <si>
    <t>SE0008992069</t>
  </si>
  <si>
    <t>Alcur</t>
  </si>
  <si>
    <t>Hedge - Nordic L/S</t>
  </si>
  <si>
    <t>LP68038919</t>
  </si>
  <si>
    <t>SE0001904798</t>
  </si>
  <si>
    <t>SEB Global High Yield Fund</t>
  </si>
  <si>
    <t>LP68062740</t>
  </si>
  <si>
    <t>LU0413134395</t>
  </si>
  <si>
    <t>BlueBay Global High Yield ESG Bond*</t>
  </si>
  <si>
    <t>LP68495006</t>
  </si>
  <si>
    <t>LU2199572384</t>
  </si>
  <si>
    <t>Evli Leveraged Loan*</t>
  </si>
  <si>
    <t>LP68686233</t>
  </si>
  <si>
    <t>FI4000511936</t>
  </si>
  <si>
    <t>*Start 2021 - backfill med index (MS European LL)</t>
  </si>
  <si>
    <t>SCOR ILS Atropos CatBond</t>
  </si>
  <si>
    <t>LP68493334</t>
  </si>
  <si>
    <t>LU1646476504</t>
  </si>
  <si>
    <t>Scor IP</t>
  </si>
  <si>
    <t>Generellt</t>
  </si>
  <si>
    <t>Start</t>
  </si>
  <si>
    <t>Slut</t>
  </si>
  <si>
    <t>Perioder</t>
  </si>
  <si>
    <t>Frekvens</t>
  </si>
  <si>
    <t>Månad</t>
  </si>
  <si>
    <t>Startvärde</t>
  </si>
  <si>
    <t>Allokeringslimit</t>
  </si>
  <si>
    <t>INPUT</t>
  </si>
  <si>
    <t>OUTPUT</t>
  </si>
  <si>
    <t>Allokering</t>
  </si>
  <si>
    <t>Min</t>
  </si>
  <si>
    <t>Normal</t>
  </si>
  <si>
    <t>Max</t>
  </si>
  <si>
    <t>Low</t>
  </si>
  <si>
    <t>Normal3</t>
  </si>
  <si>
    <t>High</t>
  </si>
  <si>
    <t>Weight</t>
  </si>
  <si>
    <t>Cost</t>
  </si>
  <si>
    <t>Est. Div.</t>
  </si>
  <si>
    <t>Est. Dur.</t>
  </si>
  <si>
    <t>Aktier</t>
  </si>
  <si>
    <t>Räntebärande</t>
  </si>
  <si>
    <t>Alternativa</t>
  </si>
  <si>
    <t>[Infoga]</t>
  </si>
  <si>
    <t>Översikt: period (brutto före avgifter och utdelningar)</t>
  </si>
  <si>
    <t>Normalportfölj</t>
  </si>
  <si>
    <t>Portfölj</t>
  </si>
  <si>
    <t>Avkastning (period)</t>
  </si>
  <si>
    <t>Avkastning (annualiserad)</t>
  </si>
  <si>
    <t>Relativ avkastning</t>
  </si>
  <si>
    <t>Volatilitet</t>
  </si>
  <si>
    <t>Riskjusterad avk.</t>
  </si>
  <si>
    <t>Maximalt värdefall</t>
  </si>
  <si>
    <t>Rebalanseringar</t>
  </si>
  <si>
    <t>Utveckling</t>
  </si>
  <si>
    <t>Uppskattad årlig utdelning</t>
  </si>
  <si>
    <t>Uppskattad ränteduration</t>
  </si>
  <si>
    <t>Uppskattad årlig fondkostnad</t>
  </si>
  <si>
    <t>Värdefall</t>
  </si>
  <si>
    <t>Källa: Refinitiv</t>
  </si>
  <si>
    <t>Not</t>
  </si>
  <si>
    <t>ID</t>
  </si>
  <si>
    <t>HW00</t>
  </si>
  <si>
    <t>.SPBDEL</t>
  </si>
  <si>
    <t>Datum</t>
  </si>
  <si>
    <t>ICE BofA Global High Yield</t>
  </si>
  <si>
    <t>BlueBay Global High Yield ESG Bond I EUR</t>
  </si>
  <si>
    <t>Evli Leveraged Loan</t>
  </si>
  <si>
    <t>SCOR ILS Atropos CatBond B3 SEK Hedged C</t>
  </si>
  <si>
    <t>Indexed (net) to 100</t>
  </si>
  <si>
    <t>.</t>
  </si>
  <si>
    <t>Period Chg. (%)</t>
  </si>
  <si>
    <t>OGC-adjusted Period Chg. (%)</t>
  </si>
  <si>
    <t>Indexed (OGC-adjusted) to 100</t>
  </si>
  <si>
    <t>INDEX - TOTAL</t>
  </si>
  <si>
    <t>INDEX - INNEHAV</t>
  </si>
  <si>
    <t>INDEX - LIMIT</t>
  </si>
  <si>
    <t>PORTFÖLJ - TOTAL</t>
  </si>
  <si>
    <t>PORTFÖLJ - INNEHAV</t>
  </si>
  <si>
    <t>PORTFÖLJ - LIMIT</t>
  </si>
  <si>
    <t>PF vs. BM</t>
  </si>
  <si>
    <t>MV</t>
  </si>
  <si>
    <t>Indexed</t>
  </si>
  <si>
    <t>%</t>
  </si>
  <si>
    <t>Max. DD</t>
  </si>
  <si>
    <t>CHECK</t>
  </si>
  <si>
    <t>EQ</t>
  </si>
  <si>
    <t>EQ Limit</t>
  </si>
  <si>
    <t>FI</t>
  </si>
  <si>
    <t xml:space="preserve">FI </t>
  </si>
  <si>
    <t>FI Limit</t>
  </si>
  <si>
    <t>AI</t>
  </si>
  <si>
    <t>AI Limit</t>
  </si>
  <si>
    <t>Breach</t>
  </si>
  <si>
    <t>Relativ</t>
  </si>
  <si>
    <t>Historik: 2018-10 - 2023-10</t>
  </si>
  <si>
    <t>Dataserier</t>
  </si>
  <si>
    <t>Serie</t>
  </si>
  <si>
    <t>TBC</t>
  </si>
  <si>
    <t>Historik: 2020-10 - 2023-10</t>
  </si>
  <si>
    <t>Input</t>
  </si>
  <si>
    <t>Output</t>
  </si>
  <si>
    <t>Beräkningar</t>
  </si>
  <si>
    <t>Möjliga förbättringar</t>
  </si>
  <si>
    <t>Hur?</t>
  </si>
  <si>
    <t>Tidsestimation</t>
  </si>
  <si>
    <t>Vikter</t>
  </si>
  <si>
    <t>Excel</t>
  </si>
  <si>
    <t>small</t>
  </si>
  <si>
    <t xml:space="preserve">klicka upp-ned på pil </t>
  </si>
  <si>
    <t>koppla till refinitiv, automatisk uppdatering (VBA script)</t>
  </si>
  <si>
    <t>medium</t>
  </si>
  <si>
    <t>Årsspann</t>
  </si>
  <si>
    <t>Grafer</t>
  </si>
  <si>
    <t>Dynamiskt</t>
  </si>
  <si>
    <t>Export as pdf pg (som I rpporterna)</t>
  </si>
  <si>
    <t>Nyckeltal</t>
  </si>
  <si>
    <t>Return figures</t>
  </si>
  <si>
    <t>Flera fonder</t>
  </si>
  <si>
    <t>dynamiska summor? VBA Script?</t>
  </si>
  <si>
    <t>Dynamiskt med VBA script som lägger till rad då ny data tillkommer</t>
  </si>
  <si>
    <t>dynamiskt, går att ändra. Alla beräkningar sker dynamiskt efter spannet.</t>
  </si>
  <si>
    <t>Period chg</t>
  </si>
  <si>
    <t>OGC Adjusted period chg</t>
  </si>
  <si>
    <t>Dymamiskt</t>
  </si>
  <si>
    <t>Indexed to net</t>
  </si>
  <si>
    <t>Portfölj-innehav</t>
  </si>
  <si>
    <t>Dynamiskt enl. Tidsperiod</t>
  </si>
  <si>
    <t>Sliders</t>
  </si>
  <si>
    <t>Python GUI</t>
  </si>
  <si>
    <t>Return figs</t>
  </si>
  <si>
    <t>Direkt koppling refinitiv för dynamisk hämtning aserat på tidsperiod</t>
  </si>
  <si>
    <t>Calendar chooser</t>
  </si>
  <si>
    <t>Av ett utbud får man klicka I de man vill ha, dessa hämtas dyna,iskt från refinitiv</t>
  </si>
  <si>
    <t>Investerat belopp</t>
  </si>
  <si>
    <t>Dynamiskt, textbox</t>
  </si>
  <si>
    <t>Ger en gui med grafer som kan exporteras till pdf</t>
  </si>
  <si>
    <t>Följer med ovan</t>
  </si>
  <si>
    <t>Func som tar data  från refinitiv från givet spann</t>
  </si>
  <si>
    <t>Följer ovan</t>
  </si>
  <si>
    <t>OCG Adjusted period chg</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</si>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</sst>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d/m/yyyy;@"/>
    <numFmt numFmtId="165" formatCode="0.000%"/>
    <numFmt numFmtId="166" formatCode="[$-41D]mmm/yy;@"/>
    <numFmt numFmtId="167" formatCode="0.000"/>
    <numFmt numFmtId="168" formatCode="yyyy/mm/dd;@"/>
    <numFmt numFmtId="169" formatCode="0.0%"/>
    <numFmt numFmtId="170" formatCode="0.0"/>
  </numFmts>
  <fonts count="33" x14ac:knownFonts="1">
    <font>
      <sz val="11"/>
      <color theme="1"/>
      <name val="Calibri"/>
      <family val="2"/>
      <scheme val="minor"/>
    </font>
    <font>
      <sz val="11"/>
      <color theme="1"/>
      <name val="Calibri"/>
      <family val="2"/>
      <scheme val="minor"/>
    </font>
    <font>
      <b/>
      <sz val="10"/>
      <color theme="1"/>
      <name val="Arial Narrow"/>
      <family val="2"/>
    </font>
    <font>
      <sz val="10"/>
      <color theme="1"/>
      <name val="Arial Narrow"/>
      <family val="2"/>
    </font>
    <font>
      <b/>
      <sz val="10"/>
      <color theme="0"/>
      <name val="Arial Narrow"/>
      <family val="2"/>
    </font>
    <font>
      <sz val="10"/>
      <color rgb="FFC00000"/>
      <name val="Arial Narrow"/>
      <family val="2"/>
    </font>
    <font>
      <sz val="10"/>
      <color theme="5"/>
      <name val="Arial Narrow"/>
      <family val="2"/>
    </font>
    <font>
      <sz val="10"/>
      <color rgb="FFFF0000"/>
      <name val="Arial Narrow"/>
      <family val="2"/>
    </font>
    <font>
      <sz val="8"/>
      <name val="Calibri"/>
      <family val="2"/>
      <scheme val="minor"/>
    </font>
    <font>
      <b/>
      <sz val="11"/>
      <color rgb="FF3F3F3F"/>
      <name val="Calibri"/>
      <family val="2"/>
      <scheme val="minor"/>
    </font>
    <font>
      <b/>
      <sz val="10"/>
      <color theme="5"/>
      <name val="Arial Narrow"/>
      <family val="2"/>
    </font>
    <font>
      <b/>
      <sz val="10"/>
      <color rgb="FF3F3F3F"/>
      <name val="Arial Narrow"/>
      <family val="2"/>
    </font>
    <font>
      <sz val="10"/>
      <name val="Arial Narrow"/>
      <family val="2"/>
    </font>
    <font>
      <sz val="12"/>
      <color theme="1" tint="0.249977111117893"/>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b/>
      <sz val="12"/>
      <name val="Calibri"/>
      <family val="2"/>
      <scheme val="minor"/>
    </font>
    <font>
      <sz val="12"/>
      <name val="Calibri"/>
      <family val="2"/>
      <scheme val="minor"/>
    </font>
    <font>
      <sz val="12"/>
      <color theme="5"/>
      <name val="Calibri"/>
      <family val="2"/>
      <scheme val="minor"/>
    </font>
    <font>
      <b/>
      <sz val="12"/>
      <color theme="1" tint="0.499984740745262"/>
      <name val="Calibri"/>
      <family val="2"/>
      <scheme val="minor"/>
    </font>
    <font>
      <sz val="12"/>
      <color theme="1" tint="0.499984740745262"/>
      <name val="Calibri"/>
      <family val="2"/>
      <scheme val="minor"/>
    </font>
    <font>
      <b/>
      <sz val="16"/>
      <color theme="3"/>
      <name val="Calibri"/>
      <family val="2"/>
      <scheme val="minor"/>
    </font>
    <font>
      <sz val="10"/>
      <color theme="1"/>
      <name val="Calibri"/>
      <family val="2"/>
      <scheme val="minor"/>
    </font>
    <font>
      <sz val="10"/>
      <color rgb="FF333333"/>
      <name val="Calibri"/>
      <family val="2"/>
      <scheme val="minor"/>
    </font>
    <font>
      <b/>
      <sz val="10"/>
      <color theme="1"/>
      <name val="Calibri"/>
      <family val="2"/>
      <scheme val="minor"/>
    </font>
    <font>
      <b/>
      <sz val="11"/>
      <color rgb="FFFA7D00"/>
      <name val="Calibri"/>
      <family val="2"/>
      <scheme val="minor"/>
    </font>
    <font>
      <b/>
      <sz val="12"/>
      <color rgb="FFFA7D00"/>
      <name val="Calibri"/>
      <family val="2"/>
      <scheme val="minor"/>
    </font>
    <font>
      <b/>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3"/>
        <bgColor indexed="64"/>
      </patternFill>
    </fill>
    <fill>
      <patternFill patternType="solid">
        <fgColor theme="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2F2F2"/>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bgColor indexed="64"/>
      </patternFill>
    </fill>
    <fill>
      <patternFill patternType="solid">
        <fgColor theme="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s>
  <borders count="14">
    <border>
      <left/>
      <right/>
      <top/>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style="thin">
        <color rgb="FF3F3F3F"/>
      </left>
      <right style="thin">
        <color rgb="FF3F3F3F"/>
      </right>
      <top/>
      <bottom style="thin">
        <color rgb="FF3F3F3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theme="4" tint="0.39997558519241921"/>
      </left>
      <right/>
      <top style="thin">
        <color theme="4" tint="0.39997558519241921"/>
      </top>
      <bottom/>
      <diagonal/>
    </border>
    <border>
      <left style="thin">
        <color rgb="FF7F7F7F"/>
      </left>
      <right style="thin">
        <color rgb="FF7F7F7F"/>
      </right>
      <top style="thin">
        <color rgb="FF7F7F7F"/>
      </top>
      <bottom style="thin">
        <color rgb="FF7F7F7F"/>
      </bottom>
      <diagonal/>
    </border>
    <border>
      <left style="thin">
        <color rgb="FF7F7F7F"/>
      </left>
      <right style="medium">
        <color indexed="64"/>
      </right>
      <top style="thin">
        <color rgb="FF7F7F7F"/>
      </top>
      <bottom style="medium">
        <color indexed="64"/>
      </bottom>
      <diagonal/>
    </border>
  </borders>
  <cellStyleXfs count="4">
    <xf numFmtId="0" fontId="0" fillId="0" borderId="0"/>
    <xf numFmtId="9" fontId="1" fillId="0" borderId="0" applyFont="0" applyFill="0" applyBorder="0" applyAlignment="0" applyProtection="0"/>
    <xf numFmtId="0" fontId="9" fillId="6" borderId="1" applyNumberFormat="0" applyAlignment="0" applyProtection="0"/>
    <xf numFmtId="0" fontId="26" fillId="6" borderId="12" applyNumberFormat="0" applyAlignment="0" applyProtection="0"/>
  </cellStyleXfs>
  <cellXfs count="183">
    <xf numFmtId="0" fontId="0" fillId="0" borderId="0" xfId="0"/>
    <xf numFmtId="0" fontId="3" fillId="0" borderId="0" xfId="0" applyFont="1"/>
    <xf numFmtId="0" fontId="3" fillId="0" borderId="0" xfId="0" applyFont="1" applyAlignment="1">
      <alignment horizontal="left"/>
    </xf>
    <xf numFmtId="4" fontId="3" fillId="0" borderId="0" xfId="0" applyNumberFormat="1" applyFont="1"/>
    <xf numFmtId="0" fontId="3" fillId="0" borderId="0" xfId="0" applyFont="1" applyAlignment="1">
      <alignment horizontal="center"/>
    </xf>
    <xf numFmtId="4" fontId="3" fillId="0" borderId="0" xfId="0" applyNumberFormat="1" applyFont="1" applyAlignment="1">
      <alignment horizontal="center"/>
    </xf>
    <xf numFmtId="165" fontId="3" fillId="0" borderId="0" xfId="1" applyNumberFormat="1" applyFont="1" applyAlignment="1">
      <alignment horizontal="center"/>
    </xf>
    <xf numFmtId="165" fontId="3" fillId="0" borderId="0" xfId="0" applyNumberFormat="1" applyFont="1" applyAlignment="1">
      <alignment horizontal="center"/>
    </xf>
    <xf numFmtId="0" fontId="2" fillId="0" borderId="0" xfId="0" applyFont="1" applyAlignment="1">
      <alignment horizontal="center"/>
    </xf>
    <xf numFmtId="3" fontId="3" fillId="0" borderId="0" xfId="0" applyNumberFormat="1" applyFont="1" applyAlignment="1">
      <alignment horizontal="left"/>
    </xf>
    <xf numFmtId="0" fontId="4" fillId="2" borderId="0" xfId="0" applyFont="1" applyFill="1"/>
    <xf numFmtId="0" fontId="2" fillId="0" borderId="0" xfId="0" applyFont="1" applyAlignment="1">
      <alignment horizontal="left"/>
    </xf>
    <xf numFmtId="4" fontId="3" fillId="0" borderId="0" xfId="0" applyNumberFormat="1" applyFont="1" applyAlignment="1">
      <alignment horizontal="left"/>
    </xf>
    <xf numFmtId="10" fontId="3" fillId="0" borderId="0" xfId="1" applyNumberFormat="1" applyFont="1" applyAlignment="1">
      <alignment horizontal="center"/>
    </xf>
    <xf numFmtId="0" fontId="4" fillId="2" borderId="0" xfId="0" applyFont="1" applyFill="1" applyAlignment="1">
      <alignment horizontal="left"/>
    </xf>
    <xf numFmtId="166" fontId="3" fillId="0" borderId="0" xfId="0" applyNumberFormat="1" applyFont="1" applyAlignment="1">
      <alignment horizontal="left"/>
    </xf>
    <xf numFmtId="0" fontId="2" fillId="2" borderId="0" xfId="0" applyFont="1" applyFill="1" applyAlignment="1">
      <alignment horizontal="left"/>
    </xf>
    <xf numFmtId="4" fontId="2" fillId="0" borderId="0" xfId="0" applyNumberFormat="1" applyFont="1" applyAlignment="1">
      <alignment horizontal="left"/>
    </xf>
    <xf numFmtId="165" fontId="3" fillId="0" borderId="0" xfId="1" applyNumberFormat="1" applyFont="1" applyAlignment="1">
      <alignment horizontal="left"/>
    </xf>
    <xf numFmtId="165" fontId="5" fillId="0" borderId="0" xfId="1" applyNumberFormat="1" applyFont="1" applyAlignment="1">
      <alignment horizontal="left"/>
    </xf>
    <xf numFmtId="165" fontId="3" fillId="0" borderId="0" xfId="0" applyNumberFormat="1" applyFont="1" applyAlignment="1">
      <alignment horizontal="left"/>
    </xf>
    <xf numFmtId="167" fontId="3" fillId="0" borderId="0" xfId="0" applyNumberFormat="1" applyFont="1" applyAlignment="1">
      <alignment horizontal="left"/>
    </xf>
    <xf numFmtId="2" fontId="3" fillId="0" borderId="0" xfId="0" applyNumberFormat="1" applyFont="1" applyAlignment="1">
      <alignment horizontal="left"/>
    </xf>
    <xf numFmtId="168" fontId="3" fillId="0" borderId="0" xfId="0" applyNumberFormat="1" applyFont="1" applyAlignment="1">
      <alignment horizontal="left"/>
    </xf>
    <xf numFmtId="10" fontId="3" fillId="0" borderId="0" xfId="0" applyNumberFormat="1" applyFont="1" applyAlignment="1">
      <alignment horizontal="left"/>
    </xf>
    <xf numFmtId="167" fontId="7" fillId="5" borderId="0" xfId="0" applyNumberFormat="1" applyFont="1" applyFill="1" applyAlignment="1">
      <alignment horizontal="left"/>
    </xf>
    <xf numFmtId="0" fontId="4" fillId="3" borderId="0" xfId="0" applyFont="1" applyFill="1" applyAlignment="1">
      <alignment horizontal="left"/>
    </xf>
    <xf numFmtId="9" fontId="3" fillId="0" borderId="0" xfId="1" applyFont="1" applyAlignment="1">
      <alignment horizontal="left"/>
    </xf>
    <xf numFmtId="0" fontId="4" fillId="0" borderId="0" xfId="0" applyFont="1" applyAlignment="1">
      <alignment horizontal="left"/>
    </xf>
    <xf numFmtId="3" fontId="4" fillId="2" borderId="0" xfId="0" applyNumberFormat="1" applyFont="1" applyFill="1" applyAlignment="1">
      <alignment horizontal="left"/>
    </xf>
    <xf numFmtId="3" fontId="3" fillId="7" borderId="0" xfId="0" applyNumberFormat="1" applyFont="1" applyFill="1" applyAlignment="1">
      <alignment horizontal="left"/>
    </xf>
    <xf numFmtId="169" fontId="3" fillId="7" borderId="0" xfId="0" applyNumberFormat="1" applyFont="1" applyFill="1" applyAlignment="1">
      <alignment horizontal="left"/>
    </xf>
    <xf numFmtId="0" fontId="3" fillId="7" borderId="0" xfId="0" applyFont="1" applyFill="1" applyAlignment="1">
      <alignment horizontal="left"/>
    </xf>
    <xf numFmtId="169" fontId="3" fillId="0" borderId="0" xfId="0" applyNumberFormat="1" applyFont="1" applyAlignment="1">
      <alignment horizontal="left"/>
    </xf>
    <xf numFmtId="169" fontId="3" fillId="0" borderId="0" xfId="1" applyNumberFormat="1" applyFont="1" applyAlignment="1">
      <alignment horizontal="left"/>
    </xf>
    <xf numFmtId="4" fontId="6" fillId="0" borderId="0" xfId="0" applyNumberFormat="1" applyFont="1" applyAlignment="1">
      <alignment horizontal="left"/>
    </xf>
    <xf numFmtId="0" fontId="3" fillId="2" borderId="0" xfId="0" applyFont="1" applyFill="1" applyAlignment="1">
      <alignment horizontal="left"/>
    </xf>
    <xf numFmtId="0" fontId="3" fillId="0" borderId="2" xfId="0" applyFont="1" applyBorder="1" applyAlignment="1">
      <alignment horizontal="left"/>
    </xf>
    <xf numFmtId="3" fontId="3" fillId="0" borderId="2" xfId="0" applyNumberFormat="1" applyFont="1" applyBorder="1" applyAlignment="1">
      <alignment horizontal="left"/>
    </xf>
    <xf numFmtId="169" fontId="3" fillId="0" borderId="2" xfId="0" applyNumberFormat="1" applyFont="1" applyBorder="1" applyAlignment="1">
      <alignment horizontal="left"/>
    </xf>
    <xf numFmtId="3" fontId="3" fillId="8" borderId="2" xfId="0" applyNumberFormat="1" applyFont="1" applyFill="1" applyBorder="1" applyAlignment="1">
      <alignment horizontal="left"/>
    </xf>
    <xf numFmtId="3" fontId="4" fillId="2" borderId="0" xfId="0" applyNumberFormat="1" applyFont="1" applyFill="1"/>
    <xf numFmtId="3" fontId="11" fillId="6" borderId="3" xfId="2" applyNumberFormat="1" applyFont="1" applyBorder="1" applyAlignment="1">
      <alignment horizontal="left"/>
    </xf>
    <xf numFmtId="9" fontId="11" fillId="6" borderId="3" xfId="1" applyFont="1" applyFill="1" applyBorder="1" applyAlignment="1">
      <alignment horizontal="left"/>
    </xf>
    <xf numFmtId="3" fontId="10" fillId="6" borderId="3" xfId="2" applyNumberFormat="1" applyFont="1" applyBorder="1" applyAlignment="1">
      <alignment horizontal="left"/>
    </xf>
    <xf numFmtId="0" fontId="0" fillId="0" borderId="0" xfId="0" applyAlignment="1">
      <alignment horizontal="left"/>
    </xf>
    <xf numFmtId="165" fontId="3" fillId="0" borderId="0" xfId="1" applyNumberFormat="1" applyFont="1" applyAlignment="1"/>
    <xf numFmtId="4" fontId="12" fillId="0" borderId="0" xfId="0" applyNumberFormat="1" applyFont="1"/>
    <xf numFmtId="3" fontId="12" fillId="0" borderId="0" xfId="0" applyNumberFormat="1" applyFont="1" applyAlignment="1">
      <alignment horizontal="left"/>
    </xf>
    <xf numFmtId="169" fontId="12" fillId="0" borderId="0" xfId="1" applyNumberFormat="1" applyFont="1" applyAlignment="1">
      <alignment horizontal="left"/>
    </xf>
    <xf numFmtId="4" fontId="12" fillId="0" borderId="0" xfId="0" applyNumberFormat="1" applyFont="1" applyAlignment="1">
      <alignment horizontal="left"/>
    </xf>
    <xf numFmtId="169" fontId="12" fillId="0" borderId="0" xfId="0" applyNumberFormat="1" applyFont="1" applyAlignment="1">
      <alignment horizontal="left"/>
    </xf>
    <xf numFmtId="0" fontId="3" fillId="9" borderId="0" xfId="0" applyFont="1" applyFill="1" applyAlignment="1">
      <alignment horizontal="left"/>
    </xf>
    <xf numFmtId="3" fontId="3" fillId="2" borderId="0" xfId="0" applyNumberFormat="1" applyFont="1" applyFill="1" applyAlignment="1">
      <alignment horizontal="left"/>
    </xf>
    <xf numFmtId="169" fontId="3" fillId="2" borderId="0" xfId="0" applyNumberFormat="1" applyFont="1" applyFill="1" applyAlignment="1">
      <alignment horizontal="left"/>
    </xf>
    <xf numFmtId="165" fontId="7" fillId="5" borderId="0" xfId="1" applyNumberFormat="1" applyFont="1" applyFill="1" applyAlignment="1">
      <alignment horizontal="left"/>
    </xf>
    <xf numFmtId="167" fontId="3" fillId="0" borderId="0" xfId="1" applyNumberFormat="1" applyFont="1" applyAlignment="1">
      <alignment horizontal="left"/>
    </xf>
    <xf numFmtId="4" fontId="4" fillId="2" borderId="0" xfId="0" applyNumberFormat="1" applyFont="1" applyFill="1"/>
    <xf numFmtId="3" fontId="3" fillId="9" borderId="2" xfId="0" applyNumberFormat="1" applyFont="1" applyFill="1" applyBorder="1" applyAlignment="1">
      <alignment horizontal="left"/>
    </xf>
    <xf numFmtId="4" fontId="12" fillId="0" borderId="11" xfId="0" applyNumberFormat="1" applyFont="1" applyBorder="1"/>
    <xf numFmtId="0" fontId="12" fillId="0" borderId="0" xfId="0" applyFont="1" applyAlignment="1">
      <alignment horizontal="left"/>
    </xf>
    <xf numFmtId="0" fontId="12" fillId="0" borderId="0" xfId="0" applyFont="1"/>
    <xf numFmtId="165" fontId="12" fillId="0" borderId="0" xfId="1" applyNumberFormat="1" applyFont="1" applyFill="1" applyBorder="1" applyAlignment="1">
      <alignment horizontal="left"/>
    </xf>
    <xf numFmtId="165" fontId="12" fillId="0" borderId="0" xfId="1" applyNumberFormat="1" applyFont="1" applyFill="1" applyBorder="1" applyAlignment="1"/>
    <xf numFmtId="2" fontId="13" fillId="10" borderId="0" xfId="1" applyNumberFormat="1" applyFont="1" applyFill="1" applyBorder="1" applyAlignment="1">
      <alignment horizontal="center"/>
    </xf>
    <xf numFmtId="2" fontId="13" fillId="10" borderId="7" xfId="1" applyNumberFormat="1" applyFont="1" applyFill="1" applyBorder="1" applyAlignment="1">
      <alignment horizontal="center"/>
    </xf>
    <xf numFmtId="0" fontId="13" fillId="0" borderId="2" xfId="0" applyFont="1" applyBorder="1" applyAlignment="1">
      <alignment horizontal="center"/>
    </xf>
    <xf numFmtId="0" fontId="13" fillId="0" borderId="9" xfId="0" applyFont="1" applyBorder="1" applyAlignment="1">
      <alignment horizontal="center"/>
    </xf>
    <xf numFmtId="0" fontId="14" fillId="0" borderId="0" xfId="0" applyFont="1"/>
    <xf numFmtId="0" fontId="14" fillId="0" borderId="0" xfId="0" applyFont="1" applyAlignment="1">
      <alignment horizontal="center"/>
    </xf>
    <xf numFmtId="0" fontId="15" fillId="2" borderId="4" xfId="0" applyFont="1" applyFill="1" applyBorder="1"/>
    <xf numFmtId="0" fontId="14" fillId="2" borderId="5" xfId="0" applyFont="1" applyFill="1" applyBorder="1"/>
    <xf numFmtId="0" fontId="16" fillId="10" borderId="6" xfId="0" applyFont="1" applyFill="1" applyBorder="1"/>
    <xf numFmtId="14" fontId="14" fillId="10" borderId="7" xfId="0" applyNumberFormat="1" applyFont="1" applyFill="1" applyBorder="1" applyAlignment="1">
      <alignment horizontal="right"/>
    </xf>
    <xf numFmtId="0" fontId="14" fillId="10" borderId="7" xfId="0" applyFont="1" applyFill="1" applyBorder="1" applyAlignment="1">
      <alignment horizontal="right"/>
    </xf>
    <xf numFmtId="3" fontId="14" fillId="10" borderId="7" xfId="0" applyNumberFormat="1" applyFont="1" applyFill="1" applyBorder="1" applyAlignment="1">
      <alignment horizontal="right"/>
    </xf>
    <xf numFmtId="0" fontId="16" fillId="10" borderId="8" xfId="0" applyFont="1" applyFill="1" applyBorder="1"/>
    <xf numFmtId="0" fontId="15" fillId="2" borderId="6" xfId="0" applyFont="1" applyFill="1" applyBorder="1"/>
    <xf numFmtId="0" fontId="15" fillId="2" borderId="0" xfId="0" applyFont="1" applyFill="1"/>
    <xf numFmtId="0" fontId="15" fillId="2" borderId="0" xfId="0" applyFont="1" applyFill="1" applyAlignment="1">
      <alignment horizontal="center"/>
    </xf>
    <xf numFmtId="0" fontId="15" fillId="11" borderId="0" xfId="0" applyFont="1" applyFill="1" applyAlignment="1">
      <alignment horizontal="center"/>
    </xf>
    <xf numFmtId="0" fontId="15" fillId="3" borderId="6" xfId="0" applyFont="1" applyFill="1" applyBorder="1" applyAlignment="1">
      <alignment horizontal="center"/>
    </xf>
    <xf numFmtId="0" fontId="15" fillId="3" borderId="0" xfId="0" applyFont="1" applyFill="1" applyAlignment="1">
      <alignment horizontal="center"/>
    </xf>
    <xf numFmtId="0" fontId="15" fillId="3" borderId="7" xfId="0" applyFont="1" applyFill="1" applyBorder="1" applyAlignment="1">
      <alignment horizontal="center"/>
    </xf>
    <xf numFmtId="0" fontId="16" fillId="4" borderId="6" xfId="0" applyFont="1" applyFill="1" applyBorder="1"/>
    <xf numFmtId="0" fontId="14" fillId="4" borderId="0" xfId="0" applyFont="1" applyFill="1" applyAlignment="1">
      <alignment horizontal="left"/>
    </xf>
    <xf numFmtId="9" fontId="16" fillId="4" borderId="0" xfId="0" applyNumberFormat="1" applyFont="1" applyFill="1" applyAlignment="1">
      <alignment horizontal="center"/>
    </xf>
    <xf numFmtId="9" fontId="17" fillId="5" borderId="0" xfId="0" applyNumberFormat="1" applyFont="1" applyFill="1" applyAlignment="1">
      <alignment horizontal="center"/>
    </xf>
    <xf numFmtId="9" fontId="16" fillId="12" borderId="6" xfId="0" applyNumberFormat="1" applyFont="1" applyFill="1" applyBorder="1" applyAlignment="1">
      <alignment horizontal="center"/>
    </xf>
    <xf numFmtId="9" fontId="16" fillId="12" borderId="0" xfId="0" applyNumberFormat="1" applyFont="1" applyFill="1" applyAlignment="1">
      <alignment horizontal="center"/>
    </xf>
    <xf numFmtId="9" fontId="16" fillId="12" borderId="7" xfId="0" applyNumberFormat="1" applyFont="1" applyFill="1" applyBorder="1" applyAlignment="1">
      <alignment horizontal="center"/>
    </xf>
    <xf numFmtId="0" fontId="14" fillId="10" borderId="6" xfId="0" applyFont="1" applyFill="1" applyBorder="1" applyAlignment="1">
      <alignment horizontal="left"/>
    </xf>
    <xf numFmtId="4" fontId="14" fillId="10" borderId="0" xfId="0" applyNumberFormat="1" applyFont="1" applyFill="1"/>
    <xf numFmtId="0" fontId="14" fillId="10" borderId="0" xfId="0" applyFont="1" applyFill="1"/>
    <xf numFmtId="9" fontId="14" fillId="10" borderId="0" xfId="0" applyNumberFormat="1" applyFont="1" applyFill="1" applyAlignment="1">
      <alignment horizontal="center"/>
    </xf>
    <xf numFmtId="9" fontId="18" fillId="10" borderId="0" xfId="0" applyNumberFormat="1" applyFont="1" applyFill="1" applyAlignment="1">
      <alignment horizontal="center"/>
    </xf>
    <xf numFmtId="9" fontId="14" fillId="10" borderId="6" xfId="0" applyNumberFormat="1" applyFont="1" applyFill="1" applyBorder="1" applyAlignment="1">
      <alignment horizontal="center"/>
    </xf>
    <xf numFmtId="9" fontId="14" fillId="10" borderId="7" xfId="0" applyNumberFormat="1" applyFont="1" applyFill="1" applyBorder="1" applyAlignment="1">
      <alignment horizontal="center"/>
    </xf>
    <xf numFmtId="4" fontId="14" fillId="10" borderId="0" xfId="0" applyNumberFormat="1" applyFont="1" applyFill="1" applyAlignment="1">
      <alignment horizontal="left"/>
    </xf>
    <xf numFmtId="0" fontId="18" fillId="10" borderId="6" xfId="0" applyFont="1" applyFill="1" applyBorder="1" applyAlignment="1">
      <alignment horizontal="left"/>
    </xf>
    <xf numFmtId="4" fontId="18" fillId="10" borderId="0" xfId="0" applyNumberFormat="1" applyFont="1" applyFill="1" applyAlignment="1">
      <alignment horizontal="left"/>
    </xf>
    <xf numFmtId="0" fontId="19" fillId="10" borderId="8" xfId="0" applyFont="1" applyFill="1" applyBorder="1" applyAlignment="1">
      <alignment horizontal="left"/>
    </xf>
    <xf numFmtId="0" fontId="19" fillId="10" borderId="2" xfId="0" applyFont="1" applyFill="1" applyBorder="1" applyAlignment="1">
      <alignment horizontal="left"/>
    </xf>
    <xf numFmtId="9" fontId="14" fillId="10" borderId="2" xfId="0" applyNumberFormat="1" applyFont="1" applyFill="1" applyBorder="1" applyAlignment="1">
      <alignment horizontal="center"/>
    </xf>
    <xf numFmtId="9" fontId="18" fillId="10" borderId="2" xfId="0" applyNumberFormat="1" applyFont="1" applyFill="1" applyBorder="1" applyAlignment="1">
      <alignment horizontal="center"/>
    </xf>
    <xf numFmtId="9" fontId="14" fillId="10" borderId="8" xfId="0" applyNumberFormat="1" applyFont="1" applyFill="1" applyBorder="1" applyAlignment="1">
      <alignment horizontal="center"/>
    </xf>
    <xf numFmtId="9" fontId="14" fillId="10" borderId="9" xfId="0" applyNumberFormat="1" applyFont="1" applyFill="1" applyBorder="1" applyAlignment="1">
      <alignment horizontal="center"/>
    </xf>
    <xf numFmtId="4" fontId="14" fillId="0" borderId="0" xfId="0" applyNumberFormat="1" applyFont="1"/>
    <xf numFmtId="167" fontId="14" fillId="0" borderId="0" xfId="0" applyNumberFormat="1" applyFont="1" applyAlignment="1">
      <alignment horizontal="left"/>
    </xf>
    <xf numFmtId="0" fontId="15" fillId="2" borderId="4" xfId="0" applyFont="1" applyFill="1" applyBorder="1" applyAlignment="1">
      <alignment horizontal="left"/>
    </xf>
    <xf numFmtId="0" fontId="16" fillId="2" borderId="10" xfId="0" applyFont="1" applyFill="1" applyBorder="1" applyAlignment="1">
      <alignment horizontal="left"/>
    </xf>
    <xf numFmtId="0" fontId="16" fillId="2" borderId="10" xfId="0" applyFont="1" applyFill="1" applyBorder="1" applyAlignment="1">
      <alignment horizontal="center"/>
    </xf>
    <xf numFmtId="0" fontId="16" fillId="2" borderId="5" xfId="0" applyFont="1" applyFill="1" applyBorder="1" applyAlignment="1">
      <alignment horizontal="center"/>
    </xf>
    <xf numFmtId="0" fontId="15" fillId="2" borderId="0" xfId="0" applyFont="1" applyFill="1" applyAlignment="1">
      <alignment horizontal="left"/>
    </xf>
    <xf numFmtId="164" fontId="14" fillId="4" borderId="4" xfId="0" applyNumberFormat="1" applyFont="1" applyFill="1" applyBorder="1" applyAlignment="1">
      <alignment horizontal="left"/>
    </xf>
    <xf numFmtId="164" fontId="14" fillId="4" borderId="10" xfId="0" applyNumberFormat="1" applyFont="1" applyFill="1" applyBorder="1" applyAlignment="1">
      <alignment horizontal="left"/>
    </xf>
    <xf numFmtId="0" fontId="14" fillId="4" borderId="10" xfId="0" applyFont="1" applyFill="1" applyBorder="1" applyAlignment="1">
      <alignment horizontal="center"/>
    </xf>
    <xf numFmtId="0" fontId="14" fillId="4" borderId="5" xfId="0" applyFont="1" applyFill="1" applyBorder="1" applyAlignment="1">
      <alignment horizontal="center"/>
    </xf>
    <xf numFmtId="164" fontId="14" fillId="10" borderId="6" xfId="0" applyNumberFormat="1" applyFont="1" applyFill="1" applyBorder="1" applyAlignment="1">
      <alignment horizontal="left"/>
    </xf>
    <xf numFmtId="164" fontId="14" fillId="10" borderId="0" xfId="0" applyNumberFormat="1" applyFont="1" applyFill="1" applyAlignment="1">
      <alignment horizontal="left"/>
    </xf>
    <xf numFmtId="10" fontId="14" fillId="0" borderId="0" xfId="0" applyNumberFormat="1" applyFont="1" applyAlignment="1">
      <alignment horizontal="center"/>
    </xf>
    <xf numFmtId="0" fontId="14" fillId="10" borderId="0" xfId="0" applyFont="1" applyFill="1" applyAlignment="1">
      <alignment horizontal="left"/>
    </xf>
    <xf numFmtId="0" fontId="14" fillId="0" borderId="0" xfId="0" applyFont="1" applyAlignment="1">
      <alignment horizontal="left"/>
    </xf>
    <xf numFmtId="0" fontId="14" fillId="0" borderId="8" xfId="0" applyFont="1" applyBorder="1"/>
    <xf numFmtId="0" fontId="14" fillId="0" borderId="2" xfId="0" applyFont="1" applyBorder="1"/>
    <xf numFmtId="1" fontId="14" fillId="0" borderId="0" xfId="0" applyNumberFormat="1" applyFont="1" applyAlignment="1">
      <alignment horizontal="center"/>
    </xf>
    <xf numFmtId="0" fontId="14" fillId="2" borderId="0" xfId="0" applyFont="1" applyFill="1" applyAlignment="1">
      <alignment horizontal="left"/>
    </xf>
    <xf numFmtId="0" fontId="14" fillId="10" borderId="0" xfId="0" applyFont="1" applyFill="1" applyAlignment="1">
      <alignment horizontal="center"/>
    </xf>
    <xf numFmtId="169" fontId="13" fillId="10" borderId="0" xfId="0" applyNumberFormat="1" applyFont="1" applyFill="1" applyAlignment="1">
      <alignment horizontal="center"/>
    </xf>
    <xf numFmtId="169" fontId="13" fillId="10" borderId="7" xfId="0" applyNumberFormat="1" applyFont="1" applyFill="1" applyBorder="1" applyAlignment="1">
      <alignment horizontal="center"/>
    </xf>
    <xf numFmtId="169" fontId="13" fillId="10" borderId="0" xfId="1" applyNumberFormat="1" applyFont="1" applyFill="1" applyBorder="1" applyAlignment="1">
      <alignment horizontal="center"/>
    </xf>
    <xf numFmtId="169" fontId="13" fillId="10" borderId="7" xfId="1" applyNumberFormat="1" applyFont="1" applyFill="1" applyBorder="1" applyAlignment="1">
      <alignment horizontal="center"/>
    </xf>
    <xf numFmtId="0" fontId="16" fillId="13" borderId="6" xfId="0" applyFont="1" applyFill="1" applyBorder="1" applyAlignment="1">
      <alignment horizontal="center"/>
    </xf>
    <xf numFmtId="0" fontId="16" fillId="13" borderId="7" xfId="0" applyFont="1" applyFill="1" applyBorder="1" applyAlignment="1">
      <alignment horizontal="center"/>
    </xf>
    <xf numFmtId="0" fontId="20" fillId="8" borderId="6" xfId="0" applyFont="1" applyFill="1" applyBorder="1" applyAlignment="1">
      <alignment horizontal="center"/>
    </xf>
    <xf numFmtId="0" fontId="20" fillId="8" borderId="7" xfId="0" applyFont="1" applyFill="1" applyBorder="1" applyAlignment="1">
      <alignment horizontal="center"/>
    </xf>
    <xf numFmtId="9" fontId="21" fillId="0" borderId="6" xfId="0" applyNumberFormat="1" applyFont="1" applyBorder="1" applyAlignment="1">
      <alignment horizontal="center"/>
    </xf>
    <xf numFmtId="0" fontId="21" fillId="8" borderId="6" xfId="0" applyFont="1" applyFill="1" applyBorder="1" applyAlignment="1">
      <alignment horizontal="center"/>
    </xf>
    <xf numFmtId="9" fontId="21" fillId="0" borderId="8" xfId="0" applyNumberFormat="1" applyFont="1" applyBorder="1" applyAlignment="1">
      <alignment horizontal="center"/>
    </xf>
    <xf numFmtId="0" fontId="23" fillId="0" borderId="0" xfId="0" applyFont="1"/>
    <xf numFmtId="0" fontId="23" fillId="0" borderId="0" xfId="0" applyFont="1" applyAlignment="1">
      <alignment horizontal="right"/>
    </xf>
    <xf numFmtId="4" fontId="23" fillId="0" borderId="0" xfId="0" applyNumberFormat="1" applyFont="1" applyAlignment="1">
      <alignment horizontal="right"/>
    </xf>
    <xf numFmtId="4" fontId="24" fillId="0" borderId="0" xfId="0" applyNumberFormat="1" applyFont="1" applyAlignment="1">
      <alignment horizontal="right"/>
    </xf>
    <xf numFmtId="4" fontId="25" fillId="0" borderId="0" xfId="0" applyNumberFormat="1" applyFont="1" applyAlignment="1">
      <alignment horizontal="right"/>
    </xf>
    <xf numFmtId="170" fontId="23" fillId="0" borderId="0" xfId="0" applyNumberFormat="1" applyFont="1"/>
    <xf numFmtId="0" fontId="25" fillId="0" borderId="0" xfId="0" applyFont="1"/>
    <xf numFmtId="10" fontId="14" fillId="0" borderId="0" xfId="0" applyNumberFormat="1" applyFont="1" applyAlignment="1">
      <alignment horizontal="right"/>
    </xf>
    <xf numFmtId="0" fontId="16" fillId="13" borderId="4" xfId="0" applyFont="1" applyFill="1" applyBorder="1"/>
    <xf numFmtId="0" fontId="16" fillId="13" borderId="5" xfId="0" applyFont="1" applyFill="1" applyBorder="1"/>
    <xf numFmtId="0" fontId="16" fillId="13" borderId="0" xfId="0" applyFont="1" applyFill="1" applyAlignment="1">
      <alignment horizontal="center"/>
    </xf>
    <xf numFmtId="0" fontId="20" fillId="8" borderId="0" xfId="0" applyFont="1" applyFill="1" applyAlignment="1">
      <alignment horizontal="center"/>
    </xf>
    <xf numFmtId="10" fontId="21" fillId="0" borderId="0" xfId="0" applyNumberFormat="1" applyFont="1" applyAlignment="1">
      <alignment horizontal="center"/>
    </xf>
    <xf numFmtId="0" fontId="21" fillId="8" borderId="0" xfId="0" applyFont="1" applyFill="1" applyAlignment="1">
      <alignment horizontal="center"/>
    </xf>
    <xf numFmtId="0" fontId="16" fillId="13" borderId="10" xfId="0" applyFont="1" applyFill="1" applyBorder="1"/>
    <xf numFmtId="10" fontId="21" fillId="0" borderId="2" xfId="0" applyNumberFormat="1" applyFont="1" applyBorder="1" applyAlignment="1">
      <alignment horizontal="center"/>
    </xf>
    <xf numFmtId="2" fontId="12" fillId="0" borderId="0" xfId="1" applyNumberFormat="1" applyFont="1" applyFill="1" applyBorder="1" applyAlignment="1">
      <alignment horizontal="left"/>
    </xf>
    <xf numFmtId="2" fontId="21" fillId="0" borderId="7" xfId="0" applyNumberFormat="1" applyFont="1" applyBorder="1" applyAlignment="1">
      <alignment horizontal="center"/>
    </xf>
    <xf numFmtId="2" fontId="21" fillId="0" borderId="9" xfId="0" applyNumberFormat="1" applyFont="1" applyBorder="1" applyAlignment="1">
      <alignment horizontal="center"/>
    </xf>
    <xf numFmtId="9" fontId="27" fillId="6" borderId="13" xfId="3" applyNumberFormat="1" applyFont="1" applyBorder="1" applyAlignment="1">
      <alignment horizontal="right"/>
    </xf>
    <xf numFmtId="0" fontId="7" fillId="0" borderId="0" xfId="0" applyFont="1"/>
    <xf numFmtId="4" fontId="7" fillId="0" borderId="0" xfId="0" applyNumberFormat="1" applyFont="1"/>
    <xf numFmtId="0" fontId="7" fillId="0" borderId="0" xfId="0" applyFont="1" applyAlignment="1">
      <alignment horizontal="left"/>
    </xf>
    <xf numFmtId="0" fontId="18" fillId="10" borderId="0" xfId="0" applyFont="1" applyFill="1"/>
    <xf numFmtId="165" fontId="7" fillId="0" borderId="0" xfId="1" applyNumberFormat="1" applyFont="1" applyFill="1" applyBorder="1" applyAlignment="1">
      <alignment horizontal="left"/>
    </xf>
    <xf numFmtId="0" fontId="28" fillId="0" borderId="0" xfId="0" applyFont="1"/>
    <xf numFmtId="0" fontId="0" fillId="0" borderId="0" xfId="0" applyFont="1"/>
    <xf numFmtId="0" fontId="15" fillId="3" borderId="4" xfId="0" applyFont="1" applyFill="1" applyBorder="1" applyAlignment="1">
      <alignment horizontal="center"/>
    </xf>
    <xf numFmtId="0" fontId="15" fillId="3" borderId="10" xfId="0" applyFont="1" applyFill="1" applyBorder="1" applyAlignment="1">
      <alignment horizontal="center"/>
    </xf>
    <xf numFmtId="0" fontId="15" fillId="3" borderId="5" xfId="0" applyFont="1" applyFill="1" applyBorder="1" applyAlignment="1">
      <alignment horizontal="center"/>
    </xf>
    <xf numFmtId="0" fontId="15" fillId="2" borderId="4" xfId="0" applyFont="1" applyFill="1" applyBorder="1" applyAlignment="1">
      <alignment horizontal="center"/>
    </xf>
    <xf numFmtId="0" fontId="15" fillId="2" borderId="10" xfId="0" applyFont="1" applyFill="1" applyBorder="1" applyAlignment="1">
      <alignment horizontal="center"/>
    </xf>
    <xf numFmtId="0" fontId="15" fillId="2" borderId="5" xfId="0" applyFont="1" applyFill="1" applyBorder="1" applyAlignment="1">
      <alignment horizontal="center"/>
    </xf>
    <xf numFmtId="10" fontId="22" fillId="0" borderId="0" xfId="1" applyNumberFormat="1" applyFont="1" applyAlignment="1">
      <alignment horizontal="center" vertical="center"/>
    </xf>
    <xf numFmtId="0" fontId="15" fillId="2" borderId="0" xfId="0" applyFont="1" applyFill="1" applyAlignment="1">
      <alignment horizontal="center"/>
    </xf>
    <xf numFmtId="169" fontId="22" fillId="0" borderId="0" xfId="1" applyNumberFormat="1" applyFont="1" applyAlignment="1">
      <alignment horizontal="center" vertical="center"/>
    </xf>
    <xf numFmtId="170" fontId="22" fillId="0" borderId="0" xfId="1" applyNumberFormat="1" applyFont="1" applyAlignment="1">
      <alignment horizontal="center" vertical="center"/>
    </xf>
    <xf numFmtId="0" fontId="4" fillId="2" borderId="0" xfId="0" applyFont="1" applyFill="1" applyAlignment="1">
      <alignment horizontal="left"/>
    </xf>
    <xf numFmtId="0" fontId="4" fillId="3" borderId="0" xfId="0" applyFont="1" applyFill="1" applyAlignment="1">
      <alignment horizontal="left"/>
    </xf>
    <xf numFmtId="3" fontId="4" fillId="2" borderId="0" xfId="0" applyNumberFormat="1" applyFont="1" applyFill="1" applyAlignment="1">
      <alignment horizontal="left"/>
    </xf>
    <xf numFmtId="0" fontId="28" fillId="15" borderId="0" xfId="0" applyFont="1" applyFill="1" applyAlignment="1">
      <alignment horizontal="center"/>
    </xf>
    <xf numFmtId="0" fontId="28" fillId="14" borderId="0" xfId="0" applyFont="1" applyFill="1" applyAlignment="1">
      <alignment horizontal="center"/>
    </xf>
    <xf numFmtId="0" fontId="4" fillId="2" borderId="0" xfId="0" applyFont="1" applyFill="1" applyAlignment="1">
      <alignment horizontal="center"/>
    </xf>
    <xf numFmtId="0" fontId="4" fillId="3" borderId="0" xfId="0" applyFont="1" applyFill="1" applyAlignment="1">
      <alignment horizontal="center"/>
    </xf>
  </cellXfs>
  <cellStyles count="4">
    <cellStyle name="Calculation" xfId="3" builtinId="22"/>
    <cellStyle name="Normal" xfId="0" builtinId="0"/>
    <cellStyle name="Output" xfId="2" builtinId="21"/>
    <cellStyle name="Percent" xfId="1" builtinId="5"/>
  </cellStyles>
  <dxfs count="35">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border diagonalUp="0" diagonalDown="0" outline="0">
        <left/>
        <right style="medium">
          <color indexed="64"/>
        </right>
        <top/>
        <bottom/>
      </border>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border diagonalUp="0" diagonalDown="0" outline="0">
        <left style="medium">
          <color indexed="64"/>
        </left>
        <right/>
        <top/>
        <bottom/>
      </border>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auto="1"/>
        <name val="Calibri"/>
        <family val="2"/>
        <scheme val="minor"/>
      </font>
      <numFmt numFmtId="4" formatCode="#,##0.00"/>
      <alignment horizontal="lef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left" vertical="bottom" textRotation="0" wrapText="0" indent="0" justifyLastLine="0" shrinkToFit="0" readingOrder="0"/>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b val="0"/>
        <i val="0"/>
        <strike val="0"/>
        <condense val="0"/>
        <extend val="0"/>
        <outline val="0"/>
        <shadow val="0"/>
        <u val="none"/>
        <vertAlign val="baseline"/>
        <sz val="10"/>
        <color auto="1"/>
        <name val="Arial Narrow"/>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Narrow"/>
        <family val="2"/>
        <scheme val="none"/>
      </font>
      <fill>
        <patternFill patternType="none">
          <fgColor indexed="64"/>
          <bgColor indexed="65"/>
        </patternFill>
      </fill>
    </dxf>
    <dxf>
      <font>
        <b val="0"/>
        <i val="0"/>
        <strike val="0"/>
        <condense val="0"/>
        <extend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numFmt numFmtId="4" formatCode="#,##0.00"/>
      <fill>
        <patternFill patternType="none">
          <fgColor indexed="64"/>
          <bgColor auto="1"/>
        </patternFill>
      </fill>
    </dxf>
    <dxf>
      <font>
        <b val="0"/>
        <i val="0"/>
        <strike val="0"/>
        <condense val="0"/>
        <extend val="0"/>
        <outline val="0"/>
        <shadow val="0"/>
        <u val="none"/>
        <vertAlign val="baseline"/>
        <sz val="10"/>
        <color auto="1"/>
        <name val="Arial Narrow"/>
        <family val="2"/>
        <scheme val="none"/>
      </font>
      <numFmt numFmtId="165" formatCode="0.0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Narrow"/>
        <family val="2"/>
        <scheme val="none"/>
      </font>
      <numFmt numFmtId="165" formatCode="0.000%"/>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0"/>
        <color auto="1"/>
        <name val="Arial Narrow"/>
        <family val="2"/>
        <scheme val="none"/>
      </font>
      <fill>
        <patternFill patternType="none">
          <fgColor indexed="64"/>
          <bgColor auto="1"/>
        </patternFill>
      </fill>
    </dxf>
    <dxf>
      <font>
        <strike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numFmt numFmtId="4" formatCode="#,##0.00"/>
      <fill>
        <patternFill patternType="none">
          <fgColor indexed="64"/>
          <bgColor auto="1"/>
        </patternFill>
      </fill>
    </dxf>
    <dxf>
      <font>
        <b val="0"/>
        <i val="0"/>
        <strike val="0"/>
        <condense val="0"/>
        <extend val="0"/>
        <outline val="0"/>
        <shadow val="0"/>
        <u val="none"/>
        <vertAlign val="baseline"/>
        <sz val="10"/>
        <color auto="1"/>
        <name val="Arial Narrow"/>
        <family val="2"/>
        <scheme val="none"/>
      </font>
      <numFmt numFmtId="4" formatCode="#,##0.00"/>
      <fill>
        <patternFill patternType="none">
          <fgColor indexed="64"/>
          <bgColor indexed="65"/>
        </patternFill>
      </fill>
    </dxf>
    <dxf>
      <font>
        <strike val="0"/>
        <outline val="0"/>
        <shadow val="0"/>
        <u val="none"/>
        <vertAlign val="baseline"/>
        <sz val="10"/>
        <color auto="1"/>
        <name val="Arial Narrow"/>
        <family val="2"/>
        <scheme val="none"/>
      </font>
      <fill>
        <patternFill patternType="none">
          <fgColor indexed="64"/>
          <bgColor auto="1"/>
        </patternFill>
      </fill>
    </dxf>
    <dxf>
      <font>
        <b val="0"/>
        <i val="0"/>
        <strike val="0"/>
        <condense val="0"/>
        <extend val="0"/>
        <outline val="0"/>
        <shadow val="0"/>
        <u val="none"/>
        <vertAlign val="baseline"/>
        <sz val="10"/>
        <color auto="1"/>
        <name val="Arial Narrow"/>
        <family val="2"/>
        <scheme val="none"/>
      </font>
      <fill>
        <patternFill patternType="none">
          <fgColor indexed="64"/>
          <bgColor auto="1"/>
        </patternFill>
      </fill>
    </dxf>
    <dxf>
      <font>
        <b/>
        <i val="0"/>
        <strike val="0"/>
        <condense val="0"/>
        <extend val="0"/>
        <outline val="0"/>
        <shadow val="0"/>
        <u val="none"/>
        <vertAlign val="baseline"/>
        <sz val="10"/>
        <color theme="0"/>
        <name val="Arial Narrow"/>
        <family val="2"/>
        <scheme val="none"/>
      </font>
      <fill>
        <patternFill patternType="solid">
          <fgColor indexed="64"/>
          <bgColor theme="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Allokering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E"/>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EDB-4AC0-A94E-3E7D98D75EC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EDB-4AC0-A94E-3E7D98D75EC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EDB-4AC0-A94E-3E7D98D75EC5}"/>
              </c:ext>
            </c:extLst>
          </c:dPt>
          <c:cat>
            <c:strRef>
              <c:f>(Översikt!$B$12,Översikt!$B$16,Översikt!$B$22)</c:f>
              <c:strCache>
                <c:ptCount val="3"/>
                <c:pt idx="0">
                  <c:v>Aktier</c:v>
                </c:pt>
                <c:pt idx="1">
                  <c:v>Räntebärande</c:v>
                </c:pt>
                <c:pt idx="2">
                  <c:v>Alternativa</c:v>
                </c:pt>
              </c:strCache>
            </c:strRef>
          </c:cat>
          <c:val>
            <c:numRef>
              <c:f>(Översikt!$F$12,Översikt!$F$16,Översikt!$F$22)</c:f>
              <c:numCache>
                <c:formatCode>0%</c:formatCode>
                <c:ptCount val="3"/>
                <c:pt idx="0">
                  <c:v>0.5</c:v>
                </c:pt>
                <c:pt idx="1">
                  <c:v>0.5</c:v>
                </c:pt>
                <c:pt idx="2">
                  <c:v>0</c:v>
                </c:pt>
              </c:numCache>
            </c:numRef>
          </c:val>
          <c:extLst>
            <c:ext xmlns:c16="http://schemas.microsoft.com/office/drawing/2014/chart" uri="{C3380CC4-5D6E-409C-BE32-E72D297353CC}">
              <c16:uniqueId val="{00000006-9EDB-4AC0-A94E-3E7D98D75EC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2"/>
          <c:order val="2"/>
          <c:tx>
            <c:strRef>
              <c:f>Ut!$BJ$3</c:f>
              <c:strCache>
                <c:ptCount val="1"/>
                <c:pt idx="0">
                  <c:v>Relativ</c:v>
                </c:pt>
              </c:strCache>
            </c:strRef>
          </c:tx>
          <c:spPr>
            <a:solidFill>
              <a:schemeClr val="bg1">
                <a:lumMod val="85000"/>
                <a:alpha val="50000"/>
              </a:schemeClr>
            </a:solidFill>
            <a:ln>
              <a:noFill/>
            </a:ln>
            <a:effectLst/>
          </c:spPr>
          <c:val>
            <c:numRef>
              <c:f>Ut!$BJ$5:$BJ$65</c:f>
              <c:numCache>
                <c:formatCode>0.0%</c:formatCode>
                <c:ptCount val="61"/>
                <c:pt idx="0">
                  <c:v>0</c:v>
                </c:pt>
                <c:pt idx="1">
                  <c:v>-8.4622622683165893E-3</c:v>
                </c:pt>
                <c:pt idx="2">
                  <c:v>-5.965014630670229E-3</c:v>
                </c:pt>
                <c:pt idx="3">
                  <c:v>-6.8449903935430267E-3</c:v>
                </c:pt>
                <c:pt idx="4">
                  <c:v>-3.0208657549710694E-3</c:v>
                </c:pt>
                <c:pt idx="5">
                  <c:v>6.5008604364757971E-5</c:v>
                </c:pt>
                <c:pt idx="6">
                  <c:v>-1.6265655490330655E-3</c:v>
                </c:pt>
                <c:pt idx="7">
                  <c:v>4.1152381810261041E-4</c:v>
                </c:pt>
                <c:pt idx="8">
                  <c:v>3.3259314889384495E-3</c:v>
                </c:pt>
                <c:pt idx="9">
                  <c:v>1.0543765049808584E-4</c:v>
                </c:pt>
                <c:pt idx="10">
                  <c:v>4.8277299226451298E-4</c:v>
                </c:pt>
                <c:pt idx="11">
                  <c:v>-1.251935539698712E-3</c:v>
                </c:pt>
                <c:pt idx="12">
                  <c:v>-1.8832234949386351E-3</c:v>
                </c:pt>
                <c:pt idx="13">
                  <c:v>6.6603913035028217E-3</c:v>
                </c:pt>
                <c:pt idx="14">
                  <c:v>-5.6733118721956632E-3</c:v>
                </c:pt>
                <c:pt idx="15">
                  <c:v>-4.525332282943717E-3</c:v>
                </c:pt>
                <c:pt idx="16">
                  <c:v>-1.5938235030652503E-3</c:v>
                </c:pt>
                <c:pt idx="17">
                  <c:v>-2.6183992842552239E-3</c:v>
                </c:pt>
                <c:pt idx="18">
                  <c:v>-3.6046623585159754E-3</c:v>
                </c:pt>
                <c:pt idx="19">
                  <c:v>4.8193966879050976E-5</c:v>
                </c:pt>
                <c:pt idx="20">
                  <c:v>5.6888392007119482E-3</c:v>
                </c:pt>
                <c:pt idx="21">
                  <c:v>1.3007458445152276E-2</c:v>
                </c:pt>
                <c:pt idx="22">
                  <c:v>3.3434824003977237E-3</c:v>
                </c:pt>
                <c:pt idx="23">
                  <c:v>9.562869218687986E-3</c:v>
                </c:pt>
                <c:pt idx="24">
                  <c:v>1.1545515918014893E-2</c:v>
                </c:pt>
                <c:pt idx="25">
                  <c:v>1.5085334775668979E-2</c:v>
                </c:pt>
                <c:pt idx="26">
                  <c:v>8.4374621484748502E-3</c:v>
                </c:pt>
                <c:pt idx="27">
                  <c:v>1.1096254274465478E-2</c:v>
                </c:pt>
                <c:pt idx="28">
                  <c:v>9.9604639911583526E-3</c:v>
                </c:pt>
                <c:pt idx="29">
                  <c:v>1.1118327109367776E-2</c:v>
                </c:pt>
                <c:pt idx="30">
                  <c:v>9.8897618556701428E-3</c:v>
                </c:pt>
                <c:pt idx="31">
                  <c:v>1.091099142697427E-2</c:v>
                </c:pt>
                <c:pt idx="32">
                  <c:v>1.2560215315920331E-2</c:v>
                </c:pt>
                <c:pt idx="33">
                  <c:v>8.5990861176623579E-3</c:v>
                </c:pt>
                <c:pt idx="34">
                  <c:v>8.4812993678864412E-3</c:v>
                </c:pt>
                <c:pt idx="35">
                  <c:v>1.3922728921526462E-2</c:v>
                </c:pt>
                <c:pt idx="36">
                  <c:v>1.1563864153313563E-2</c:v>
                </c:pt>
                <c:pt idx="37">
                  <c:v>6.7252071185666118E-3</c:v>
                </c:pt>
                <c:pt idx="38">
                  <c:v>-9.6877894875113668E-4</c:v>
                </c:pt>
                <c:pt idx="39">
                  <c:v>-2.6939601703290794E-3</c:v>
                </c:pt>
                <c:pt idx="40">
                  <c:v>-2.6289454485761699E-3</c:v>
                </c:pt>
                <c:pt idx="41">
                  <c:v>-1.6485701466515401E-3</c:v>
                </c:pt>
                <c:pt idx="42">
                  <c:v>-2.0776219748219749E-3</c:v>
                </c:pt>
                <c:pt idx="43">
                  <c:v>-2.4330850472458199E-3</c:v>
                </c:pt>
                <c:pt idx="44">
                  <c:v>-7.7427091058401842E-3</c:v>
                </c:pt>
                <c:pt idx="45">
                  <c:v>-9.7864050265825675E-3</c:v>
                </c:pt>
                <c:pt idx="46">
                  <c:v>-7.6485602422364796E-3</c:v>
                </c:pt>
                <c:pt idx="47">
                  <c:v>3.990199438822728E-3</c:v>
                </c:pt>
                <c:pt idx="48">
                  <c:v>1.4942042207866102E-4</c:v>
                </c:pt>
                <c:pt idx="49">
                  <c:v>-2.028085268279689E-4</c:v>
                </c:pt>
                <c:pt idx="50">
                  <c:v>3.3461371523024752E-4</c:v>
                </c:pt>
                <c:pt idx="51">
                  <c:v>-3.8324285777440181E-3</c:v>
                </c:pt>
                <c:pt idx="52">
                  <c:v>-3.6426861477738548E-3</c:v>
                </c:pt>
                <c:pt idx="53">
                  <c:v>-1.9593988313373334E-3</c:v>
                </c:pt>
                <c:pt idx="54">
                  <c:v>-2.4805169663715265E-3</c:v>
                </c:pt>
                <c:pt idx="55">
                  <c:v>-1.8542694935033133E-3</c:v>
                </c:pt>
                <c:pt idx="56">
                  <c:v>-1.9726139677656018E-3</c:v>
                </c:pt>
                <c:pt idx="57">
                  <c:v>-4.1351401856604131E-3</c:v>
                </c:pt>
                <c:pt idx="58">
                  <c:v>-2.9883921084152831E-3</c:v>
                </c:pt>
                <c:pt idx="59">
                  <c:v>6.7362906489587537E-4</c:v>
                </c:pt>
                <c:pt idx="60">
                  <c:v>7.2583605574192411E-3</c:v>
                </c:pt>
              </c:numCache>
            </c:numRef>
          </c:val>
          <c:extLst>
            <c:ext xmlns:c16="http://schemas.microsoft.com/office/drawing/2014/chart" uri="{C3380CC4-5D6E-409C-BE32-E72D297353CC}">
              <c16:uniqueId val="{00000005-0449-43CC-8067-BE6E686EB32C}"/>
            </c:ext>
          </c:extLst>
        </c:ser>
        <c:dLbls>
          <c:showLegendKey val="0"/>
          <c:showVal val="0"/>
          <c:showCatName val="0"/>
          <c:showSerName val="0"/>
          <c:showPercent val="0"/>
          <c:showBubbleSize val="0"/>
        </c:dLbls>
        <c:axId val="505237999"/>
        <c:axId val="828887039"/>
      </c:areaChart>
      <c:lineChart>
        <c:grouping val="standard"/>
        <c:varyColors val="0"/>
        <c:ser>
          <c:idx val="0"/>
          <c:order val="0"/>
          <c:tx>
            <c:strRef>
              <c:f>Ut!$C$4</c:f>
              <c:strCache>
                <c:ptCount val="1"/>
                <c:pt idx="0">
                  <c:v>Index</c:v>
                </c:pt>
              </c:strCache>
            </c:strRef>
          </c:tx>
          <c:spPr>
            <a:ln w="28575" cap="rnd">
              <a:solidFill>
                <a:schemeClr val="accent1"/>
              </a:solidFill>
              <a:round/>
            </a:ln>
            <a:effectLst/>
          </c:spPr>
          <c:marker>
            <c:symbol val="none"/>
          </c:marker>
          <c:dLbls>
            <c:dLbl>
              <c:idx val="60"/>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449-43CC-8067-BE6E686EB32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dLblPos val="b"/>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Ut!$A$5:$A$65</c:f>
              <c:numCache>
                <c:formatCode>[$-41D]mmm/yy;@</c:formatCode>
                <c:ptCount val="61"/>
                <c:pt idx="0">
                  <c:v>43465</c:v>
                </c:pt>
                <c:pt idx="1">
                  <c:v>43496</c:v>
                </c:pt>
                <c:pt idx="2">
                  <c:v>43524</c:v>
                </c:pt>
                <c:pt idx="3">
                  <c:v>43555</c:v>
                </c:pt>
                <c:pt idx="4">
                  <c:v>43585</c:v>
                </c:pt>
                <c:pt idx="5">
                  <c:v>43616</c:v>
                </c:pt>
                <c:pt idx="6">
                  <c:v>43646</c:v>
                </c:pt>
                <c:pt idx="7">
                  <c:v>43677</c:v>
                </c:pt>
                <c:pt idx="8">
                  <c:v>43708</c:v>
                </c:pt>
                <c:pt idx="9">
                  <c:v>43738</c:v>
                </c:pt>
                <c:pt idx="10">
                  <c:v>43769</c:v>
                </c:pt>
                <c:pt idx="11">
                  <c:v>43799</c:v>
                </c:pt>
                <c:pt idx="12">
                  <c:v>43830</c:v>
                </c:pt>
                <c:pt idx="13">
                  <c:v>43861</c:v>
                </c:pt>
                <c:pt idx="14">
                  <c:v>43890</c:v>
                </c:pt>
                <c:pt idx="15">
                  <c:v>43921</c:v>
                </c:pt>
                <c:pt idx="16">
                  <c:v>43951</c:v>
                </c:pt>
                <c:pt idx="17">
                  <c:v>43982</c:v>
                </c:pt>
                <c:pt idx="18">
                  <c:v>44012</c:v>
                </c:pt>
                <c:pt idx="19">
                  <c:v>44043</c:v>
                </c:pt>
                <c:pt idx="20">
                  <c:v>44074</c:v>
                </c:pt>
                <c:pt idx="21">
                  <c:v>44104</c:v>
                </c:pt>
                <c:pt idx="22">
                  <c:v>44135</c:v>
                </c:pt>
                <c:pt idx="23">
                  <c:v>44165</c:v>
                </c:pt>
                <c:pt idx="24">
                  <c:v>44196</c:v>
                </c:pt>
                <c:pt idx="25">
                  <c:v>44227</c:v>
                </c:pt>
                <c:pt idx="26">
                  <c:v>44255</c:v>
                </c:pt>
                <c:pt idx="27">
                  <c:v>44286</c:v>
                </c:pt>
                <c:pt idx="28">
                  <c:v>44316</c:v>
                </c:pt>
                <c:pt idx="29">
                  <c:v>44347</c:v>
                </c:pt>
                <c:pt idx="30">
                  <c:v>44377</c:v>
                </c:pt>
                <c:pt idx="31">
                  <c:v>44408</c:v>
                </c:pt>
                <c:pt idx="32">
                  <c:v>44439</c:v>
                </c:pt>
                <c:pt idx="33">
                  <c:v>44469</c:v>
                </c:pt>
                <c:pt idx="34">
                  <c:v>44500</c:v>
                </c:pt>
                <c:pt idx="35">
                  <c:v>44530</c:v>
                </c:pt>
                <c:pt idx="36">
                  <c:v>44561</c:v>
                </c:pt>
                <c:pt idx="37">
                  <c:v>44592</c:v>
                </c:pt>
                <c:pt idx="38">
                  <c:v>44620</c:v>
                </c:pt>
                <c:pt idx="39">
                  <c:v>44651</c:v>
                </c:pt>
                <c:pt idx="40">
                  <c:v>44681</c:v>
                </c:pt>
                <c:pt idx="41">
                  <c:v>44712</c:v>
                </c:pt>
                <c:pt idx="42">
                  <c:v>44742</c:v>
                </c:pt>
                <c:pt idx="43">
                  <c:v>44773</c:v>
                </c:pt>
                <c:pt idx="44">
                  <c:v>44804</c:v>
                </c:pt>
                <c:pt idx="45">
                  <c:v>44834</c:v>
                </c:pt>
                <c:pt idx="46">
                  <c:v>44865</c:v>
                </c:pt>
                <c:pt idx="47">
                  <c:v>44895</c:v>
                </c:pt>
                <c:pt idx="48">
                  <c:v>44926</c:v>
                </c:pt>
                <c:pt idx="49">
                  <c:v>44957</c:v>
                </c:pt>
                <c:pt idx="50">
                  <c:v>44985</c:v>
                </c:pt>
                <c:pt idx="51">
                  <c:v>45016</c:v>
                </c:pt>
                <c:pt idx="52">
                  <c:v>45046</c:v>
                </c:pt>
                <c:pt idx="53">
                  <c:v>45077</c:v>
                </c:pt>
                <c:pt idx="54">
                  <c:v>45107</c:v>
                </c:pt>
                <c:pt idx="55">
                  <c:v>45138</c:v>
                </c:pt>
                <c:pt idx="56">
                  <c:v>45169</c:v>
                </c:pt>
                <c:pt idx="57">
                  <c:v>45199</c:v>
                </c:pt>
                <c:pt idx="58">
                  <c:v>45230</c:v>
                </c:pt>
                <c:pt idx="59">
                  <c:v>45260</c:v>
                </c:pt>
                <c:pt idx="60">
                  <c:v>45291</c:v>
                </c:pt>
              </c:numCache>
            </c:numRef>
          </c:cat>
          <c:val>
            <c:numRef>
              <c:f>Ut!$C$5:$C$65</c:f>
              <c:numCache>
                <c:formatCode>0%</c:formatCode>
                <c:ptCount val="61"/>
                <c:pt idx="0">
                  <c:v>1</c:v>
                </c:pt>
                <c:pt idx="1">
                  <c:v>1.0515271690953358</c:v>
                </c:pt>
                <c:pt idx="2">
                  <c:v>1.0782953210695527</c:v>
                </c:pt>
                <c:pt idx="3">
                  <c:v>1.0907154953188671</c:v>
                </c:pt>
                <c:pt idx="4">
                  <c:v>1.1264771715478579</c:v>
                </c:pt>
                <c:pt idx="5">
                  <c:v>1.0893299130097178</c:v>
                </c:pt>
                <c:pt idx="6">
                  <c:v>1.119090407788055</c:v>
                </c:pt>
                <c:pt idx="7">
                  <c:v>1.1419767126346767</c:v>
                </c:pt>
                <c:pt idx="8">
                  <c:v>1.1387728947228219</c:v>
                </c:pt>
                <c:pt idx="9">
                  <c:v>1.1529497264866035</c:v>
                </c:pt>
                <c:pt idx="10">
                  <c:v>1.160213138189665</c:v>
                </c:pt>
                <c:pt idx="11">
                  <c:v>1.1702597764179379</c:v>
                </c:pt>
                <c:pt idx="12">
                  <c:v>1.1815762655788127</c:v>
                </c:pt>
                <c:pt idx="13">
                  <c:v>1.1939789493190316</c:v>
                </c:pt>
                <c:pt idx="14">
                  <c:v>1.14690375267764</c:v>
                </c:pt>
                <c:pt idx="15">
                  <c:v>1.0699195134151072</c:v>
                </c:pt>
                <c:pt idx="16">
                  <c:v>1.1187212908899942</c:v>
                </c:pt>
                <c:pt idx="17">
                  <c:v>1.1301396205843934</c:v>
                </c:pt>
                <c:pt idx="18">
                  <c:v>1.1458281158496217</c:v>
                </c:pt>
                <c:pt idx="19">
                  <c:v>1.1491421835437932</c:v>
                </c:pt>
                <c:pt idx="20">
                  <c:v>1.1754832356954272</c:v>
                </c:pt>
                <c:pt idx="21">
                  <c:v>1.1833524257367762</c:v>
                </c:pt>
                <c:pt idx="22">
                  <c:v>1.1617763307943723</c:v>
                </c:pt>
                <c:pt idx="23">
                  <c:v>1.2150778545367285</c:v>
                </c:pt>
                <c:pt idx="24">
                  <c:v>1.2189914777983224</c:v>
                </c:pt>
                <c:pt idx="25">
                  <c:v>1.2290709884635327</c:v>
                </c:pt>
                <c:pt idx="26">
                  <c:v>1.2458604701310203</c:v>
                </c:pt>
                <c:pt idx="27">
                  <c:v>1.2896414631530826</c:v>
                </c:pt>
                <c:pt idx="28">
                  <c:v>1.3027506599619092</c:v>
                </c:pt>
                <c:pt idx="29">
                  <c:v>1.3037810502374947</c:v>
                </c:pt>
                <c:pt idx="30">
                  <c:v>1.3298398703974468</c:v>
                </c:pt>
                <c:pt idx="31">
                  <c:v>1.3515960108380412</c:v>
                </c:pt>
                <c:pt idx="32">
                  <c:v>1.3691218010146169</c:v>
                </c:pt>
                <c:pt idx="33">
                  <c:v>1.3394352013006341</c:v>
                </c:pt>
                <c:pt idx="34">
                  <c:v>1.3619986498956873</c:v>
                </c:pt>
                <c:pt idx="35">
                  <c:v>1.3818065481750088</c:v>
                </c:pt>
                <c:pt idx="36">
                  <c:v>1.4161402738751521</c:v>
                </c:pt>
                <c:pt idx="37">
                  <c:v>1.3854037932612437</c:v>
                </c:pt>
                <c:pt idx="38">
                  <c:v>1.3650501612391379</c:v>
                </c:pt>
                <c:pt idx="39">
                  <c:v>1.3591084544141483</c:v>
                </c:pt>
                <c:pt idx="40">
                  <c:v>1.3229742552500052</c:v>
                </c:pt>
                <c:pt idx="41">
                  <c:v>1.314240806246862</c:v>
                </c:pt>
                <c:pt idx="42">
                  <c:v>1.2671257117939929</c:v>
                </c:pt>
                <c:pt idx="43">
                  <c:v>1.3216667568224365</c:v>
                </c:pt>
                <c:pt idx="44">
                  <c:v>1.308589531648535</c:v>
                </c:pt>
                <c:pt idx="45">
                  <c:v>1.2600023898581196</c:v>
                </c:pt>
                <c:pt idx="46">
                  <c:v>1.2991182788160907</c:v>
                </c:pt>
                <c:pt idx="47">
                  <c:v>1.3293635484894464</c:v>
                </c:pt>
                <c:pt idx="48">
                  <c:v>1.2944776876206479</c:v>
                </c:pt>
                <c:pt idx="49">
                  <c:v>1.356567310831162</c:v>
                </c:pt>
                <c:pt idx="50">
                  <c:v>1.3295718366495688</c:v>
                </c:pt>
                <c:pt idx="51">
                  <c:v>1.3496738044730665</c:v>
                </c:pt>
                <c:pt idx="52">
                  <c:v>1.3573927055495776</c:v>
                </c:pt>
                <c:pt idx="53">
                  <c:v>1.3796298856109732</c:v>
                </c:pt>
                <c:pt idx="54">
                  <c:v>1.4094051775771386</c:v>
                </c:pt>
                <c:pt idx="55">
                  <c:v>1.4207441829422585</c:v>
                </c:pt>
                <c:pt idx="56">
                  <c:v>1.4242180357477878</c:v>
                </c:pt>
                <c:pt idx="57">
                  <c:v>1.3931619688198296</c:v>
                </c:pt>
                <c:pt idx="58">
                  <c:v>1.3874214590060496</c:v>
                </c:pt>
                <c:pt idx="59">
                  <c:v>1.4257282486705234</c:v>
                </c:pt>
                <c:pt idx="60">
                  <c:v>1.4537456935347832</c:v>
                </c:pt>
              </c:numCache>
            </c:numRef>
          </c:val>
          <c:smooth val="0"/>
          <c:extLst>
            <c:ext xmlns:c16="http://schemas.microsoft.com/office/drawing/2014/chart" uri="{C3380CC4-5D6E-409C-BE32-E72D297353CC}">
              <c16:uniqueId val="{00000000-0449-43CC-8067-BE6E686EB32C}"/>
            </c:ext>
          </c:extLst>
        </c:ser>
        <c:ser>
          <c:idx val="1"/>
          <c:order val="1"/>
          <c:tx>
            <c:strRef>
              <c:f>Ut!$AG$4</c:f>
              <c:strCache>
                <c:ptCount val="1"/>
                <c:pt idx="0">
                  <c:v>Portfölj</c:v>
                </c:pt>
              </c:strCache>
            </c:strRef>
          </c:tx>
          <c:spPr>
            <a:ln w="28575" cap="rnd">
              <a:solidFill>
                <a:schemeClr val="accent6"/>
              </a:solidFill>
              <a:round/>
            </a:ln>
            <a:effectLst/>
          </c:spPr>
          <c:marker>
            <c:symbol val="none"/>
          </c:marker>
          <c:dLbls>
            <c:dLbl>
              <c:idx val="60"/>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449-43CC-8067-BE6E686EB32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dLblPos val="t"/>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Ut!$A$5:$A$65</c:f>
              <c:numCache>
                <c:formatCode>[$-41D]mmm/yy;@</c:formatCode>
                <c:ptCount val="61"/>
                <c:pt idx="0">
                  <c:v>43465</c:v>
                </c:pt>
                <c:pt idx="1">
                  <c:v>43496</c:v>
                </c:pt>
                <c:pt idx="2">
                  <c:v>43524</c:v>
                </c:pt>
                <c:pt idx="3">
                  <c:v>43555</c:v>
                </c:pt>
                <c:pt idx="4">
                  <c:v>43585</c:v>
                </c:pt>
                <c:pt idx="5">
                  <c:v>43616</c:v>
                </c:pt>
                <c:pt idx="6">
                  <c:v>43646</c:v>
                </c:pt>
                <c:pt idx="7">
                  <c:v>43677</c:v>
                </c:pt>
                <c:pt idx="8">
                  <c:v>43708</c:v>
                </c:pt>
                <c:pt idx="9">
                  <c:v>43738</c:v>
                </c:pt>
                <c:pt idx="10">
                  <c:v>43769</c:v>
                </c:pt>
                <c:pt idx="11">
                  <c:v>43799</c:v>
                </c:pt>
                <c:pt idx="12">
                  <c:v>43830</c:v>
                </c:pt>
                <c:pt idx="13">
                  <c:v>43861</c:v>
                </c:pt>
                <c:pt idx="14">
                  <c:v>43890</c:v>
                </c:pt>
                <c:pt idx="15">
                  <c:v>43921</c:v>
                </c:pt>
                <c:pt idx="16">
                  <c:v>43951</c:v>
                </c:pt>
                <c:pt idx="17">
                  <c:v>43982</c:v>
                </c:pt>
                <c:pt idx="18">
                  <c:v>44012</c:v>
                </c:pt>
                <c:pt idx="19">
                  <c:v>44043</c:v>
                </c:pt>
                <c:pt idx="20">
                  <c:v>44074</c:v>
                </c:pt>
                <c:pt idx="21">
                  <c:v>44104</c:v>
                </c:pt>
                <c:pt idx="22">
                  <c:v>44135</c:v>
                </c:pt>
                <c:pt idx="23">
                  <c:v>44165</c:v>
                </c:pt>
                <c:pt idx="24">
                  <c:v>44196</c:v>
                </c:pt>
                <c:pt idx="25">
                  <c:v>44227</c:v>
                </c:pt>
                <c:pt idx="26">
                  <c:v>44255</c:v>
                </c:pt>
                <c:pt idx="27">
                  <c:v>44286</c:v>
                </c:pt>
                <c:pt idx="28">
                  <c:v>44316</c:v>
                </c:pt>
                <c:pt idx="29">
                  <c:v>44347</c:v>
                </c:pt>
                <c:pt idx="30">
                  <c:v>44377</c:v>
                </c:pt>
                <c:pt idx="31">
                  <c:v>44408</c:v>
                </c:pt>
                <c:pt idx="32">
                  <c:v>44439</c:v>
                </c:pt>
                <c:pt idx="33">
                  <c:v>44469</c:v>
                </c:pt>
                <c:pt idx="34">
                  <c:v>44500</c:v>
                </c:pt>
                <c:pt idx="35">
                  <c:v>44530</c:v>
                </c:pt>
                <c:pt idx="36">
                  <c:v>44561</c:v>
                </c:pt>
                <c:pt idx="37">
                  <c:v>44592</c:v>
                </c:pt>
                <c:pt idx="38">
                  <c:v>44620</c:v>
                </c:pt>
                <c:pt idx="39">
                  <c:v>44651</c:v>
                </c:pt>
                <c:pt idx="40">
                  <c:v>44681</c:v>
                </c:pt>
                <c:pt idx="41">
                  <c:v>44712</c:v>
                </c:pt>
                <c:pt idx="42">
                  <c:v>44742</c:v>
                </c:pt>
                <c:pt idx="43">
                  <c:v>44773</c:v>
                </c:pt>
                <c:pt idx="44">
                  <c:v>44804</c:v>
                </c:pt>
                <c:pt idx="45">
                  <c:v>44834</c:v>
                </c:pt>
                <c:pt idx="46">
                  <c:v>44865</c:v>
                </c:pt>
                <c:pt idx="47">
                  <c:v>44895</c:v>
                </c:pt>
                <c:pt idx="48">
                  <c:v>44926</c:v>
                </c:pt>
                <c:pt idx="49">
                  <c:v>44957</c:v>
                </c:pt>
                <c:pt idx="50">
                  <c:v>44985</c:v>
                </c:pt>
                <c:pt idx="51">
                  <c:v>45016</c:v>
                </c:pt>
                <c:pt idx="52">
                  <c:v>45046</c:v>
                </c:pt>
                <c:pt idx="53">
                  <c:v>45077</c:v>
                </c:pt>
                <c:pt idx="54">
                  <c:v>45107</c:v>
                </c:pt>
                <c:pt idx="55">
                  <c:v>45138</c:v>
                </c:pt>
                <c:pt idx="56">
                  <c:v>45169</c:v>
                </c:pt>
                <c:pt idx="57">
                  <c:v>45199</c:v>
                </c:pt>
                <c:pt idx="58">
                  <c:v>45230</c:v>
                </c:pt>
                <c:pt idx="59">
                  <c:v>45260</c:v>
                </c:pt>
                <c:pt idx="60">
                  <c:v>45291</c:v>
                </c:pt>
              </c:numCache>
            </c:numRef>
          </c:cat>
          <c:val>
            <c:numRef>
              <c:f>Ut!$AG$5:$AG$65</c:f>
              <c:numCache>
                <c:formatCode>0%</c:formatCode>
                <c:ptCount val="61"/>
                <c:pt idx="0">
                  <c:v>1</c:v>
                </c:pt>
                <c:pt idx="1">
                  <c:v>1.0430649068270192</c:v>
                </c:pt>
                <c:pt idx="2">
                  <c:v>1.0723303064388825</c:v>
                </c:pt>
                <c:pt idx="3">
                  <c:v>1.0838705049253241</c:v>
                </c:pt>
                <c:pt idx="4">
                  <c:v>1.1234563057928868</c:v>
                </c:pt>
                <c:pt idx="5">
                  <c:v>1.0893949216140826</c:v>
                </c:pt>
                <c:pt idx="6">
                  <c:v>1.117463842239022</c:v>
                </c:pt>
                <c:pt idx="7">
                  <c:v>1.1423882364527793</c:v>
                </c:pt>
                <c:pt idx="8">
                  <c:v>1.1420988262117604</c:v>
                </c:pt>
                <c:pt idx="9">
                  <c:v>1.1530551641371016</c:v>
                </c:pt>
                <c:pt idx="10">
                  <c:v>1.1606959111819295</c:v>
                </c:pt>
                <c:pt idx="11">
                  <c:v>1.1690078408782392</c:v>
                </c:pt>
                <c:pt idx="12">
                  <c:v>1.179693042083874</c:v>
                </c:pt>
                <c:pt idx="13">
                  <c:v>1.2006393406225344</c:v>
                </c:pt>
                <c:pt idx="14">
                  <c:v>1.1412304408054443</c:v>
                </c:pt>
                <c:pt idx="15">
                  <c:v>1.0653941811321634</c:v>
                </c:pt>
                <c:pt idx="16">
                  <c:v>1.1171274673869289</c:v>
                </c:pt>
                <c:pt idx="17">
                  <c:v>1.1275212213001382</c:v>
                </c:pt>
                <c:pt idx="18">
                  <c:v>1.1422234534911058</c:v>
                </c:pt>
                <c:pt idx="19">
                  <c:v>1.1491903775106722</c:v>
                </c:pt>
                <c:pt idx="20">
                  <c:v>1.1811720748961392</c:v>
                </c:pt>
                <c:pt idx="21">
                  <c:v>1.1963598841819285</c:v>
                </c:pt>
                <c:pt idx="22">
                  <c:v>1.16511981319477</c:v>
                </c:pt>
                <c:pt idx="23">
                  <c:v>1.2246407237554164</c:v>
                </c:pt>
                <c:pt idx="24">
                  <c:v>1.2305369937163373</c:v>
                </c:pt>
                <c:pt idx="25">
                  <c:v>1.2441563232392017</c:v>
                </c:pt>
                <c:pt idx="26">
                  <c:v>1.2542979322794952</c:v>
                </c:pt>
                <c:pt idx="27">
                  <c:v>1.3007377174275481</c:v>
                </c:pt>
                <c:pt idx="28">
                  <c:v>1.3127111239530675</c:v>
                </c:pt>
                <c:pt idx="29">
                  <c:v>1.3148993773468625</c:v>
                </c:pt>
                <c:pt idx="30">
                  <c:v>1.3397296322531169</c:v>
                </c:pt>
                <c:pt idx="31">
                  <c:v>1.3625070022650154</c:v>
                </c:pt>
                <c:pt idx="32">
                  <c:v>1.3816820163305372</c:v>
                </c:pt>
                <c:pt idx="33">
                  <c:v>1.3480342874182965</c:v>
                </c:pt>
                <c:pt idx="34">
                  <c:v>1.3704799492635737</c:v>
                </c:pt>
                <c:pt idx="35">
                  <c:v>1.3957292770965353</c:v>
                </c:pt>
                <c:pt idx="36">
                  <c:v>1.4277041380284656</c:v>
                </c:pt>
                <c:pt idx="37">
                  <c:v>1.3921290003798104</c:v>
                </c:pt>
                <c:pt idx="38">
                  <c:v>1.3640813822903868</c:v>
                </c:pt>
                <c:pt idx="39">
                  <c:v>1.3564144942438192</c:v>
                </c:pt>
                <c:pt idx="40">
                  <c:v>1.3203453098014291</c:v>
                </c:pt>
                <c:pt idx="41">
                  <c:v>1.3125922361002105</c:v>
                </c:pt>
                <c:pt idx="42">
                  <c:v>1.2650480898191709</c:v>
                </c:pt>
                <c:pt idx="43">
                  <c:v>1.3192336717751907</c:v>
                </c:pt>
                <c:pt idx="44">
                  <c:v>1.3008468225426948</c:v>
                </c:pt>
                <c:pt idx="45">
                  <c:v>1.2502159848315371</c:v>
                </c:pt>
                <c:pt idx="46">
                  <c:v>1.2914697185738542</c:v>
                </c:pt>
                <c:pt idx="47">
                  <c:v>1.3333537479282691</c:v>
                </c:pt>
                <c:pt idx="48">
                  <c:v>1.2946271080427265</c:v>
                </c:pt>
                <c:pt idx="49">
                  <c:v>1.356364502304334</c:v>
                </c:pt>
                <c:pt idx="50">
                  <c:v>1.329906450364799</c:v>
                </c:pt>
                <c:pt idx="51">
                  <c:v>1.3458413758953225</c:v>
                </c:pt>
                <c:pt idx="52">
                  <c:v>1.3537500194018037</c:v>
                </c:pt>
                <c:pt idx="53">
                  <c:v>1.3776704867796359</c:v>
                </c:pt>
                <c:pt idx="54">
                  <c:v>1.406924660610767</c:v>
                </c:pt>
                <c:pt idx="55">
                  <c:v>1.4188899134487551</c:v>
                </c:pt>
                <c:pt idx="56">
                  <c:v>1.4222454217800222</c:v>
                </c:pt>
                <c:pt idx="57">
                  <c:v>1.3890268286341692</c:v>
                </c:pt>
                <c:pt idx="58">
                  <c:v>1.3844330668976343</c:v>
                </c:pt>
                <c:pt idx="59">
                  <c:v>1.4264018777354193</c:v>
                </c:pt>
                <c:pt idx="60">
                  <c:v>1.4610040540922025</c:v>
                </c:pt>
              </c:numCache>
            </c:numRef>
          </c:val>
          <c:smooth val="0"/>
          <c:extLst>
            <c:ext xmlns:c16="http://schemas.microsoft.com/office/drawing/2014/chart" uri="{C3380CC4-5D6E-409C-BE32-E72D297353CC}">
              <c16:uniqueId val="{00000001-0449-43CC-8067-BE6E686EB32C}"/>
            </c:ext>
          </c:extLst>
        </c:ser>
        <c:dLbls>
          <c:showLegendKey val="0"/>
          <c:showVal val="0"/>
          <c:showCatName val="0"/>
          <c:showSerName val="0"/>
          <c:showPercent val="0"/>
          <c:showBubbleSize val="0"/>
        </c:dLbls>
        <c:marker val="1"/>
        <c:smooth val="0"/>
        <c:axId val="2135906080"/>
        <c:axId val="1319934224"/>
      </c:lineChart>
      <c:dateAx>
        <c:axId val="2135906080"/>
        <c:scaling>
          <c:orientation val="minMax"/>
        </c:scaling>
        <c:delete val="0"/>
        <c:axPos val="b"/>
        <c:numFmt formatCode="[$-41D]mmm/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1319934224"/>
        <c:crosses val="autoZero"/>
        <c:auto val="1"/>
        <c:lblOffset val="100"/>
        <c:baseTimeUnit val="months"/>
        <c:majorUnit val="12"/>
        <c:majorTimeUnit val="months"/>
      </c:dateAx>
      <c:valAx>
        <c:axId val="1319934224"/>
        <c:scaling>
          <c:orientation val="minMax"/>
          <c:min val="0.9"/>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2135906080"/>
        <c:crosses val="autoZero"/>
        <c:crossBetween val="between"/>
      </c:valAx>
      <c:valAx>
        <c:axId val="828887039"/>
        <c:scaling>
          <c:orientation val="minMax"/>
          <c:max val="0.1"/>
          <c:min val="-0.1"/>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505237999"/>
        <c:crosses val="max"/>
        <c:crossBetween val="between"/>
      </c:valAx>
      <c:catAx>
        <c:axId val="505237999"/>
        <c:scaling>
          <c:orientation val="minMax"/>
        </c:scaling>
        <c:delete val="1"/>
        <c:axPos val="b"/>
        <c:majorTickMark val="out"/>
        <c:minorTickMark val="none"/>
        <c:tickLblPos val="nextTo"/>
        <c:crossAx val="82888703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S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Ut!$C$4</c:f>
              <c:strCache>
                <c:ptCount val="1"/>
                <c:pt idx="0">
                  <c:v>Index</c:v>
                </c:pt>
              </c:strCache>
            </c:strRef>
          </c:tx>
          <c:spPr>
            <a:ln w="28575" cap="rnd">
              <a:solidFill>
                <a:schemeClr val="accent1"/>
              </a:solidFill>
              <a:round/>
            </a:ln>
            <a:effectLst/>
          </c:spPr>
          <c:marker>
            <c:symbol val="none"/>
          </c:marker>
          <c:cat>
            <c:numRef>
              <c:f>Ut!$A$5:$A$65</c:f>
              <c:numCache>
                <c:formatCode>[$-41D]mmm/yy;@</c:formatCode>
                <c:ptCount val="61"/>
                <c:pt idx="0">
                  <c:v>43465</c:v>
                </c:pt>
                <c:pt idx="1">
                  <c:v>43496</c:v>
                </c:pt>
                <c:pt idx="2">
                  <c:v>43524</c:v>
                </c:pt>
                <c:pt idx="3">
                  <c:v>43555</c:v>
                </c:pt>
                <c:pt idx="4">
                  <c:v>43585</c:v>
                </c:pt>
                <c:pt idx="5">
                  <c:v>43616</c:v>
                </c:pt>
                <c:pt idx="6">
                  <c:v>43646</c:v>
                </c:pt>
                <c:pt idx="7">
                  <c:v>43677</c:v>
                </c:pt>
                <c:pt idx="8">
                  <c:v>43708</c:v>
                </c:pt>
                <c:pt idx="9">
                  <c:v>43738</c:v>
                </c:pt>
                <c:pt idx="10">
                  <c:v>43769</c:v>
                </c:pt>
                <c:pt idx="11">
                  <c:v>43799</c:v>
                </c:pt>
                <c:pt idx="12">
                  <c:v>43830</c:v>
                </c:pt>
                <c:pt idx="13">
                  <c:v>43861</c:v>
                </c:pt>
                <c:pt idx="14">
                  <c:v>43890</c:v>
                </c:pt>
                <c:pt idx="15">
                  <c:v>43921</c:v>
                </c:pt>
                <c:pt idx="16">
                  <c:v>43951</c:v>
                </c:pt>
                <c:pt idx="17">
                  <c:v>43982</c:v>
                </c:pt>
                <c:pt idx="18">
                  <c:v>44012</c:v>
                </c:pt>
                <c:pt idx="19">
                  <c:v>44043</c:v>
                </c:pt>
                <c:pt idx="20">
                  <c:v>44074</c:v>
                </c:pt>
                <c:pt idx="21">
                  <c:v>44104</c:v>
                </c:pt>
                <c:pt idx="22">
                  <c:v>44135</c:v>
                </c:pt>
                <c:pt idx="23">
                  <c:v>44165</c:v>
                </c:pt>
                <c:pt idx="24">
                  <c:v>44196</c:v>
                </c:pt>
                <c:pt idx="25">
                  <c:v>44227</c:v>
                </c:pt>
                <c:pt idx="26">
                  <c:v>44255</c:v>
                </c:pt>
                <c:pt idx="27">
                  <c:v>44286</c:v>
                </c:pt>
                <c:pt idx="28">
                  <c:v>44316</c:v>
                </c:pt>
                <c:pt idx="29">
                  <c:v>44347</c:v>
                </c:pt>
                <c:pt idx="30">
                  <c:v>44377</c:v>
                </c:pt>
                <c:pt idx="31">
                  <c:v>44408</c:v>
                </c:pt>
                <c:pt idx="32">
                  <c:v>44439</c:v>
                </c:pt>
                <c:pt idx="33">
                  <c:v>44469</c:v>
                </c:pt>
                <c:pt idx="34">
                  <c:v>44500</c:v>
                </c:pt>
                <c:pt idx="35">
                  <c:v>44530</c:v>
                </c:pt>
                <c:pt idx="36">
                  <c:v>44561</c:v>
                </c:pt>
                <c:pt idx="37">
                  <c:v>44592</c:v>
                </c:pt>
                <c:pt idx="38">
                  <c:v>44620</c:v>
                </c:pt>
                <c:pt idx="39">
                  <c:v>44651</c:v>
                </c:pt>
                <c:pt idx="40">
                  <c:v>44681</c:v>
                </c:pt>
                <c:pt idx="41">
                  <c:v>44712</c:v>
                </c:pt>
                <c:pt idx="42">
                  <c:v>44742</c:v>
                </c:pt>
                <c:pt idx="43">
                  <c:v>44773</c:v>
                </c:pt>
                <c:pt idx="44">
                  <c:v>44804</c:v>
                </c:pt>
                <c:pt idx="45">
                  <c:v>44834</c:v>
                </c:pt>
                <c:pt idx="46">
                  <c:v>44865</c:v>
                </c:pt>
                <c:pt idx="47">
                  <c:v>44895</c:v>
                </c:pt>
                <c:pt idx="48">
                  <c:v>44926</c:v>
                </c:pt>
                <c:pt idx="49">
                  <c:v>44957</c:v>
                </c:pt>
                <c:pt idx="50">
                  <c:v>44985</c:v>
                </c:pt>
                <c:pt idx="51">
                  <c:v>45016</c:v>
                </c:pt>
                <c:pt idx="52">
                  <c:v>45046</c:v>
                </c:pt>
                <c:pt idx="53">
                  <c:v>45077</c:v>
                </c:pt>
                <c:pt idx="54">
                  <c:v>45107</c:v>
                </c:pt>
                <c:pt idx="55">
                  <c:v>45138</c:v>
                </c:pt>
                <c:pt idx="56">
                  <c:v>45169</c:v>
                </c:pt>
                <c:pt idx="57">
                  <c:v>45199</c:v>
                </c:pt>
                <c:pt idx="58">
                  <c:v>45230</c:v>
                </c:pt>
                <c:pt idx="59">
                  <c:v>45260</c:v>
                </c:pt>
                <c:pt idx="60">
                  <c:v>45291</c:v>
                </c:pt>
              </c:numCache>
            </c:numRef>
          </c:cat>
          <c:val>
            <c:numRef>
              <c:f>Ut!$E$5:$E$65</c:f>
              <c:numCache>
                <c:formatCode>0.0%</c:formatCode>
                <c:ptCount val="61"/>
                <c:pt idx="0" formatCode="0%">
                  <c:v>0</c:v>
                </c:pt>
                <c:pt idx="1">
                  <c:v>0</c:v>
                </c:pt>
                <c:pt idx="2">
                  <c:v>0</c:v>
                </c:pt>
                <c:pt idx="3">
                  <c:v>0</c:v>
                </c:pt>
                <c:pt idx="4">
                  <c:v>0</c:v>
                </c:pt>
                <c:pt idx="5">
                  <c:v>-3.2976485876848483E-2</c:v>
                </c:pt>
                <c:pt idx="6">
                  <c:v>-6.5574020906725749E-3</c:v>
                </c:pt>
                <c:pt idx="7">
                  <c:v>0</c:v>
                </c:pt>
                <c:pt idx="8">
                  <c:v>-2.805501965502665E-3</c:v>
                </c:pt>
                <c:pt idx="9">
                  <c:v>0</c:v>
                </c:pt>
                <c:pt idx="10">
                  <c:v>0</c:v>
                </c:pt>
                <c:pt idx="11">
                  <c:v>0</c:v>
                </c:pt>
                <c:pt idx="12">
                  <c:v>0</c:v>
                </c:pt>
                <c:pt idx="13">
                  <c:v>0</c:v>
                </c:pt>
                <c:pt idx="14">
                  <c:v>-3.9427157964753205E-2</c:v>
                </c:pt>
                <c:pt idx="15">
                  <c:v>-0.10390420700019874</c:v>
                </c:pt>
                <c:pt idx="16">
                  <c:v>-6.3030975941376105E-2</c:v>
                </c:pt>
                <c:pt idx="17">
                  <c:v>-5.3467717141117053E-2</c:v>
                </c:pt>
                <c:pt idx="18">
                  <c:v>-4.0328042212864783E-2</c:v>
                </c:pt>
                <c:pt idx="19">
                  <c:v>-3.7552392193187699E-2</c:v>
                </c:pt>
                <c:pt idx="20">
                  <c:v>-1.5490820532600804E-2</c:v>
                </c:pt>
                <c:pt idx="21">
                  <c:v>-8.9000929106128751E-3</c:v>
                </c:pt>
                <c:pt idx="22">
                  <c:v>-2.6970842779954898E-2</c:v>
                </c:pt>
                <c:pt idx="23">
                  <c:v>0</c:v>
                </c:pt>
                <c:pt idx="24">
                  <c:v>0</c:v>
                </c:pt>
                <c:pt idx="25">
                  <c:v>0</c:v>
                </c:pt>
                <c:pt idx="26">
                  <c:v>0</c:v>
                </c:pt>
                <c:pt idx="27">
                  <c:v>0</c:v>
                </c:pt>
                <c:pt idx="28">
                  <c:v>0</c:v>
                </c:pt>
                <c:pt idx="29">
                  <c:v>0</c:v>
                </c:pt>
                <c:pt idx="30">
                  <c:v>0</c:v>
                </c:pt>
                <c:pt idx="31">
                  <c:v>0</c:v>
                </c:pt>
                <c:pt idx="32">
                  <c:v>0</c:v>
                </c:pt>
                <c:pt idx="33">
                  <c:v>-2.1682950115893881E-2</c:v>
                </c:pt>
                <c:pt idx="34">
                  <c:v>-5.2027154294458089E-3</c:v>
                </c:pt>
                <c:pt idx="35">
                  <c:v>0</c:v>
                </c:pt>
                <c:pt idx="36">
                  <c:v>0</c:v>
                </c:pt>
                <c:pt idx="37">
                  <c:v>-2.1704403992268605E-2</c:v>
                </c:pt>
                <c:pt idx="38">
                  <c:v>-3.6077014105537951E-2</c:v>
                </c:pt>
                <c:pt idx="39">
                  <c:v>-4.027271910355381E-2</c:v>
                </c:pt>
                <c:pt idx="40">
                  <c:v>-6.5788693637110984E-2</c:v>
                </c:pt>
                <c:pt idx="41">
                  <c:v>-7.1955772678825414E-2</c:v>
                </c:pt>
                <c:pt idx="42">
                  <c:v>-0.10522584861836669</c:v>
                </c:pt>
                <c:pt idx="43">
                  <c:v>-6.6711976769219625E-2</c:v>
                </c:pt>
                <c:pt idx="44">
                  <c:v>-7.5946390488784835E-2</c:v>
                </c:pt>
                <c:pt idx="45">
                  <c:v>-0.11025594490704931</c:v>
                </c:pt>
                <c:pt idx="46">
                  <c:v>-8.26344658208472E-2</c:v>
                </c:pt>
                <c:pt idx="47">
                  <c:v>-6.1276927848572679E-2</c:v>
                </c:pt>
                <c:pt idx="48">
                  <c:v>-8.5911394865979318E-2</c:v>
                </c:pt>
                <c:pt idx="49">
                  <c:v>-4.2067134268396644E-2</c:v>
                </c:pt>
                <c:pt idx="50">
                  <c:v>-6.1129846260706742E-2</c:v>
                </c:pt>
                <c:pt idx="51">
                  <c:v>-4.6934947496553844E-2</c:v>
                </c:pt>
                <c:pt idx="52">
                  <c:v>-4.1484286132768812E-2</c:v>
                </c:pt>
                <c:pt idx="53">
                  <c:v>-2.5781618486331918E-2</c:v>
                </c:pt>
                <c:pt idx="54">
                  <c:v>-4.7559527980822712E-3</c:v>
                </c:pt>
                <c:pt idx="55">
                  <c:v>0</c:v>
                </c:pt>
                <c:pt idx="56">
                  <c:v>0</c:v>
                </c:pt>
                <c:pt idx="57">
                  <c:v>-2.1805696984908727E-2</c:v>
                </c:pt>
                <c:pt idx="58">
                  <c:v>-2.5836336725238947E-2</c:v>
                </c:pt>
                <c:pt idx="59">
                  <c:v>0</c:v>
                </c:pt>
                <c:pt idx="60">
                  <c:v>0</c:v>
                </c:pt>
              </c:numCache>
            </c:numRef>
          </c:val>
          <c:smooth val="0"/>
          <c:extLst>
            <c:ext xmlns:c16="http://schemas.microsoft.com/office/drawing/2014/chart" uri="{C3380CC4-5D6E-409C-BE32-E72D297353CC}">
              <c16:uniqueId val="{00000000-6FE2-4F59-8F0D-C3C2D383F857}"/>
            </c:ext>
          </c:extLst>
        </c:ser>
        <c:ser>
          <c:idx val="1"/>
          <c:order val="1"/>
          <c:tx>
            <c:strRef>
              <c:f>Ut!$AG$4</c:f>
              <c:strCache>
                <c:ptCount val="1"/>
                <c:pt idx="0">
                  <c:v>Portfölj</c:v>
                </c:pt>
              </c:strCache>
            </c:strRef>
          </c:tx>
          <c:spPr>
            <a:ln w="28575" cap="rnd">
              <a:solidFill>
                <a:schemeClr val="accent2"/>
              </a:solidFill>
              <a:round/>
            </a:ln>
            <a:effectLst/>
          </c:spPr>
          <c:marker>
            <c:symbol val="none"/>
          </c:marker>
          <c:cat>
            <c:numRef>
              <c:f>Ut!$A$5:$A$65</c:f>
              <c:numCache>
                <c:formatCode>[$-41D]mmm/yy;@</c:formatCode>
                <c:ptCount val="61"/>
                <c:pt idx="0">
                  <c:v>43465</c:v>
                </c:pt>
                <c:pt idx="1">
                  <c:v>43496</c:v>
                </c:pt>
                <c:pt idx="2">
                  <c:v>43524</c:v>
                </c:pt>
                <c:pt idx="3">
                  <c:v>43555</c:v>
                </c:pt>
                <c:pt idx="4">
                  <c:v>43585</c:v>
                </c:pt>
                <c:pt idx="5">
                  <c:v>43616</c:v>
                </c:pt>
                <c:pt idx="6">
                  <c:v>43646</c:v>
                </c:pt>
                <c:pt idx="7">
                  <c:v>43677</c:v>
                </c:pt>
                <c:pt idx="8">
                  <c:v>43708</c:v>
                </c:pt>
                <c:pt idx="9">
                  <c:v>43738</c:v>
                </c:pt>
                <c:pt idx="10">
                  <c:v>43769</c:v>
                </c:pt>
                <c:pt idx="11">
                  <c:v>43799</c:v>
                </c:pt>
                <c:pt idx="12">
                  <c:v>43830</c:v>
                </c:pt>
                <c:pt idx="13">
                  <c:v>43861</c:v>
                </c:pt>
                <c:pt idx="14">
                  <c:v>43890</c:v>
                </c:pt>
                <c:pt idx="15">
                  <c:v>43921</c:v>
                </c:pt>
                <c:pt idx="16">
                  <c:v>43951</c:v>
                </c:pt>
                <c:pt idx="17">
                  <c:v>43982</c:v>
                </c:pt>
                <c:pt idx="18">
                  <c:v>44012</c:v>
                </c:pt>
                <c:pt idx="19">
                  <c:v>44043</c:v>
                </c:pt>
                <c:pt idx="20">
                  <c:v>44074</c:v>
                </c:pt>
                <c:pt idx="21">
                  <c:v>44104</c:v>
                </c:pt>
                <c:pt idx="22">
                  <c:v>44135</c:v>
                </c:pt>
                <c:pt idx="23">
                  <c:v>44165</c:v>
                </c:pt>
                <c:pt idx="24">
                  <c:v>44196</c:v>
                </c:pt>
                <c:pt idx="25">
                  <c:v>44227</c:v>
                </c:pt>
                <c:pt idx="26">
                  <c:v>44255</c:v>
                </c:pt>
                <c:pt idx="27">
                  <c:v>44286</c:v>
                </c:pt>
                <c:pt idx="28">
                  <c:v>44316</c:v>
                </c:pt>
                <c:pt idx="29">
                  <c:v>44347</c:v>
                </c:pt>
                <c:pt idx="30">
                  <c:v>44377</c:v>
                </c:pt>
                <c:pt idx="31">
                  <c:v>44408</c:v>
                </c:pt>
                <c:pt idx="32">
                  <c:v>44439</c:v>
                </c:pt>
                <c:pt idx="33">
                  <c:v>44469</c:v>
                </c:pt>
                <c:pt idx="34">
                  <c:v>44500</c:v>
                </c:pt>
                <c:pt idx="35">
                  <c:v>44530</c:v>
                </c:pt>
                <c:pt idx="36">
                  <c:v>44561</c:v>
                </c:pt>
                <c:pt idx="37">
                  <c:v>44592</c:v>
                </c:pt>
                <c:pt idx="38">
                  <c:v>44620</c:v>
                </c:pt>
                <c:pt idx="39">
                  <c:v>44651</c:v>
                </c:pt>
                <c:pt idx="40">
                  <c:v>44681</c:v>
                </c:pt>
                <c:pt idx="41">
                  <c:v>44712</c:v>
                </c:pt>
                <c:pt idx="42">
                  <c:v>44742</c:v>
                </c:pt>
                <c:pt idx="43">
                  <c:v>44773</c:v>
                </c:pt>
                <c:pt idx="44">
                  <c:v>44804</c:v>
                </c:pt>
                <c:pt idx="45">
                  <c:v>44834</c:v>
                </c:pt>
                <c:pt idx="46">
                  <c:v>44865</c:v>
                </c:pt>
                <c:pt idx="47">
                  <c:v>44895</c:v>
                </c:pt>
                <c:pt idx="48">
                  <c:v>44926</c:v>
                </c:pt>
                <c:pt idx="49">
                  <c:v>44957</c:v>
                </c:pt>
                <c:pt idx="50">
                  <c:v>44985</c:v>
                </c:pt>
                <c:pt idx="51">
                  <c:v>45016</c:v>
                </c:pt>
                <c:pt idx="52">
                  <c:v>45046</c:v>
                </c:pt>
                <c:pt idx="53">
                  <c:v>45077</c:v>
                </c:pt>
                <c:pt idx="54">
                  <c:v>45107</c:v>
                </c:pt>
                <c:pt idx="55">
                  <c:v>45138</c:v>
                </c:pt>
                <c:pt idx="56">
                  <c:v>45169</c:v>
                </c:pt>
                <c:pt idx="57">
                  <c:v>45199</c:v>
                </c:pt>
                <c:pt idx="58">
                  <c:v>45230</c:v>
                </c:pt>
                <c:pt idx="59">
                  <c:v>45260</c:v>
                </c:pt>
                <c:pt idx="60">
                  <c:v>45291</c:v>
                </c:pt>
              </c:numCache>
            </c:numRef>
          </c:cat>
          <c:val>
            <c:numRef>
              <c:f>Ut!$AI$5:$AI$65</c:f>
              <c:numCache>
                <c:formatCode>0.0%</c:formatCode>
                <c:ptCount val="61"/>
                <c:pt idx="0" formatCode="0%">
                  <c:v>0</c:v>
                </c:pt>
                <c:pt idx="1">
                  <c:v>0</c:v>
                </c:pt>
                <c:pt idx="2">
                  <c:v>0</c:v>
                </c:pt>
                <c:pt idx="3">
                  <c:v>0</c:v>
                </c:pt>
                <c:pt idx="4">
                  <c:v>0</c:v>
                </c:pt>
                <c:pt idx="5">
                  <c:v>-3.031838799886858E-2</c:v>
                </c:pt>
                <c:pt idx="6">
                  <c:v>-5.3339533749250517E-3</c:v>
                </c:pt>
                <c:pt idx="7">
                  <c:v>0</c:v>
                </c:pt>
                <c:pt idx="8">
                  <c:v>-2.5333790368624808E-4</c:v>
                </c:pt>
                <c:pt idx="9">
                  <c:v>0</c:v>
                </c:pt>
                <c:pt idx="10">
                  <c:v>0</c:v>
                </c:pt>
                <c:pt idx="11">
                  <c:v>0</c:v>
                </c:pt>
                <c:pt idx="12">
                  <c:v>0</c:v>
                </c:pt>
                <c:pt idx="13">
                  <c:v>0</c:v>
                </c:pt>
                <c:pt idx="14">
                  <c:v>-4.9481053807787383E-2</c:v>
                </c:pt>
                <c:pt idx="15">
                  <c:v>-0.11264428451948448</c:v>
                </c:pt>
                <c:pt idx="16">
                  <c:v>-6.9556169292524048E-2</c:v>
                </c:pt>
                <c:pt idx="17">
                  <c:v>-6.0899319927734764E-2</c:v>
                </c:pt>
                <c:pt idx="18">
                  <c:v>-4.865398388590185E-2</c:v>
                </c:pt>
                <c:pt idx="19">
                  <c:v>-4.285130544296982E-2</c:v>
                </c:pt>
                <c:pt idx="20">
                  <c:v>-1.6214082837150288E-2</c:v>
                </c:pt>
                <c:pt idx="21">
                  <c:v>-3.5643146911935727E-3</c:v>
                </c:pt>
                <c:pt idx="22">
                  <c:v>-2.9583844395226502E-2</c:v>
                </c:pt>
                <c:pt idx="23">
                  <c:v>0</c:v>
                </c:pt>
                <c:pt idx="24">
                  <c:v>0</c:v>
                </c:pt>
                <c:pt idx="25">
                  <c:v>0</c:v>
                </c:pt>
                <c:pt idx="26">
                  <c:v>0</c:v>
                </c:pt>
                <c:pt idx="27">
                  <c:v>0</c:v>
                </c:pt>
                <c:pt idx="28">
                  <c:v>0</c:v>
                </c:pt>
                <c:pt idx="29">
                  <c:v>0</c:v>
                </c:pt>
                <c:pt idx="30">
                  <c:v>0</c:v>
                </c:pt>
                <c:pt idx="31">
                  <c:v>0</c:v>
                </c:pt>
                <c:pt idx="32">
                  <c:v>0</c:v>
                </c:pt>
                <c:pt idx="33">
                  <c:v>-2.4352729871669133E-2</c:v>
                </c:pt>
                <c:pt idx="34">
                  <c:v>-8.1075579869771611E-3</c:v>
                </c:pt>
                <c:pt idx="35">
                  <c:v>0</c:v>
                </c:pt>
                <c:pt idx="36">
                  <c:v>0</c:v>
                </c:pt>
                <c:pt idx="37">
                  <c:v>-2.4917723988515831E-2</c:v>
                </c:pt>
                <c:pt idx="38">
                  <c:v>-4.456298335447588E-2</c:v>
                </c:pt>
                <c:pt idx="39">
                  <c:v>-4.9933065181901916E-2</c:v>
                </c:pt>
                <c:pt idx="40">
                  <c:v>-7.5196832009809617E-2</c:v>
                </c:pt>
                <c:pt idx="41">
                  <c:v>-8.0627280444262456E-2</c:v>
                </c:pt>
                <c:pt idx="42">
                  <c:v>-0.11392840006327111</c:v>
                </c:pt>
                <c:pt idx="43">
                  <c:v>-7.597545133059791E-2</c:v>
                </c:pt>
                <c:pt idx="44">
                  <c:v>-8.8854064442896161E-2</c:v>
                </c:pt>
                <c:pt idx="45">
                  <c:v>-0.12431718061840474</c:v>
                </c:pt>
                <c:pt idx="46">
                  <c:v>-9.5422024651927728E-2</c:v>
                </c:pt>
                <c:pt idx="47">
                  <c:v>-6.6085393736048242E-2</c:v>
                </c:pt>
                <c:pt idx="48">
                  <c:v>-9.3210509405335748E-2</c:v>
                </c:pt>
                <c:pt idx="49">
                  <c:v>-4.9968080797640223E-2</c:v>
                </c:pt>
                <c:pt idx="50">
                  <c:v>-6.8499967926629934E-2</c:v>
                </c:pt>
                <c:pt idx="51">
                  <c:v>-5.7338744038515264E-2</c:v>
                </c:pt>
                <c:pt idx="52">
                  <c:v>-5.1799330587348515E-2</c:v>
                </c:pt>
                <c:pt idx="53">
                  <c:v>-3.504483170996614E-2</c:v>
                </c:pt>
                <c:pt idx="54">
                  <c:v>-1.4554470260479381E-2</c:v>
                </c:pt>
                <c:pt idx="55">
                  <c:v>-6.1737052831423766E-3</c:v>
                </c:pt>
                <c:pt idx="56">
                  <c:v>-3.8234225866862958E-3</c:v>
                </c:pt>
                <c:pt idx="57">
                  <c:v>-2.7090563348584659E-2</c:v>
                </c:pt>
                <c:pt idx="58">
                  <c:v>-3.0308149971873598E-2</c:v>
                </c:pt>
                <c:pt idx="59">
                  <c:v>-9.1213596596051568E-4</c:v>
                </c:pt>
                <c:pt idx="60">
                  <c:v>0</c:v>
                </c:pt>
              </c:numCache>
            </c:numRef>
          </c:val>
          <c:smooth val="0"/>
          <c:extLst>
            <c:ext xmlns:c16="http://schemas.microsoft.com/office/drawing/2014/chart" uri="{C3380CC4-5D6E-409C-BE32-E72D297353CC}">
              <c16:uniqueId val="{00000001-6FE2-4F59-8F0D-C3C2D383F857}"/>
            </c:ext>
          </c:extLst>
        </c:ser>
        <c:dLbls>
          <c:showLegendKey val="0"/>
          <c:showVal val="0"/>
          <c:showCatName val="0"/>
          <c:showSerName val="0"/>
          <c:showPercent val="0"/>
          <c:showBubbleSize val="0"/>
        </c:dLbls>
        <c:smooth val="0"/>
        <c:axId val="2135906080"/>
        <c:axId val="1319934224"/>
      </c:lineChart>
      <c:dateAx>
        <c:axId val="2135906080"/>
        <c:scaling>
          <c:orientation val="minMax"/>
        </c:scaling>
        <c:delete val="0"/>
        <c:axPos val="b"/>
        <c:numFmt formatCode="[$-41D]mmm/yy;@"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1319934224"/>
        <c:crosses val="autoZero"/>
        <c:auto val="1"/>
        <c:lblOffset val="100"/>
        <c:baseTimeUnit val="months"/>
        <c:majorUnit val="12"/>
      </c:dateAx>
      <c:valAx>
        <c:axId val="131993422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21359060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0</xdr:colOff>
      <xdr:row>28</xdr:row>
      <xdr:rowOff>0</xdr:rowOff>
    </xdr:from>
    <xdr:to>
      <xdr:col>10</xdr:col>
      <xdr:colOff>0</xdr:colOff>
      <xdr:row>42</xdr:row>
      <xdr:rowOff>65314</xdr:rowOff>
    </xdr:to>
    <xdr:graphicFrame macro="">
      <xdr:nvGraphicFramePr>
        <xdr:cNvPr id="5" name="Chart 4">
          <a:extLst>
            <a:ext uri="{FF2B5EF4-FFF2-40B4-BE49-F238E27FC236}">
              <a16:creationId xmlns:a16="http://schemas.microsoft.com/office/drawing/2014/main" id="{89779EDE-CEF2-4903-A4B8-BB6CA9AC94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19048</xdr:colOff>
      <xdr:row>38</xdr:row>
      <xdr:rowOff>9526</xdr:rowOff>
    </xdr:from>
    <xdr:to>
      <xdr:col>5</xdr:col>
      <xdr:colOff>0</xdr:colOff>
      <xdr:row>53</xdr:row>
      <xdr:rowOff>161926</xdr:rowOff>
    </xdr:to>
    <xdr:graphicFrame macro="">
      <xdr:nvGraphicFramePr>
        <xdr:cNvPr id="4" name="Chart 3">
          <a:extLst>
            <a:ext uri="{FF2B5EF4-FFF2-40B4-BE49-F238E27FC236}">
              <a16:creationId xmlns:a16="http://schemas.microsoft.com/office/drawing/2014/main" id="{B6116583-7684-4D50-BACE-458FE33DA9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19048</xdr:colOff>
      <xdr:row>56</xdr:row>
      <xdr:rowOff>9526</xdr:rowOff>
    </xdr:from>
    <xdr:to>
      <xdr:col>5</xdr:col>
      <xdr:colOff>0</xdr:colOff>
      <xdr:row>71</xdr:row>
      <xdr:rowOff>161926</xdr:rowOff>
    </xdr:to>
    <xdr:graphicFrame macro="">
      <xdr:nvGraphicFramePr>
        <xdr:cNvPr id="6" name="Chart 5">
          <a:extLst>
            <a:ext uri="{FF2B5EF4-FFF2-40B4-BE49-F238E27FC236}">
              <a16:creationId xmlns:a16="http://schemas.microsoft.com/office/drawing/2014/main" id="{FC12C847-E90E-48E1-9068-3800721F26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Jesper Hallgren" id="{A3824ECD-B6C0-416D-9579-D98B8F467310}" userId="S::jesper.hallgren@evisens.se::ef92d404-9ad6-46b8-a1cd-603af59dc29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819705-7E2B-44F8-B67A-C51AE735E1CC}" name="Assets" displayName="Assets" ref="A1:N29" totalsRowShown="0" headerRowDxfId="34" dataDxfId="33">
  <autoFilter ref="A1:N29" xr:uid="{71819705-7E2B-44F8-B67A-C51AE735E1CC}"/>
  <tableColumns count="14">
    <tableColumn id="1" xr3:uid="{63800299-E916-41D9-8D5C-5062E0120E16}" name="Namn" dataDxfId="32"/>
    <tableColumn id="12" xr3:uid="{5EB267A9-E4CA-4298-8DC7-67DB3DC011C2}" name="Tillgång" dataDxfId="31"/>
    <tableColumn id="2" xr3:uid="{D0A5D2D7-41AE-4B70-95D6-EB14D4278E1B}" name="Typ" dataDxfId="30"/>
    <tableColumn id="3" xr3:uid="{C2842C43-4E57-46FD-BEC0-AC202421D1DE}" name="Kategori" dataDxfId="29"/>
    <tableColumn id="4" xr3:uid="{BA1B3EDF-3248-4DA0-A97D-C700949BBA96}" name="RIC" dataDxfId="28"/>
    <tableColumn id="5" xr3:uid="{D37D402D-4051-460B-B726-3C97DBA85856}" name="OGC ex. post" dataDxfId="27"/>
    <tableColumn id="13" xr3:uid="{7D11FFC7-D728-46C6-9134-DD53A15BC287}" name="Est. Div Yield" dataDxfId="26"/>
    <tableColumn id="14" xr3:uid="{0A0FE12D-76C0-4837-AAC8-9BEAF7DBB501}" name="Est. Rate Duration" dataDxfId="25"/>
    <tableColumn id="6" xr3:uid="{28B62649-3E5B-405A-8069-93C9659652C3}" name="ISIN" dataDxfId="24"/>
    <tableColumn id="8" xr3:uid="{54259C94-E77E-4CDD-B9AB-5A053830378D}" name="Valuta" dataDxfId="23"/>
    <tableColumn id="9" xr3:uid="{018D58A3-28F9-4998-9105-ABDF022B3B3A}" name="Valutasäkrad" dataDxfId="22"/>
    <tableColumn id="10" xr3:uid="{88AC22D0-8F7F-46C6-A81C-D33AFECB9B26}" name="Källa" dataDxfId="21"/>
    <tableColumn id="7" xr3:uid="{4A2E8236-82B3-4B3B-BDE0-9400F45F3EB2}" name="Kommentar" dataDxfId="20"/>
    <tableColumn id="11" xr3:uid="{31A2FC15-76C4-4D92-A9C9-9B96DA8D9E0E}" name="Länk" dataDxfId="19"/>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FB6A893-E98B-4819-B0DD-F03682E17B24}" name="Input" displayName="Input" ref="B11:J26" totalsRowShown="0" headerRowDxfId="18" dataDxfId="17">
  <autoFilter ref="B11:J26" xr:uid="{8FB6A893-E98B-4819-B0DD-F03682E17B24}"/>
  <tableColumns count="9">
    <tableColumn id="1" xr3:uid="{BCEFF256-4C1C-41AA-873D-E8A7E9BCA323}" name="Allokering" dataDxfId="16"/>
    <tableColumn id="2" xr3:uid="{271E7C86-02D6-4BFC-A2CC-0C68FF7848F9}" name="Index" dataDxfId="15"/>
    <tableColumn id="3" xr3:uid="{A70EA0A4-47E2-4CC2-A2B2-8516D9622D6F}" name="Fond" dataDxfId="14"/>
    <tableColumn id="4" xr3:uid="{8692C9E7-4B81-411B-B62C-5897317154D3}" name="Min" dataDxfId="13"/>
    <tableColumn id="5" xr3:uid="{B6E4B8AD-C067-48DE-A59D-73E4AB8B8C94}" name="Normal" dataDxfId="12"/>
    <tableColumn id="6" xr3:uid="{DC8D9E37-A096-4058-9E74-9F40ADC4A8A4}" name="Max" dataDxfId="11"/>
    <tableColumn id="7" xr3:uid="{BAC4E35D-8187-48EA-97CA-15D48B0DC6F4}" name="Low" dataDxfId="10"/>
    <tableColumn id="8" xr3:uid="{B8013FF7-23D6-4743-BB3C-D742DBDB04B8}" name="Normal3" dataDxfId="9"/>
    <tableColumn id="9" xr3:uid="{B83D3617-B4E3-4B21-BC93-72F7EF6FC27D}" name="High" dataDxfId="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829B009-8C63-49F4-B0B2-BC21214BF3FA}" name="Table3" displayName="Table3" ref="F3:H19" totalsRowShown="0" headerRowDxfId="1">
  <autoFilter ref="F3:H19" xr:uid="{A829B009-8C63-49F4-B0B2-BC21214BF3FA}"/>
  <tableColumns count="3">
    <tableColumn id="1" xr3:uid="{593FCC2D-1BEB-44AD-93FE-C8CC69FAD138}" name="Möjliga förbättringar"/>
    <tableColumn id="2" xr3:uid="{F6969173-DF89-4436-8018-838A8847C938}" name="Hur?"/>
    <tableColumn id="3" xr3:uid="{98BB55DE-3C61-477D-982F-BE74A4366D16}" name="Tidsestima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9F2162D-8FD9-4397-A809-0A2E7267C3BF}" name="Table6" displayName="Table6" ref="B3:D19" totalsRowShown="0" headerRowDxfId="0">
  <autoFilter ref="B3:D19" xr:uid="{F9F2162D-8FD9-4397-A809-0A2E7267C3BF}"/>
  <tableColumns count="3">
    <tableColumn id="1" xr3:uid="{13CA940D-E198-4C1C-8D30-3FA9623C0CE7}" name="Möjliga förbättringar"/>
    <tableColumn id="2" xr3:uid="{65309F21-F373-4EAD-AC3D-DCDB05805902}" name="Hur?"/>
    <tableColumn id="3" xr3:uid="{BDE94AB0-C583-4C9E-8AFD-92C797CB361F}" name="Tidsestim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3-11-26T11:57:57.93" personId="{A3824ECD-B6C0-416D-9579-D98B8F467310}" id="{0973B7CB-6C4A-4242-B8A5-0AE6EDBE6C21}">
    <text>"Årlig avgift ex. post" avser uttagen förvaltningsavgift, samt administrativa avgifter ur fonden. Transaktionskostnader ej inkluderade.</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4-01-25T10:31:02.50" personId="{A3824ECD-B6C0-416D-9579-D98B8F467310}" id="{0D04CDBB-85CC-46CA-8B0D-893DF4F5E9F8}">
    <text>Nasdaq OMX Credit SEK Rated till Solactive SEK IG Credit Index</text>
  </threadedComment>
  <threadedComment ref="K1" dT="2024-01-25T10:31:02.50" personId="{A3824ECD-B6C0-416D-9579-D98B8F467310}" id="{6AD49C30-ED62-4A06-AF43-6E663CCE952A}">
    <text>Källa: Lipper (ID: 11062063)</text>
  </threadedComment>
  <threadedComment ref="L1" dT="2024-12-16T14:38:07.49" personId="{A3824ECD-B6C0-416D-9579-D98B8F467310}" id="{D6A5F0C6-1CD0-48AB-8185-72CAEAED59F8}">
    <text>https://indexes.morningstar.com/indexes/details/morningstar-european-leveraged-loan-FS0000HS3S?currency=EUR&amp;variant=TR&amp;tab=overview</text>
    <extLst>
      <x:ext xmlns:xltc2="http://schemas.microsoft.com/office/spreadsheetml/2020/threadedcomments2" uri="{F7C98A9C-CBB3-438F-8F68-D28B6AF4A901}">
        <xltc2:checksum>2522332065</xltc2:checksum>
        <xltc2:hyperlink startIndex="0" length="131" url="https://indexes.morningstar.com/indexes/details/morningstar-european-leveraged-loan-FS0000HS3S?currency=EUR&amp;variant=TR&amp;tab=overview"/>
      </x:ext>
    </extLst>
  </threadedComment>
  <threadedComment ref="S1" dT="2024-01-25T10:31:31.30" personId="{A3824ECD-B6C0-416D-9579-D98B8F467310}" id="{87100BDF-0EFE-4384-BE22-507BADED355E}">
    <text>Fondfusion - från FI- till SE-fond.</text>
  </threadedComment>
</ThreadedComments>
</file>

<file path=xl/threadedComments/threadedComment3.xml><?xml version="1.0" encoding="utf-8"?>
<ThreadedComments xmlns="http://schemas.microsoft.com/office/spreadsheetml/2018/threadedcomments" xmlns:x="http://schemas.openxmlformats.org/spreadsheetml/2006/main">
  <threadedComment ref="AB3" dT="2024-01-25T10:33:04.39" personId="{A3824ECD-B6C0-416D-9579-D98B8F467310}" id="{B91E60FD-D8F4-491B-846C-34EBE81593DD}">
    <text>Initial historik avser Morningstar European Leveraged Loan Index som proxy.
Ej konverterat eller valutasäkrat till SEK.</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3-11-26T11:57:57.93" personId="{A3824ECD-B6C0-416D-9579-D98B8F467310}" id="{01CA3773-492F-488B-9754-C6106A3EA801}">
    <text>"Årlig avgift ex. post" avser uttagen förvaltningsavgift, samt administrativa avgifter ur fonden. Transaktionskostnader ej inkluderade.</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4.vml"/><Relationship Id="rId1" Type="http://schemas.openxmlformats.org/officeDocument/2006/relationships/printerSettings" Target="../printerSettings/printerSettings2.bin"/><Relationship Id="rId5" Type="http://schemas.openxmlformats.org/officeDocument/2006/relationships/comments" Target="../comments4.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258DD-3093-4322-AC1C-7E9E0D1B27A4}">
  <dimension ref="A1:E9"/>
  <sheetViews>
    <sheetView zoomScale="85" zoomScaleNormal="85" workbookViewId="0">
      <selection activeCell="B34" sqref="B34"/>
    </sheetView>
  </sheetViews>
  <sheetFormatPr defaultColWidth="9.109375" defaultRowHeight="13.8" x14ac:dyDescent="0.3"/>
  <cols>
    <col min="1" max="1" width="44.6640625" style="139" customWidth="1"/>
    <col min="2" max="2" width="25.6640625" style="139" customWidth="1"/>
    <col min="3" max="3" width="6.6640625" style="139" customWidth="1"/>
    <col min="4" max="4" width="21.109375" style="141" customWidth="1"/>
    <col min="5" max="5" width="6" style="140" customWidth="1"/>
    <col min="6" max="16384" width="9.109375" style="139"/>
  </cols>
  <sheetData>
    <row r="1" spans="1:5" x14ac:dyDescent="0.3">
      <c r="A1" s="145" t="s">
        <v>0</v>
      </c>
      <c r="B1" s="143" t="s">
        <v>1</v>
      </c>
      <c r="C1" s="143"/>
    </row>
    <row r="2" spans="1:5" x14ac:dyDescent="0.3">
      <c r="A2" s="139" t="s">
        <v>2</v>
      </c>
      <c r="B2" s="139">
        <v>31.5</v>
      </c>
      <c r="D2" s="141">
        <v>31583.21</v>
      </c>
      <c r="E2" s="140" t="s">
        <v>3</v>
      </c>
    </row>
    <row r="3" spans="1:5" x14ac:dyDescent="0.3">
      <c r="A3" s="139" t="s">
        <v>4</v>
      </c>
      <c r="B3" s="139">
        <v>16.7</v>
      </c>
      <c r="D3" s="142">
        <v>16738.45</v>
      </c>
      <c r="E3" s="140" t="s">
        <v>3</v>
      </c>
    </row>
    <row r="5" spans="1:5" x14ac:dyDescent="0.3">
      <c r="A5" s="139" t="s">
        <v>5</v>
      </c>
      <c r="B5" s="139">
        <v>10.4</v>
      </c>
      <c r="D5" s="141">
        <v>10404.67</v>
      </c>
      <c r="E5" s="140" t="s">
        <v>3</v>
      </c>
    </row>
    <row r="6" spans="1:5" x14ac:dyDescent="0.3">
      <c r="A6" s="139" t="s">
        <v>6</v>
      </c>
      <c r="B6" s="144">
        <f>(D6*11.5)/1000</f>
        <v>2.1389999999999998</v>
      </c>
      <c r="C6" s="144"/>
      <c r="D6" s="141">
        <v>186</v>
      </c>
      <c r="E6" s="140" t="s">
        <v>7</v>
      </c>
    </row>
    <row r="8" spans="1:5" x14ac:dyDescent="0.3">
      <c r="A8" s="139" t="s">
        <v>8</v>
      </c>
      <c r="B8" s="139">
        <v>13.5</v>
      </c>
      <c r="D8" s="141">
        <v>13470.83</v>
      </c>
      <c r="E8" s="140" t="s">
        <v>3</v>
      </c>
    </row>
    <row r="9" spans="1:5" x14ac:dyDescent="0.3">
      <c r="A9" s="139" t="s">
        <v>9</v>
      </c>
      <c r="B9" s="144">
        <f>(D9*11.5)/1000</f>
        <v>10.977209999999999</v>
      </c>
      <c r="C9" s="144"/>
      <c r="D9" s="141">
        <v>954.54</v>
      </c>
      <c r="E9" s="140"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DDB8C-DE12-4227-BB2C-CA8CB54126B7}">
  <sheetPr>
    <tabColor theme="3"/>
  </sheetPr>
  <dimension ref="A1:N29"/>
  <sheetViews>
    <sheetView zoomScale="85" zoomScaleNormal="85" workbookViewId="0">
      <selection activeCell="L11" sqref="L11"/>
    </sheetView>
  </sheetViews>
  <sheetFormatPr defaultRowHeight="14.4" x14ac:dyDescent="0.3"/>
  <cols>
    <col min="1" max="1" width="41.44140625" bestFit="1" customWidth="1"/>
    <col min="2" max="2" width="41.44140625" customWidth="1"/>
    <col min="3" max="3" width="8.6640625" customWidth="1"/>
    <col min="4" max="4" width="11.33203125" customWidth="1"/>
    <col min="5" max="5" width="14.33203125" bestFit="1" customWidth="1"/>
    <col min="6" max="7" width="13.33203125" style="45" customWidth="1"/>
    <col min="8" max="8" width="18" style="45" bestFit="1" customWidth="1"/>
    <col min="9" max="9" width="15.33203125" customWidth="1"/>
    <col min="11" max="11" width="12.109375" customWidth="1"/>
    <col min="12" max="12" width="13.33203125" bestFit="1" customWidth="1"/>
    <col min="13" max="13" width="38.109375" customWidth="1"/>
    <col min="14" max="14" width="84.6640625" customWidth="1"/>
    <col min="15" max="15" width="91.109375" bestFit="1" customWidth="1"/>
  </cols>
  <sheetData>
    <row r="1" spans="1:14" x14ac:dyDescent="0.3">
      <c r="A1" s="10" t="s">
        <v>10</v>
      </c>
      <c r="B1" s="10" t="s">
        <v>11</v>
      </c>
      <c r="C1" s="10" t="s">
        <v>12</v>
      </c>
      <c r="D1" s="10" t="s">
        <v>13</v>
      </c>
      <c r="E1" s="10" t="s">
        <v>14</v>
      </c>
      <c r="F1" s="14" t="s">
        <v>15</v>
      </c>
      <c r="G1" s="14" t="s">
        <v>16</v>
      </c>
      <c r="H1" s="14" t="s">
        <v>17</v>
      </c>
      <c r="I1" s="57" t="s">
        <v>18</v>
      </c>
      <c r="J1" s="10" t="s">
        <v>19</v>
      </c>
      <c r="K1" s="10" t="s">
        <v>20</v>
      </c>
      <c r="L1" s="10" t="s">
        <v>21</v>
      </c>
      <c r="M1" s="10" t="s">
        <v>22</v>
      </c>
      <c r="N1" s="10" t="s">
        <v>23</v>
      </c>
    </row>
    <row r="2" spans="1:14" x14ac:dyDescent="0.3">
      <c r="A2" s="47" t="s">
        <v>24</v>
      </c>
      <c r="B2" s="2" t="s">
        <v>25</v>
      </c>
      <c r="C2" s="47" t="s">
        <v>26</v>
      </c>
      <c r="D2" s="61" t="s">
        <v>27</v>
      </c>
      <c r="E2" s="47" t="s">
        <v>28</v>
      </c>
      <c r="F2" s="62">
        <v>0</v>
      </c>
      <c r="G2" s="62"/>
      <c r="H2" s="62"/>
      <c r="I2" s="61" t="s">
        <v>29</v>
      </c>
      <c r="J2" s="61" t="s">
        <v>3</v>
      </c>
      <c r="K2" s="61" t="s">
        <v>30</v>
      </c>
      <c r="L2" s="61" t="s">
        <v>31</v>
      </c>
      <c r="M2" s="61"/>
      <c r="N2" s="61"/>
    </row>
    <row r="3" spans="1:14" x14ac:dyDescent="0.3">
      <c r="A3" s="47" t="s">
        <v>32</v>
      </c>
      <c r="B3" s="2" t="s">
        <v>33</v>
      </c>
      <c r="C3" s="47" t="s">
        <v>26</v>
      </c>
      <c r="D3" s="61" t="s">
        <v>34</v>
      </c>
      <c r="E3" s="47" t="s">
        <v>35</v>
      </c>
      <c r="F3" s="62">
        <v>0</v>
      </c>
      <c r="G3" s="62"/>
      <c r="H3" s="62"/>
      <c r="I3" s="61" t="s">
        <v>29</v>
      </c>
      <c r="J3" s="61" t="s">
        <v>3</v>
      </c>
      <c r="K3" s="61" t="s">
        <v>30</v>
      </c>
      <c r="L3" s="61" t="s">
        <v>31</v>
      </c>
      <c r="M3" s="61"/>
      <c r="N3" s="61"/>
    </row>
    <row r="4" spans="1:14" x14ac:dyDescent="0.3">
      <c r="A4" s="47" t="s">
        <v>36</v>
      </c>
      <c r="B4" s="2" t="s">
        <v>37</v>
      </c>
      <c r="C4" s="47" t="s">
        <v>26</v>
      </c>
      <c r="D4" s="61" t="s">
        <v>38</v>
      </c>
      <c r="E4" s="47" t="s">
        <v>39</v>
      </c>
      <c r="F4" s="62">
        <v>0</v>
      </c>
      <c r="G4" s="62"/>
      <c r="H4" s="62"/>
      <c r="I4" s="61" t="s">
        <v>29</v>
      </c>
      <c r="J4" s="61" t="s">
        <v>3</v>
      </c>
      <c r="K4" s="61" t="s">
        <v>30</v>
      </c>
      <c r="L4" s="61" t="s">
        <v>31</v>
      </c>
      <c r="M4" s="61"/>
      <c r="N4" s="61"/>
    </row>
    <row r="5" spans="1:14" x14ac:dyDescent="0.3">
      <c r="A5" s="47" t="s">
        <v>40</v>
      </c>
      <c r="B5" s="2" t="s">
        <v>41</v>
      </c>
      <c r="C5" s="47" t="s">
        <v>26</v>
      </c>
      <c r="D5" s="61" t="s">
        <v>42</v>
      </c>
      <c r="E5" s="47" t="s">
        <v>43</v>
      </c>
      <c r="F5" s="62">
        <v>0</v>
      </c>
      <c r="G5" s="62"/>
      <c r="H5" s="62"/>
      <c r="I5" s="61" t="s">
        <v>29</v>
      </c>
      <c r="J5" s="61" t="s">
        <v>3</v>
      </c>
      <c r="K5" s="61" t="s">
        <v>30</v>
      </c>
      <c r="L5" s="61" t="s">
        <v>31</v>
      </c>
      <c r="M5" s="61" t="s">
        <v>44</v>
      </c>
      <c r="N5" s="61"/>
    </row>
    <row r="6" spans="1:14" x14ac:dyDescent="0.3">
      <c r="A6" s="47" t="s">
        <v>45</v>
      </c>
      <c r="B6" s="2" t="s">
        <v>46</v>
      </c>
      <c r="C6" s="47" t="s">
        <v>26</v>
      </c>
      <c r="D6" s="61" t="s">
        <v>47</v>
      </c>
      <c r="E6" s="47" t="s">
        <v>48</v>
      </c>
      <c r="F6" s="62">
        <v>0</v>
      </c>
      <c r="G6" s="62"/>
      <c r="H6" s="62"/>
      <c r="I6" s="61" t="s">
        <v>29</v>
      </c>
      <c r="J6" s="61" t="s">
        <v>3</v>
      </c>
      <c r="K6" s="61" t="s">
        <v>30</v>
      </c>
      <c r="L6" s="61" t="s">
        <v>31</v>
      </c>
      <c r="M6" s="61"/>
      <c r="N6" s="61"/>
    </row>
    <row r="7" spans="1:14" x14ac:dyDescent="0.3">
      <c r="A7" s="47" t="s">
        <v>49</v>
      </c>
      <c r="B7" s="2" t="s">
        <v>50</v>
      </c>
      <c r="C7" s="47" t="s">
        <v>26</v>
      </c>
      <c r="D7" s="61" t="s">
        <v>51</v>
      </c>
      <c r="E7" s="47" t="s">
        <v>52</v>
      </c>
      <c r="F7" s="62">
        <v>0</v>
      </c>
      <c r="G7" s="62"/>
      <c r="H7" s="62"/>
      <c r="I7" s="61" t="s">
        <v>29</v>
      </c>
      <c r="J7" s="61" t="s">
        <v>3</v>
      </c>
      <c r="K7" s="61" t="s">
        <v>30</v>
      </c>
      <c r="L7" s="61" t="s">
        <v>31</v>
      </c>
      <c r="M7" s="61"/>
      <c r="N7" s="61"/>
    </row>
    <row r="8" spans="1:14" x14ac:dyDescent="0.3">
      <c r="A8" s="47" t="s">
        <v>53</v>
      </c>
      <c r="B8" s="2" t="s">
        <v>54</v>
      </c>
      <c r="C8" s="47" t="s">
        <v>26</v>
      </c>
      <c r="D8" s="61" t="s">
        <v>55</v>
      </c>
      <c r="E8" s="47" t="s">
        <v>56</v>
      </c>
      <c r="F8" s="62">
        <v>0</v>
      </c>
      <c r="G8" s="62"/>
      <c r="H8" s="62"/>
      <c r="I8" s="61" t="s">
        <v>29</v>
      </c>
      <c r="J8" s="61" t="s">
        <v>3</v>
      </c>
      <c r="K8" s="61" t="s">
        <v>30</v>
      </c>
      <c r="L8" s="61" t="s">
        <v>31</v>
      </c>
      <c r="M8" s="61"/>
      <c r="N8" s="61"/>
    </row>
    <row r="9" spans="1:14" x14ac:dyDescent="0.3">
      <c r="A9" s="47" t="s">
        <v>57</v>
      </c>
      <c r="B9" s="2" t="s">
        <v>58</v>
      </c>
      <c r="C9" s="47" t="s">
        <v>26</v>
      </c>
      <c r="D9" s="61" t="s">
        <v>59</v>
      </c>
      <c r="E9" s="47" t="s">
        <v>60</v>
      </c>
      <c r="F9" s="62">
        <v>0</v>
      </c>
      <c r="G9" s="62"/>
      <c r="H9" s="62"/>
      <c r="I9" s="61" t="s">
        <v>29</v>
      </c>
      <c r="J9" s="61" t="s">
        <v>3</v>
      </c>
      <c r="K9" s="61" t="s">
        <v>30</v>
      </c>
      <c r="L9" s="61" t="s">
        <v>31</v>
      </c>
      <c r="M9" s="61"/>
      <c r="N9" s="61"/>
    </row>
    <row r="10" spans="1:14" x14ac:dyDescent="0.3">
      <c r="A10" s="47" t="s">
        <v>61</v>
      </c>
      <c r="B10" s="60" t="s">
        <v>62</v>
      </c>
      <c r="C10" s="47" t="s">
        <v>26</v>
      </c>
      <c r="D10" s="61" t="s">
        <v>63</v>
      </c>
      <c r="E10" s="47" t="s">
        <v>64</v>
      </c>
      <c r="F10" s="62">
        <v>0</v>
      </c>
      <c r="G10" s="62"/>
      <c r="H10" s="62"/>
      <c r="I10" s="61" t="s">
        <v>29</v>
      </c>
      <c r="J10" s="61" t="s">
        <v>3</v>
      </c>
      <c r="K10" s="61" t="s">
        <v>65</v>
      </c>
      <c r="L10" s="61" t="s">
        <v>66</v>
      </c>
      <c r="M10" s="61" t="s">
        <v>67</v>
      </c>
      <c r="N10" s="61"/>
    </row>
    <row r="11" spans="1:14" x14ac:dyDescent="0.3">
      <c r="A11" s="47" t="s">
        <v>68</v>
      </c>
      <c r="B11" s="60" t="s">
        <v>69</v>
      </c>
      <c r="C11" s="47" t="s">
        <v>26</v>
      </c>
      <c r="D11" s="61" t="s">
        <v>70</v>
      </c>
      <c r="E11" s="47" t="s">
        <v>64</v>
      </c>
      <c r="F11" s="62">
        <v>0</v>
      </c>
      <c r="G11" s="62"/>
      <c r="H11" s="62"/>
      <c r="I11" s="61" t="s">
        <v>29</v>
      </c>
      <c r="J11" s="61" t="s">
        <v>7</v>
      </c>
      <c r="K11" s="61" t="s">
        <v>30</v>
      </c>
      <c r="L11" s="61" t="s">
        <v>71</v>
      </c>
      <c r="M11" s="61"/>
      <c r="N11" s="61"/>
    </row>
    <row r="12" spans="1:14" x14ac:dyDescent="0.3">
      <c r="A12" s="47" t="s">
        <v>72</v>
      </c>
      <c r="B12" s="60" t="s">
        <v>73</v>
      </c>
      <c r="C12" s="47" t="s">
        <v>26</v>
      </c>
      <c r="D12" s="61" t="s">
        <v>74</v>
      </c>
      <c r="E12" s="63" t="s">
        <v>75</v>
      </c>
      <c r="F12" s="62">
        <v>0</v>
      </c>
      <c r="G12" s="62"/>
      <c r="H12" s="62"/>
      <c r="I12" s="61" t="s">
        <v>29</v>
      </c>
      <c r="J12" s="61" t="s">
        <v>7</v>
      </c>
      <c r="K12" s="61" t="s">
        <v>30</v>
      </c>
      <c r="L12" s="61" t="s">
        <v>31</v>
      </c>
      <c r="M12" s="61"/>
      <c r="N12" s="61" t="s">
        <v>76</v>
      </c>
    </row>
    <row r="13" spans="1:14" x14ac:dyDescent="0.3">
      <c r="A13" s="47" t="s">
        <v>77</v>
      </c>
      <c r="B13" s="47" t="s">
        <v>78</v>
      </c>
      <c r="C13" s="47" t="s">
        <v>26</v>
      </c>
      <c r="D13" s="61" t="s">
        <v>79</v>
      </c>
      <c r="E13" s="63" t="s">
        <v>29</v>
      </c>
      <c r="F13" s="62">
        <v>0</v>
      </c>
      <c r="G13" s="62"/>
      <c r="H13" s="62"/>
      <c r="I13" s="61" t="s">
        <v>29</v>
      </c>
      <c r="J13" s="61" t="s">
        <v>3</v>
      </c>
      <c r="K13" s="61" t="s">
        <v>30</v>
      </c>
      <c r="L13" s="61" t="s">
        <v>29</v>
      </c>
      <c r="M13" s="61"/>
      <c r="N13" s="61"/>
    </row>
    <row r="14" spans="1:14" x14ac:dyDescent="0.3">
      <c r="A14" s="47" t="s">
        <v>80</v>
      </c>
      <c r="B14" s="47" t="s">
        <v>78</v>
      </c>
      <c r="C14" s="47" t="s">
        <v>26</v>
      </c>
      <c r="D14" s="47" t="s">
        <v>81</v>
      </c>
      <c r="E14" s="63" t="s">
        <v>29</v>
      </c>
      <c r="F14" s="62">
        <v>0</v>
      </c>
      <c r="G14" s="62"/>
      <c r="H14" s="62"/>
      <c r="I14" s="61" t="s">
        <v>29</v>
      </c>
      <c r="J14" s="61" t="s">
        <v>3</v>
      </c>
      <c r="K14" s="61" t="s">
        <v>30</v>
      </c>
      <c r="L14" s="61" t="s">
        <v>29</v>
      </c>
      <c r="M14" s="61"/>
      <c r="N14" s="61"/>
    </row>
    <row r="15" spans="1:14" x14ac:dyDescent="0.3">
      <c r="A15" s="47" t="s">
        <v>82</v>
      </c>
      <c r="B15" s="2" t="s">
        <v>46</v>
      </c>
      <c r="C15" s="47" t="s">
        <v>0</v>
      </c>
      <c r="D15" s="61" t="s">
        <v>47</v>
      </c>
      <c r="E15" s="47" t="s">
        <v>83</v>
      </c>
      <c r="F15" s="62">
        <v>2.0731E-3</v>
      </c>
      <c r="G15" s="62">
        <v>4.3799999999999999E-2</v>
      </c>
      <c r="H15" s="62"/>
      <c r="I15" s="61" t="s">
        <v>84</v>
      </c>
      <c r="J15" s="61" t="s">
        <v>3</v>
      </c>
      <c r="K15" s="61" t="s">
        <v>30</v>
      </c>
      <c r="L15" s="61" t="s">
        <v>31</v>
      </c>
      <c r="M15" s="61"/>
      <c r="N15" s="61"/>
    </row>
    <row r="16" spans="1:14" x14ac:dyDescent="0.3">
      <c r="A16" s="47" t="s">
        <v>4</v>
      </c>
      <c r="B16" s="2" t="s">
        <v>46</v>
      </c>
      <c r="C16" s="47" t="s">
        <v>0</v>
      </c>
      <c r="D16" s="61" t="s">
        <v>47</v>
      </c>
      <c r="E16" s="47" t="s">
        <v>85</v>
      </c>
      <c r="F16" s="62">
        <v>3.0915000000000001E-3</v>
      </c>
      <c r="G16" s="62">
        <v>4.41E-2</v>
      </c>
      <c r="H16" s="155">
        <v>0</v>
      </c>
      <c r="I16" s="61" t="s">
        <v>86</v>
      </c>
      <c r="J16" s="61" t="s">
        <v>3</v>
      </c>
      <c r="K16" s="61" t="s">
        <v>30</v>
      </c>
      <c r="L16" s="61" t="s">
        <v>31</v>
      </c>
      <c r="M16" s="61"/>
      <c r="N16" s="61"/>
    </row>
    <row r="17" spans="1:14" x14ac:dyDescent="0.3">
      <c r="A17" s="47" t="s">
        <v>2</v>
      </c>
      <c r="B17" s="2" t="s">
        <v>58</v>
      </c>
      <c r="C17" s="47" t="s">
        <v>0</v>
      </c>
      <c r="D17" s="61" t="s">
        <v>59</v>
      </c>
      <c r="E17" s="47" t="s">
        <v>87</v>
      </c>
      <c r="F17" s="62">
        <v>3.1365999999999998E-3</v>
      </c>
      <c r="G17" s="62">
        <v>3.8600000000000002E-2</v>
      </c>
      <c r="H17" s="155">
        <v>0</v>
      </c>
      <c r="I17" s="61" t="s">
        <v>88</v>
      </c>
      <c r="J17" s="61" t="s">
        <v>3</v>
      </c>
      <c r="K17" s="61" t="s">
        <v>30</v>
      </c>
      <c r="L17" s="61" t="s">
        <v>31</v>
      </c>
      <c r="M17" s="61"/>
      <c r="N17" s="61"/>
    </row>
    <row r="18" spans="1:14" x14ac:dyDescent="0.3">
      <c r="A18" s="47" t="s">
        <v>89</v>
      </c>
      <c r="B18" s="2" t="s">
        <v>58</v>
      </c>
      <c r="C18" s="47" t="s">
        <v>0</v>
      </c>
      <c r="D18" s="61" t="s">
        <v>59</v>
      </c>
      <c r="E18" s="47" t="s">
        <v>90</v>
      </c>
      <c r="F18" s="62">
        <v>4.0902999999999998E-3</v>
      </c>
      <c r="G18" s="62">
        <v>3.8899999999999997E-2</v>
      </c>
      <c r="H18" s="155">
        <v>0</v>
      </c>
      <c r="I18" s="61" t="s">
        <v>91</v>
      </c>
      <c r="J18" s="61" t="s">
        <v>3</v>
      </c>
      <c r="K18" s="61" t="s">
        <v>30</v>
      </c>
      <c r="L18" s="61" t="s">
        <v>31</v>
      </c>
      <c r="M18" s="61"/>
      <c r="N18" s="61"/>
    </row>
    <row r="19" spans="1:14" x14ac:dyDescent="0.3">
      <c r="A19" s="47" t="s">
        <v>8</v>
      </c>
      <c r="B19" s="2" t="s">
        <v>41</v>
      </c>
      <c r="C19" s="47" t="s">
        <v>0</v>
      </c>
      <c r="D19" s="61" t="s">
        <v>42</v>
      </c>
      <c r="E19" s="47" t="s">
        <v>92</v>
      </c>
      <c r="F19" s="62">
        <v>7.0000000000000001E-3</v>
      </c>
      <c r="G19" s="62">
        <v>2.9100000000000001E-2</v>
      </c>
      <c r="H19" s="155">
        <v>2.08</v>
      </c>
      <c r="I19" s="61" t="s">
        <v>93</v>
      </c>
      <c r="J19" s="61" t="s">
        <v>3</v>
      </c>
      <c r="K19" s="61" t="s">
        <v>30</v>
      </c>
      <c r="L19" s="61" t="s">
        <v>31</v>
      </c>
      <c r="M19" s="61"/>
      <c r="N19" s="61"/>
    </row>
    <row r="20" spans="1:14" x14ac:dyDescent="0.3">
      <c r="A20" s="47" t="s">
        <v>94</v>
      </c>
      <c r="B20" s="2" t="s">
        <v>25</v>
      </c>
      <c r="C20" s="47" t="s">
        <v>0</v>
      </c>
      <c r="D20" s="61" t="s">
        <v>27</v>
      </c>
      <c r="E20" s="47" t="s">
        <v>95</v>
      </c>
      <c r="F20" s="62">
        <v>2.5024000000000001E-3</v>
      </c>
      <c r="G20" s="62">
        <v>0.01</v>
      </c>
      <c r="H20" s="155">
        <v>3.68</v>
      </c>
      <c r="I20" s="61" t="s">
        <v>96</v>
      </c>
      <c r="J20" s="61" t="s">
        <v>3</v>
      </c>
      <c r="K20" s="61" t="s">
        <v>30</v>
      </c>
      <c r="L20" s="61" t="s">
        <v>31</v>
      </c>
      <c r="M20" s="61"/>
      <c r="N20" s="61"/>
    </row>
    <row r="21" spans="1:14" x14ac:dyDescent="0.3">
      <c r="A21" s="47" t="s">
        <v>6</v>
      </c>
      <c r="B21" s="2" t="s">
        <v>33</v>
      </c>
      <c r="C21" s="47" t="s">
        <v>0</v>
      </c>
      <c r="D21" s="61" t="s">
        <v>34</v>
      </c>
      <c r="E21" s="47" t="s">
        <v>97</v>
      </c>
      <c r="F21" s="62">
        <v>5.0000000000000001E-3</v>
      </c>
      <c r="G21" s="62">
        <v>0</v>
      </c>
      <c r="H21" s="155">
        <v>4.34</v>
      </c>
      <c r="I21" s="61" t="s">
        <v>98</v>
      </c>
      <c r="J21" s="61" t="s">
        <v>3</v>
      </c>
      <c r="K21" s="61" t="s">
        <v>30</v>
      </c>
      <c r="L21" s="61" t="s">
        <v>31</v>
      </c>
      <c r="M21" s="61"/>
      <c r="N21" s="61"/>
    </row>
    <row r="22" spans="1:14" x14ac:dyDescent="0.3">
      <c r="A22" s="47" t="s">
        <v>99</v>
      </c>
      <c r="B22" s="2" t="s">
        <v>37</v>
      </c>
      <c r="C22" s="47" t="s">
        <v>0</v>
      </c>
      <c r="D22" s="61" t="s">
        <v>38</v>
      </c>
      <c r="E22" s="47" t="s">
        <v>100</v>
      </c>
      <c r="F22" s="62">
        <v>2E-3</v>
      </c>
      <c r="G22" s="62">
        <v>9.1000000000000004E-3</v>
      </c>
      <c r="H22" s="155">
        <v>0.56999999999999995</v>
      </c>
      <c r="I22" s="61" t="s">
        <v>101</v>
      </c>
      <c r="J22" s="61" t="s">
        <v>3</v>
      </c>
      <c r="K22" s="61" t="s">
        <v>30</v>
      </c>
      <c r="L22" s="61" t="s">
        <v>31</v>
      </c>
      <c r="M22" s="61"/>
      <c r="N22" s="61"/>
    </row>
    <row r="23" spans="1:14" x14ac:dyDescent="0.3">
      <c r="A23" s="47" t="s">
        <v>102</v>
      </c>
      <c r="B23" s="2" t="s">
        <v>54</v>
      </c>
      <c r="C23" s="47" t="s">
        <v>0</v>
      </c>
      <c r="D23" s="61" t="s">
        <v>55</v>
      </c>
      <c r="E23" s="47" t="s">
        <v>103</v>
      </c>
      <c r="F23" s="62">
        <v>1.4999999999999999E-2</v>
      </c>
      <c r="G23" s="62">
        <v>2.7799999999999998E-2</v>
      </c>
      <c r="H23" s="62"/>
      <c r="I23" s="47" t="s">
        <v>104</v>
      </c>
      <c r="J23" s="61" t="s">
        <v>3</v>
      </c>
      <c r="K23" s="61" t="s">
        <v>30</v>
      </c>
      <c r="L23" s="61" t="s">
        <v>31</v>
      </c>
      <c r="M23" s="61"/>
      <c r="N23" s="61"/>
    </row>
    <row r="24" spans="1:14" x14ac:dyDescent="0.3">
      <c r="A24" s="47" t="s">
        <v>105</v>
      </c>
      <c r="B24" s="2" t="s">
        <v>54</v>
      </c>
      <c r="C24" s="47" t="s">
        <v>0</v>
      </c>
      <c r="D24" s="61" t="s">
        <v>55</v>
      </c>
      <c r="E24" s="47" t="s">
        <v>106</v>
      </c>
      <c r="F24" s="62">
        <v>1.3599999999999999E-2</v>
      </c>
      <c r="G24" s="62">
        <v>1.9E-2</v>
      </c>
      <c r="H24" s="62"/>
      <c r="I24" s="47" t="s">
        <v>107</v>
      </c>
      <c r="J24" s="61" t="s">
        <v>3</v>
      </c>
      <c r="K24" s="61" t="s">
        <v>30</v>
      </c>
      <c r="L24" s="61" t="s">
        <v>31</v>
      </c>
      <c r="M24" s="61"/>
      <c r="N24" s="61"/>
    </row>
    <row r="25" spans="1:14" x14ac:dyDescent="0.3">
      <c r="A25" s="47" t="s">
        <v>108</v>
      </c>
      <c r="B25" s="60" t="s">
        <v>109</v>
      </c>
      <c r="C25" s="47" t="s">
        <v>0</v>
      </c>
      <c r="D25" s="61" t="s">
        <v>79</v>
      </c>
      <c r="E25" s="47" t="s">
        <v>110</v>
      </c>
      <c r="F25" s="62">
        <v>1.35394E-2</v>
      </c>
      <c r="G25" s="62">
        <v>0</v>
      </c>
      <c r="H25" s="62"/>
      <c r="I25" s="47" t="s">
        <v>111</v>
      </c>
      <c r="J25" s="61" t="s">
        <v>3</v>
      </c>
      <c r="K25" s="61" t="s">
        <v>30</v>
      </c>
      <c r="L25" s="61" t="s">
        <v>31</v>
      </c>
      <c r="M25" s="61"/>
      <c r="N25" s="61"/>
    </row>
    <row r="26" spans="1:14" x14ac:dyDescent="0.3">
      <c r="A26" s="47" t="s">
        <v>112</v>
      </c>
      <c r="B26" s="60" t="s">
        <v>62</v>
      </c>
      <c r="C26" s="47" t="s">
        <v>0</v>
      </c>
      <c r="D26" s="61" t="s">
        <v>63</v>
      </c>
      <c r="E26" s="47" t="s">
        <v>113</v>
      </c>
      <c r="F26" s="62">
        <v>1.0591E-2</v>
      </c>
      <c r="G26" s="62">
        <v>0</v>
      </c>
      <c r="H26" s="155">
        <v>3.19</v>
      </c>
      <c r="I26" s="47" t="s">
        <v>114</v>
      </c>
      <c r="J26" s="61" t="s">
        <v>3</v>
      </c>
      <c r="K26" s="61" t="s">
        <v>65</v>
      </c>
      <c r="L26" s="61" t="s">
        <v>31</v>
      </c>
      <c r="M26" s="61"/>
      <c r="N26" s="61"/>
    </row>
    <row r="27" spans="1:14" x14ac:dyDescent="0.3">
      <c r="A27" s="160" t="s">
        <v>115</v>
      </c>
      <c r="B27" s="60" t="s">
        <v>62</v>
      </c>
      <c r="C27" s="47" t="s">
        <v>0</v>
      </c>
      <c r="D27" s="61" t="s">
        <v>63</v>
      </c>
      <c r="E27" s="47" t="s">
        <v>116</v>
      </c>
      <c r="F27" s="62">
        <v>8.6E-3</v>
      </c>
      <c r="G27" s="163">
        <v>5.7599999999999998E-2</v>
      </c>
      <c r="H27" s="155">
        <v>3.42</v>
      </c>
      <c r="I27" s="160" t="s">
        <v>117</v>
      </c>
      <c r="J27" s="159" t="s">
        <v>7</v>
      </c>
      <c r="K27" s="61" t="s">
        <v>65</v>
      </c>
      <c r="L27" s="61" t="s">
        <v>31</v>
      </c>
      <c r="M27" s="61"/>
      <c r="N27" s="61"/>
    </row>
    <row r="28" spans="1:14" x14ac:dyDescent="0.3">
      <c r="A28" s="47" t="s">
        <v>118</v>
      </c>
      <c r="B28" s="60" t="s">
        <v>73</v>
      </c>
      <c r="C28" s="47" t="s">
        <v>0</v>
      </c>
      <c r="D28" s="61" t="s">
        <v>74</v>
      </c>
      <c r="E28" s="47" t="s">
        <v>119</v>
      </c>
      <c r="F28" s="62">
        <v>9.4999999999999998E-3</v>
      </c>
      <c r="G28" s="62">
        <v>0</v>
      </c>
      <c r="H28" s="62"/>
      <c r="I28" s="47" t="s">
        <v>120</v>
      </c>
      <c r="J28" s="61" t="s">
        <v>3</v>
      </c>
      <c r="K28" s="61" t="s">
        <v>30</v>
      </c>
      <c r="L28" s="61" t="s">
        <v>31</v>
      </c>
      <c r="M28" s="61" t="s">
        <v>121</v>
      </c>
      <c r="N28" s="61"/>
    </row>
    <row r="29" spans="1:14" x14ac:dyDescent="0.3">
      <c r="A29" s="61" t="s">
        <v>122</v>
      </c>
      <c r="B29" s="60" t="s">
        <v>69</v>
      </c>
      <c r="C29" s="47" t="s">
        <v>0</v>
      </c>
      <c r="D29" s="61" t="s">
        <v>70</v>
      </c>
      <c r="E29" s="61" t="s">
        <v>123</v>
      </c>
      <c r="F29" s="62">
        <v>5.0000000000000001E-3</v>
      </c>
      <c r="G29" s="163">
        <v>0.05</v>
      </c>
      <c r="H29" s="62"/>
      <c r="I29" s="47" t="s">
        <v>124</v>
      </c>
      <c r="J29" s="61" t="s">
        <v>3</v>
      </c>
      <c r="K29" s="61" t="s">
        <v>65</v>
      </c>
      <c r="L29" s="61" t="s">
        <v>125</v>
      </c>
      <c r="M29" s="61"/>
      <c r="N29" s="61"/>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D0EC7-0492-4A56-B920-559D1D74BFB5}">
  <sheetPr>
    <tabColor theme="3"/>
  </sheetPr>
  <dimension ref="A1:O72"/>
  <sheetViews>
    <sheetView topLeftCell="A11" zoomScale="70" zoomScaleNormal="70" workbookViewId="0">
      <selection activeCell="D14" sqref="D14"/>
    </sheetView>
  </sheetViews>
  <sheetFormatPr defaultColWidth="8.88671875" defaultRowHeight="15.6" x14ac:dyDescent="0.3"/>
  <cols>
    <col min="1" max="1" width="5.44140625" style="68" customWidth="1"/>
    <col min="2" max="2" width="32.6640625" style="68" bestFit="1" customWidth="1"/>
    <col min="3" max="3" width="31.5546875" style="68" customWidth="1"/>
    <col min="4" max="4" width="36.109375" style="69" customWidth="1"/>
    <col min="5" max="10" width="18.33203125" style="69" customWidth="1"/>
    <col min="11" max="11" width="4" style="68" customWidth="1"/>
    <col min="12" max="12" width="14.44140625" style="68" customWidth="1"/>
    <col min="13" max="13" width="11.88671875" style="68" customWidth="1"/>
    <col min="14" max="15" width="11" style="68" customWidth="1"/>
    <col min="16" max="16" width="4" style="68" customWidth="1"/>
    <col min="17" max="16384" width="8.88671875" style="68"/>
  </cols>
  <sheetData>
    <row r="1" spans="2:15" ht="16.2" thickBot="1" x14ac:dyDescent="0.35"/>
    <row r="2" spans="2:15" x14ac:dyDescent="0.3">
      <c r="B2" s="70" t="s">
        <v>126</v>
      </c>
      <c r="C2" s="71"/>
    </row>
    <row r="3" spans="2:15" x14ac:dyDescent="0.3">
      <c r="B3" s="72" t="s">
        <v>127</v>
      </c>
      <c r="C3" s="73">
        <v>43465</v>
      </c>
    </row>
    <row r="4" spans="2:15" x14ac:dyDescent="0.3">
      <c r="B4" s="72" t="s">
        <v>128</v>
      </c>
      <c r="C4" s="73">
        <v>45291</v>
      </c>
    </row>
    <row r="5" spans="2:15" x14ac:dyDescent="0.3">
      <c r="B5" s="72" t="s">
        <v>129</v>
      </c>
      <c r="C5" s="74">
        <v>60</v>
      </c>
    </row>
    <row r="6" spans="2:15" x14ac:dyDescent="0.3">
      <c r="B6" s="72" t="s">
        <v>130</v>
      </c>
      <c r="C6" s="74" t="s">
        <v>131</v>
      </c>
    </row>
    <row r="7" spans="2:15" x14ac:dyDescent="0.3">
      <c r="B7" s="72" t="s">
        <v>132</v>
      </c>
      <c r="C7" s="75">
        <v>100000</v>
      </c>
    </row>
    <row r="8" spans="2:15" ht="16.2" thickBot="1" x14ac:dyDescent="0.35">
      <c r="B8" s="76" t="s">
        <v>133</v>
      </c>
      <c r="C8" s="158">
        <v>7.0000000000000007E-2</v>
      </c>
    </row>
    <row r="9" spans="2:15" ht="16.2" thickBot="1" x14ac:dyDescent="0.35"/>
    <row r="10" spans="2:15" ht="15" customHeight="1" x14ac:dyDescent="0.3">
      <c r="B10" s="169" t="s">
        <v>134</v>
      </c>
      <c r="C10" s="170"/>
      <c r="D10" s="170"/>
      <c r="E10" s="170"/>
      <c r="F10" s="170"/>
      <c r="G10" s="171"/>
      <c r="H10" s="166" t="s">
        <v>135</v>
      </c>
      <c r="I10" s="167"/>
      <c r="J10" s="168"/>
      <c r="L10" s="147"/>
      <c r="M10" s="153"/>
      <c r="N10" s="153"/>
      <c r="O10" s="148"/>
    </row>
    <row r="11" spans="2:15" x14ac:dyDescent="0.3">
      <c r="B11" s="77" t="s">
        <v>136</v>
      </c>
      <c r="C11" s="78" t="s">
        <v>26</v>
      </c>
      <c r="D11" s="78" t="s">
        <v>0</v>
      </c>
      <c r="E11" s="79" t="s">
        <v>137</v>
      </c>
      <c r="F11" s="80" t="s">
        <v>138</v>
      </c>
      <c r="G11" s="79" t="s">
        <v>139</v>
      </c>
      <c r="H11" s="81" t="s">
        <v>140</v>
      </c>
      <c r="I11" s="82" t="s">
        <v>141</v>
      </c>
      <c r="J11" s="83" t="s">
        <v>142</v>
      </c>
      <c r="L11" s="132" t="s">
        <v>143</v>
      </c>
      <c r="M11" s="149" t="s">
        <v>144</v>
      </c>
      <c r="N11" s="149" t="s">
        <v>145</v>
      </c>
      <c r="O11" s="133" t="s">
        <v>146</v>
      </c>
    </row>
    <row r="12" spans="2:15" x14ac:dyDescent="0.3">
      <c r="B12" s="84" t="s">
        <v>147</v>
      </c>
      <c r="C12" s="85"/>
      <c r="D12" s="85"/>
      <c r="E12" s="86">
        <f>Översikt!$F12-Limit</f>
        <v>0.43</v>
      </c>
      <c r="F12" s="87">
        <v>0.5</v>
      </c>
      <c r="G12" s="86">
        <f>Översikt!$F12+Limit</f>
        <v>0.57000000000000006</v>
      </c>
      <c r="H12" s="88">
        <f>Översikt!$I12-Limit</f>
        <v>0.43</v>
      </c>
      <c r="I12" s="89">
        <f>Översikt!$F12</f>
        <v>0.5</v>
      </c>
      <c r="J12" s="90">
        <f>Översikt!$I12+Limit</f>
        <v>0.57000000000000006</v>
      </c>
      <c r="L12" s="134"/>
      <c r="M12" s="150"/>
      <c r="N12" s="150"/>
      <c r="O12" s="135"/>
    </row>
    <row r="13" spans="2:15" x14ac:dyDescent="0.3">
      <c r="B13" s="91" t="s">
        <v>58</v>
      </c>
      <c r="C13" s="92" t="str">
        <f>Fonder!A9</f>
        <v>MSCI ACWI NR (SEK)</v>
      </c>
      <c r="D13" s="93" t="s">
        <v>2</v>
      </c>
      <c r="E13" s="94"/>
      <c r="F13" s="95">
        <v>0.8</v>
      </c>
      <c r="G13" s="94"/>
      <c r="H13" s="96"/>
      <c r="I13" s="94">
        <f>I12*F13</f>
        <v>0.4</v>
      </c>
      <c r="J13" s="97"/>
      <c r="L13" s="136">
        <f>Input[[#This Row],[Normal3]]</f>
        <v>0.4</v>
      </c>
      <c r="M13" s="151">
        <v>2.9999999999999997E-4</v>
      </c>
      <c r="N13" s="151">
        <f>VLOOKUP(Input[[#This Row],[Fond]],Assets[],7,FALSE)</f>
        <v>3.8600000000000002E-2</v>
      </c>
      <c r="O13" s="156">
        <f>VLOOKUP(Input[[#This Row],[Fond]],Assets[],8,FALSE)</f>
        <v>0</v>
      </c>
    </row>
    <row r="14" spans="2:15" x14ac:dyDescent="0.3">
      <c r="B14" s="91" t="s">
        <v>46</v>
      </c>
      <c r="C14" s="92" t="str">
        <f>Fonder!A6</f>
        <v>SIX Return Index</v>
      </c>
      <c r="D14" s="93" t="s">
        <v>4</v>
      </c>
      <c r="E14" s="94"/>
      <c r="F14" s="95">
        <v>0.2</v>
      </c>
      <c r="G14" s="94"/>
      <c r="H14" s="96"/>
      <c r="I14" s="94">
        <f>I12*F14</f>
        <v>0.1</v>
      </c>
      <c r="J14" s="97"/>
      <c r="L14" s="136">
        <f>Input[[#This Row],[Normal3]]</f>
        <v>0.1</v>
      </c>
      <c r="M14" s="151">
        <v>5.9999999999999995E-4</v>
      </c>
      <c r="N14" s="151">
        <f>VLOOKUP(Input[[#This Row],[Fond]],Assets[],7,FALSE)</f>
        <v>4.41E-2</v>
      </c>
      <c r="O14" s="156">
        <f>VLOOKUP(Input[[#This Row],[Fond]],Assets[],8,FALSE)</f>
        <v>0</v>
      </c>
    </row>
    <row r="15" spans="2:15" x14ac:dyDescent="0.3">
      <c r="B15" s="91" t="s">
        <v>54</v>
      </c>
      <c r="C15" s="92" t="str">
        <f>Fonder!A8</f>
        <v>Carnegie Small Cap Return Index</v>
      </c>
      <c r="D15" s="93" t="s">
        <v>105</v>
      </c>
      <c r="E15" s="94"/>
      <c r="F15" s="95">
        <v>0</v>
      </c>
      <c r="G15" s="94"/>
      <c r="H15" s="96"/>
      <c r="I15" s="94">
        <f>I12*F15</f>
        <v>0</v>
      </c>
      <c r="J15" s="97"/>
      <c r="L15" s="136">
        <f>Input[[#This Row],[Normal3]]</f>
        <v>0</v>
      </c>
      <c r="M15" s="151">
        <v>7.4999999999999997E-3</v>
      </c>
      <c r="N15" s="151">
        <f>VLOOKUP(Input[[#This Row],[Fond]],Assets[],7,FALSE)</f>
        <v>1.9E-2</v>
      </c>
      <c r="O15" s="156">
        <f>VLOOKUP(Input[[#This Row],[Fond]],Assets[],8,FALSE)</f>
        <v>0</v>
      </c>
    </row>
    <row r="16" spans="2:15" x14ac:dyDescent="0.3">
      <c r="B16" s="84" t="s">
        <v>148</v>
      </c>
      <c r="C16" s="85"/>
      <c r="D16" s="85"/>
      <c r="E16" s="86">
        <f>Översikt!$F16-Limit</f>
        <v>0.43</v>
      </c>
      <c r="F16" s="87">
        <v>0.5</v>
      </c>
      <c r="G16" s="86">
        <f>Översikt!$F16+Limit</f>
        <v>0.57000000000000006</v>
      </c>
      <c r="H16" s="88">
        <f>Översikt!$I16-Limit</f>
        <v>0.43</v>
      </c>
      <c r="I16" s="89">
        <f>Översikt!$F16</f>
        <v>0.5</v>
      </c>
      <c r="J16" s="90">
        <f>Översikt!$I16+Limit</f>
        <v>0.57000000000000006</v>
      </c>
      <c r="L16" s="137"/>
      <c r="M16" s="152"/>
      <c r="N16" s="150"/>
      <c r="O16" s="135"/>
    </row>
    <row r="17" spans="1:15" x14ac:dyDescent="0.3">
      <c r="B17" s="91" t="s">
        <v>37</v>
      </c>
      <c r="C17" s="98" t="str">
        <f>Fonder!A4</f>
        <v>OMRX T-bill</v>
      </c>
      <c r="D17" s="93" t="s">
        <v>99</v>
      </c>
      <c r="E17" s="94"/>
      <c r="F17" s="95">
        <v>0</v>
      </c>
      <c r="G17" s="94"/>
      <c r="H17" s="96"/>
      <c r="I17" s="94">
        <f>I16*F17</f>
        <v>0</v>
      </c>
      <c r="J17" s="97"/>
      <c r="L17" s="136">
        <f>Input[[#This Row],[Normal3]]</f>
        <v>0</v>
      </c>
      <c r="M17" s="151">
        <v>0</v>
      </c>
      <c r="N17" s="151">
        <f>VLOOKUP(Input[[#This Row],[Fond]],Assets[],7,FALSE)</f>
        <v>9.1000000000000004E-3</v>
      </c>
      <c r="O17" s="156">
        <f>VLOOKUP(Input[[#This Row],[Fond]],Assets[],8,FALSE)</f>
        <v>0.56999999999999995</v>
      </c>
    </row>
    <row r="18" spans="1:15" x14ac:dyDescent="0.3">
      <c r="B18" s="91" t="s">
        <v>25</v>
      </c>
      <c r="C18" s="98" t="str">
        <f>Fonder!A2</f>
        <v>OMRX Bond All</v>
      </c>
      <c r="D18" s="93" t="s">
        <v>94</v>
      </c>
      <c r="E18" s="94"/>
      <c r="F18" s="95">
        <v>0.5</v>
      </c>
      <c r="G18" s="94"/>
      <c r="H18" s="96"/>
      <c r="I18" s="94">
        <f>I16*F18</f>
        <v>0.25</v>
      </c>
      <c r="J18" s="97"/>
      <c r="L18" s="136">
        <f>Input[[#This Row],[Normal3]]</f>
        <v>0.25</v>
      </c>
      <c r="M18" s="151">
        <v>5.0000000000000001E-4</v>
      </c>
      <c r="N18" s="151">
        <f>VLOOKUP(Input[[#This Row],[Fond]],Assets[],7,FALSE)</f>
        <v>0.01</v>
      </c>
      <c r="O18" s="156">
        <f>VLOOKUP(Input[[#This Row],[Fond]],Assets[],8,FALSE)</f>
        <v>3.68</v>
      </c>
    </row>
    <row r="19" spans="1:15" x14ac:dyDescent="0.3">
      <c r="B19" s="91" t="s">
        <v>33</v>
      </c>
      <c r="C19" s="98" t="s">
        <v>32</v>
      </c>
      <c r="D19" s="93" t="s">
        <v>6</v>
      </c>
      <c r="E19" s="94"/>
      <c r="F19" s="95">
        <v>0</v>
      </c>
      <c r="G19" s="94"/>
      <c r="H19" s="96"/>
      <c r="I19" s="94">
        <f>I16*F19</f>
        <v>0</v>
      </c>
      <c r="J19" s="97"/>
      <c r="L19" s="136">
        <f>Input[[#This Row],[Normal3]]</f>
        <v>0</v>
      </c>
      <c r="M19" s="151">
        <v>5.0000000000000001E-4</v>
      </c>
      <c r="N19" s="151">
        <f>VLOOKUP(Input[[#This Row],[Fond]],Assets[],7,FALSE)</f>
        <v>0</v>
      </c>
      <c r="O19" s="156">
        <f>VLOOKUP(Input[[#This Row],[Fond]],Assets[],8,FALSE)</f>
        <v>4.34</v>
      </c>
    </row>
    <row r="20" spans="1:15" x14ac:dyDescent="0.3">
      <c r="B20" s="91" t="s">
        <v>41</v>
      </c>
      <c r="C20" s="98" t="str">
        <f>Fonder!A5</f>
        <v>Solactive SEK Fix Short IG Credit</v>
      </c>
      <c r="D20" s="93" t="s">
        <v>8</v>
      </c>
      <c r="E20" s="94"/>
      <c r="F20" s="95">
        <v>0.4</v>
      </c>
      <c r="G20" s="94"/>
      <c r="H20" s="96"/>
      <c r="I20" s="94">
        <f>I16*F20</f>
        <v>0.2</v>
      </c>
      <c r="J20" s="97"/>
      <c r="L20" s="136">
        <f>Input[[#This Row],[Normal3]]</f>
        <v>0.2</v>
      </c>
      <c r="M20" s="151">
        <v>8.0000000000000004E-4</v>
      </c>
      <c r="N20" s="151">
        <f>VLOOKUP(Input[[#This Row],[Fond]],Assets[],7,FALSE)</f>
        <v>2.9100000000000001E-2</v>
      </c>
      <c r="O20" s="156">
        <f>VLOOKUP(Input[[#This Row],[Fond]],Assets[],8,FALSE)</f>
        <v>2.08</v>
      </c>
    </row>
    <row r="21" spans="1:15" x14ac:dyDescent="0.3">
      <c r="B21" s="99" t="s">
        <v>62</v>
      </c>
      <c r="C21" s="100" t="str">
        <f>Fonder!A10</f>
        <v>ICE BofA Global High Yield (SEK-hedged)</v>
      </c>
      <c r="D21" s="162" t="s">
        <v>115</v>
      </c>
      <c r="E21" s="94"/>
      <c r="F21" s="95">
        <v>0.1</v>
      </c>
      <c r="G21" s="94"/>
      <c r="H21" s="96"/>
      <c r="I21" s="94">
        <f>I16*F21</f>
        <v>0.05</v>
      </c>
      <c r="J21" s="97"/>
      <c r="L21" s="136">
        <f>Input[[#This Row],[Normal3]]</f>
        <v>0.05</v>
      </c>
      <c r="M21" s="151">
        <v>5.1000000000000004E-3</v>
      </c>
      <c r="N21" s="151">
        <f>VLOOKUP(Input[[#This Row],[Fond]],Assets[],7,FALSE)</f>
        <v>5.7599999999999998E-2</v>
      </c>
      <c r="O21" s="156">
        <f>VLOOKUP(Input[[#This Row],[Fond]],Assets[],8,FALSE)</f>
        <v>3.42</v>
      </c>
    </row>
    <row r="22" spans="1:15" x14ac:dyDescent="0.3">
      <c r="B22" s="84" t="s">
        <v>149</v>
      </c>
      <c r="C22" s="85"/>
      <c r="D22" s="85"/>
      <c r="E22" s="86">
        <f>Översikt!$F22-Limit</f>
        <v>-7.0000000000000007E-2</v>
      </c>
      <c r="F22" s="87">
        <v>0</v>
      </c>
      <c r="G22" s="86">
        <f>Översikt!$F22+Limit</f>
        <v>7.0000000000000007E-2</v>
      </c>
      <c r="H22" s="88">
        <f>Översikt!$I22-Limit</f>
        <v>-7.0000000000000007E-2</v>
      </c>
      <c r="I22" s="89">
        <f>Översikt!$F22</f>
        <v>0</v>
      </c>
      <c r="J22" s="90">
        <f>Översikt!$I22+Limit</f>
        <v>7.0000000000000007E-2</v>
      </c>
      <c r="L22" s="137"/>
      <c r="M22" s="152"/>
      <c r="N22" s="150"/>
      <c r="O22" s="135"/>
    </row>
    <row r="23" spans="1:15" x14ac:dyDescent="0.3">
      <c r="B23" s="99" t="s">
        <v>69</v>
      </c>
      <c r="C23" s="100" t="str">
        <f>Fonder!A14</f>
        <v>T-bill + 3% p.a.</v>
      </c>
      <c r="D23" s="93" t="s">
        <v>122</v>
      </c>
      <c r="E23" s="94"/>
      <c r="F23" s="95">
        <v>0.5</v>
      </c>
      <c r="G23" s="94"/>
      <c r="H23" s="96"/>
      <c r="I23" s="94">
        <f>I22*F23</f>
        <v>0</v>
      </c>
      <c r="J23" s="97"/>
      <c r="L23" s="136">
        <f>Input[[#This Row],[Normal3]]</f>
        <v>0</v>
      </c>
      <c r="M23" s="151">
        <v>5.0000000000000001E-3</v>
      </c>
      <c r="N23" s="151">
        <f>VLOOKUP(Input[[#This Row],[Fond]],Assets[],7,FALSE)</f>
        <v>0.05</v>
      </c>
      <c r="O23" s="156">
        <f>VLOOKUP(Input[[#This Row],[Fond]],Assets[],8,FALSE)</f>
        <v>0</v>
      </c>
    </row>
    <row r="24" spans="1:15" x14ac:dyDescent="0.3">
      <c r="B24" s="99" t="s">
        <v>73</v>
      </c>
      <c r="C24" s="100" t="str">
        <f>Fonder!A14</f>
        <v>T-bill + 3% p.a.</v>
      </c>
      <c r="D24" s="93" t="s">
        <v>118</v>
      </c>
      <c r="E24" s="94"/>
      <c r="F24" s="95">
        <v>0</v>
      </c>
      <c r="G24" s="94"/>
      <c r="H24" s="96"/>
      <c r="I24" s="94">
        <f>I22*F24</f>
        <v>0</v>
      </c>
      <c r="J24" s="97"/>
      <c r="L24" s="136">
        <f>Input[[#This Row],[Normal3]]</f>
        <v>0</v>
      </c>
      <c r="M24" s="151">
        <v>5.0000000000000001E-3</v>
      </c>
      <c r="N24" s="151">
        <f>VLOOKUP(Input[[#This Row],[Fond]],Assets[],7,FALSE)</f>
        <v>0</v>
      </c>
      <c r="O24" s="156">
        <f>VLOOKUP(Input[[#This Row],[Fond]],Assets[],8,FALSE)</f>
        <v>0</v>
      </c>
    </row>
    <row r="25" spans="1:15" x14ac:dyDescent="0.3">
      <c r="B25" s="99" t="s">
        <v>109</v>
      </c>
      <c r="C25" s="100" t="str">
        <f>Fonder!A14</f>
        <v>T-bill + 3% p.a.</v>
      </c>
      <c r="D25" s="93" t="s">
        <v>108</v>
      </c>
      <c r="E25" s="94"/>
      <c r="F25" s="95">
        <v>0.5</v>
      </c>
      <c r="G25" s="94"/>
      <c r="H25" s="96"/>
      <c r="I25" s="94">
        <f>I22*F25</f>
        <v>0</v>
      </c>
      <c r="J25" s="97"/>
      <c r="L25" s="136">
        <f>Input[[#This Row],[Normal3]]</f>
        <v>0</v>
      </c>
      <c r="M25" s="151">
        <v>8.5000000000000006E-3</v>
      </c>
      <c r="N25" s="151">
        <f>VLOOKUP(Input[[#This Row],[Fond]],Assets[],7,FALSE)</f>
        <v>0</v>
      </c>
      <c r="O25" s="156">
        <f>VLOOKUP(Input[[#This Row],[Fond]],Assets[],8,FALSE)</f>
        <v>0</v>
      </c>
    </row>
    <row r="26" spans="1:15" ht="16.2" thickBot="1" x14ac:dyDescent="0.35">
      <c r="A26" s="107"/>
      <c r="B26" s="101" t="s">
        <v>150</v>
      </c>
      <c r="C26" s="102"/>
      <c r="D26" s="102" t="s">
        <v>29</v>
      </c>
      <c r="E26" s="103"/>
      <c r="F26" s="104">
        <v>0</v>
      </c>
      <c r="G26" s="103"/>
      <c r="H26" s="105"/>
      <c r="I26" s="103">
        <f>I22*F26</f>
        <v>0</v>
      </c>
      <c r="J26" s="106"/>
      <c r="L26" s="138">
        <f>Input[[#This Row],[Normal3]]</f>
        <v>0</v>
      </c>
      <c r="M26" s="154">
        <v>0.01</v>
      </c>
      <c r="N26" s="154"/>
      <c r="O26" s="157"/>
    </row>
    <row r="27" spans="1:15" ht="16.2" thickBot="1" x14ac:dyDescent="0.35">
      <c r="A27" s="108"/>
      <c r="L27" s="146"/>
      <c r="M27" s="146"/>
    </row>
    <row r="28" spans="1:15" ht="16.2" thickBot="1" x14ac:dyDescent="0.35">
      <c r="A28" s="108"/>
      <c r="B28" s="109" t="s">
        <v>151</v>
      </c>
      <c r="C28" s="110"/>
      <c r="D28" s="111"/>
      <c r="E28" s="112"/>
      <c r="G28" s="173" t="s">
        <v>152</v>
      </c>
      <c r="H28" s="173"/>
      <c r="I28" s="173"/>
      <c r="J28" s="173"/>
    </row>
    <row r="29" spans="1:15" x14ac:dyDescent="0.3">
      <c r="A29" s="108"/>
      <c r="B29" s="114"/>
      <c r="C29" s="115"/>
      <c r="D29" s="116" t="s">
        <v>26</v>
      </c>
      <c r="E29" s="117" t="s">
        <v>153</v>
      </c>
      <c r="J29" s="68"/>
    </row>
    <row r="30" spans="1:15" x14ac:dyDescent="0.3">
      <c r="A30" s="108"/>
      <c r="B30" s="118" t="s">
        <v>154</v>
      </c>
      <c r="C30" s="119"/>
      <c r="D30" s="128">
        <f>Ut!C65-1</f>
        <v>0.45374569353478322</v>
      </c>
      <c r="E30" s="129">
        <f>Ut!AG65-1</f>
        <v>0.46100405409220246</v>
      </c>
      <c r="F30" s="120"/>
      <c r="J30" s="68"/>
    </row>
    <row r="31" spans="1:15" x14ac:dyDescent="0.3">
      <c r="A31" s="108"/>
      <c r="B31" s="91" t="s">
        <v>155</v>
      </c>
      <c r="C31" s="121"/>
      <c r="D31" s="130">
        <f>Ut!C65^(12/60)-1</f>
        <v>7.7699517067273627E-2</v>
      </c>
      <c r="E31" s="131">
        <f>Ut!AG65^(12/60)-1</f>
        <v>7.8773536545531764E-2</v>
      </c>
      <c r="F31" s="120"/>
      <c r="J31" s="68"/>
    </row>
    <row r="32" spans="1:15" x14ac:dyDescent="0.3">
      <c r="A32" s="122"/>
      <c r="B32" s="91" t="s">
        <v>156</v>
      </c>
      <c r="C32" s="121"/>
      <c r="D32" s="130" t="s">
        <v>29</v>
      </c>
      <c r="E32" s="131">
        <f>E31-D31</f>
        <v>1.0740194782581369E-3</v>
      </c>
      <c r="F32" s="120"/>
      <c r="J32" s="68"/>
    </row>
    <row r="33" spans="1:13" x14ac:dyDescent="0.3">
      <c r="A33" s="122"/>
      <c r="B33" s="91" t="s">
        <v>157</v>
      </c>
      <c r="C33" s="121"/>
      <c r="D33" s="130">
        <f>_xlfn.STDEV.P(Ut!D6:D65)*SQRT(12)</f>
        <v>8.2248291274679391E-2</v>
      </c>
      <c r="E33" s="131">
        <f>_xlfn.STDEV.P(Ut!AH6:AH65)*SQRT(12)</f>
        <v>8.6575448025979662E-2</v>
      </c>
      <c r="F33" s="120"/>
      <c r="J33" s="68"/>
    </row>
    <row r="34" spans="1:13" x14ac:dyDescent="0.3">
      <c r="A34" s="122"/>
      <c r="B34" s="91" t="s">
        <v>158</v>
      </c>
      <c r="C34" s="121"/>
      <c r="D34" s="64">
        <f>D31/D33</f>
        <v>0.94469460536007355</v>
      </c>
      <c r="E34" s="65">
        <f>E31/E33</f>
        <v>0.9098830943605779</v>
      </c>
      <c r="F34" s="120"/>
      <c r="J34" s="68"/>
    </row>
    <row r="35" spans="1:13" x14ac:dyDescent="0.3">
      <c r="A35" s="122"/>
      <c r="B35" s="91" t="s">
        <v>159</v>
      </c>
      <c r="C35" s="121"/>
      <c r="D35" s="130">
        <f>MIN(Ut!E5:E65)</f>
        <v>-0.11025594490704931</v>
      </c>
      <c r="E35" s="131">
        <f>MIN(Ut!AI5:AI65)</f>
        <v>-0.12431718061840474</v>
      </c>
      <c r="F35" s="120"/>
      <c r="J35" s="68"/>
    </row>
    <row r="36" spans="1:13" ht="16.2" thickBot="1" x14ac:dyDescent="0.35">
      <c r="A36" s="122"/>
      <c r="B36" s="123" t="s">
        <v>160</v>
      </c>
      <c r="C36" s="124"/>
      <c r="D36" s="66">
        <f>COUNTIF(Ut!AD5:AD65,"Breach")</f>
        <v>2</v>
      </c>
      <c r="E36" s="67">
        <f>COUNTIF(Ut!BH5:BH65,"Breach")</f>
        <v>2</v>
      </c>
      <c r="F36" s="125"/>
      <c r="J36" s="68"/>
    </row>
    <row r="37" spans="1:13" x14ac:dyDescent="0.3">
      <c r="A37" s="122"/>
      <c r="J37" s="68"/>
    </row>
    <row r="38" spans="1:13" x14ac:dyDescent="0.3">
      <c r="A38" s="122"/>
      <c r="B38" s="113" t="s">
        <v>161</v>
      </c>
      <c r="C38" s="126"/>
      <c r="D38" s="126"/>
      <c r="E38" s="126"/>
      <c r="J38" s="68"/>
    </row>
    <row r="39" spans="1:13" x14ac:dyDescent="0.3">
      <c r="A39" s="122"/>
      <c r="B39" s="93"/>
      <c r="C39" s="93"/>
      <c r="D39" s="127"/>
      <c r="E39" s="127"/>
      <c r="J39" s="68"/>
    </row>
    <row r="40" spans="1:13" x14ac:dyDescent="0.3">
      <c r="A40" s="122"/>
      <c r="B40" s="93"/>
      <c r="C40" s="93"/>
      <c r="D40" s="127"/>
      <c r="E40" s="127"/>
      <c r="J40" s="68"/>
    </row>
    <row r="41" spans="1:13" x14ac:dyDescent="0.3">
      <c r="A41" s="122"/>
      <c r="B41" s="93"/>
      <c r="C41" s="93"/>
      <c r="D41" s="93"/>
      <c r="E41" s="93"/>
      <c r="H41" s="122"/>
      <c r="J41" s="68"/>
    </row>
    <row r="42" spans="1:13" x14ac:dyDescent="0.3">
      <c r="A42" s="122"/>
      <c r="B42" s="93"/>
      <c r="C42" s="93"/>
      <c r="D42" s="127"/>
      <c r="E42" s="127"/>
      <c r="J42" s="68"/>
    </row>
    <row r="43" spans="1:13" x14ac:dyDescent="0.3">
      <c r="A43" s="122"/>
      <c r="B43" s="93"/>
      <c r="C43" s="93"/>
      <c r="D43" s="127"/>
      <c r="E43" s="127"/>
      <c r="J43" s="68"/>
    </row>
    <row r="44" spans="1:13" x14ac:dyDescent="0.3">
      <c r="A44" s="122"/>
      <c r="B44" s="93"/>
      <c r="C44" s="93"/>
      <c r="D44" s="127"/>
      <c r="E44" s="127"/>
    </row>
    <row r="45" spans="1:13" x14ac:dyDescent="0.3">
      <c r="A45" s="122"/>
      <c r="B45" s="93"/>
      <c r="C45" s="93"/>
      <c r="D45" s="127"/>
      <c r="E45" s="127"/>
      <c r="G45" s="173" t="s">
        <v>162</v>
      </c>
      <c r="H45" s="173"/>
      <c r="I45" s="173"/>
      <c r="J45" s="173"/>
    </row>
    <row r="46" spans="1:13" x14ac:dyDescent="0.3">
      <c r="A46" s="122"/>
      <c r="B46" s="93"/>
      <c r="C46" s="93"/>
      <c r="D46" s="127"/>
      <c r="E46" s="127"/>
      <c r="G46" s="174">
        <f>SUMPRODUCT(L13:L26,N13:N26)</f>
        <v>3.1050000000000001E-2</v>
      </c>
      <c r="H46" s="174"/>
      <c r="I46" s="174"/>
      <c r="J46" s="174"/>
    </row>
    <row r="47" spans="1:13" x14ac:dyDescent="0.3">
      <c r="A47" s="122"/>
      <c r="B47" s="93"/>
      <c r="C47" s="93"/>
      <c r="D47" s="127"/>
      <c r="E47" s="127"/>
      <c r="G47" s="174"/>
      <c r="H47" s="174"/>
      <c r="I47" s="174"/>
      <c r="J47" s="174"/>
    </row>
    <row r="48" spans="1:13" x14ac:dyDescent="0.3">
      <c r="B48" s="93"/>
      <c r="C48" s="93"/>
      <c r="D48" s="127"/>
      <c r="E48" s="127"/>
      <c r="M48" s="69"/>
    </row>
    <row r="49" spans="2:13" x14ac:dyDescent="0.3">
      <c r="B49" s="93"/>
      <c r="C49" s="93"/>
      <c r="D49" s="127"/>
      <c r="E49" s="127"/>
      <c r="G49" s="173" t="s">
        <v>163</v>
      </c>
      <c r="H49" s="173"/>
      <c r="I49" s="173"/>
      <c r="J49" s="173"/>
      <c r="M49" s="69"/>
    </row>
    <row r="50" spans="2:13" ht="15.75" customHeight="1" x14ac:dyDescent="0.3">
      <c r="B50" s="93"/>
      <c r="C50" s="93"/>
      <c r="D50" s="127"/>
      <c r="E50" s="127"/>
      <c r="G50" s="175">
        <f>SUMPRODUCT(F17:F21,O17:O21)</f>
        <v>3.0140000000000002</v>
      </c>
      <c r="H50" s="175"/>
      <c r="I50" s="175"/>
      <c r="J50" s="175"/>
      <c r="M50" s="69"/>
    </row>
    <row r="51" spans="2:13" ht="15.75" customHeight="1" x14ac:dyDescent="0.3">
      <c r="B51" s="93"/>
      <c r="C51" s="93"/>
      <c r="D51" s="127"/>
      <c r="E51" s="127"/>
      <c r="G51" s="175"/>
      <c r="H51" s="175"/>
      <c r="I51" s="175"/>
      <c r="J51" s="175"/>
      <c r="M51" s="69"/>
    </row>
    <row r="52" spans="2:13" x14ac:dyDescent="0.3">
      <c r="B52" s="93"/>
      <c r="C52" s="93"/>
      <c r="D52" s="127"/>
      <c r="E52" s="127"/>
      <c r="M52" s="69"/>
    </row>
    <row r="53" spans="2:13" x14ac:dyDescent="0.3">
      <c r="B53" s="93"/>
      <c r="C53" s="93"/>
      <c r="D53" s="127"/>
      <c r="E53" s="127"/>
      <c r="G53" s="173" t="s">
        <v>164</v>
      </c>
      <c r="H53" s="173"/>
      <c r="I53" s="173"/>
      <c r="J53" s="173"/>
      <c r="M53" s="69"/>
    </row>
    <row r="54" spans="2:13" x14ac:dyDescent="0.3">
      <c r="B54" s="93"/>
      <c r="C54" s="93"/>
      <c r="D54" s="127"/>
      <c r="E54" s="127"/>
      <c r="G54" s="172">
        <f>SUMPRODUCT(L13:L26,M13:M26)</f>
        <v>7.2000000000000005E-4</v>
      </c>
      <c r="H54" s="172"/>
      <c r="I54" s="172"/>
      <c r="J54" s="172"/>
      <c r="M54" s="69"/>
    </row>
    <row r="55" spans="2:13" x14ac:dyDescent="0.3">
      <c r="G55" s="172"/>
      <c r="H55" s="172"/>
      <c r="I55" s="172"/>
      <c r="J55" s="172"/>
      <c r="M55" s="69"/>
    </row>
    <row r="56" spans="2:13" x14ac:dyDescent="0.3">
      <c r="B56" s="113" t="s">
        <v>165</v>
      </c>
      <c r="C56" s="126"/>
      <c r="D56" s="126"/>
      <c r="E56" s="126"/>
      <c r="M56" s="69"/>
    </row>
    <row r="57" spans="2:13" x14ac:dyDescent="0.3">
      <c r="B57" s="93"/>
      <c r="C57" s="93"/>
      <c r="D57" s="127"/>
      <c r="E57" s="127"/>
      <c r="M57" s="69"/>
    </row>
    <row r="58" spans="2:13" x14ac:dyDescent="0.3">
      <c r="B58" s="93"/>
      <c r="C58" s="93"/>
      <c r="D58" s="127"/>
      <c r="E58" s="127"/>
      <c r="M58" s="69"/>
    </row>
    <row r="59" spans="2:13" x14ac:dyDescent="0.3">
      <c r="B59" s="93"/>
      <c r="C59" s="93"/>
      <c r="D59" s="93"/>
      <c r="E59" s="93"/>
      <c r="M59" s="69"/>
    </row>
    <row r="60" spans="2:13" x14ac:dyDescent="0.3">
      <c r="B60" s="93"/>
      <c r="C60" s="93"/>
      <c r="D60" s="127"/>
      <c r="E60" s="127"/>
      <c r="M60" s="69"/>
    </row>
    <row r="61" spans="2:13" x14ac:dyDescent="0.3">
      <c r="B61" s="93"/>
      <c r="C61" s="93"/>
      <c r="D61" s="127"/>
      <c r="E61" s="127"/>
      <c r="M61" s="69"/>
    </row>
    <row r="62" spans="2:13" x14ac:dyDescent="0.3">
      <c r="B62" s="93"/>
      <c r="C62" s="93"/>
      <c r="D62" s="127"/>
      <c r="E62" s="127"/>
      <c r="M62" s="69"/>
    </row>
    <row r="63" spans="2:13" x14ac:dyDescent="0.3">
      <c r="B63" s="93"/>
      <c r="C63" s="93"/>
      <c r="D63" s="127"/>
      <c r="E63" s="127"/>
      <c r="M63" s="69"/>
    </row>
    <row r="64" spans="2:13" x14ac:dyDescent="0.3">
      <c r="B64" s="93"/>
      <c r="C64" s="93"/>
      <c r="D64" s="127"/>
      <c r="E64" s="127"/>
    </row>
    <row r="65" spans="2:6" x14ac:dyDescent="0.3">
      <c r="B65" s="93"/>
      <c r="C65" s="93"/>
      <c r="D65" s="127"/>
      <c r="E65" s="127"/>
      <c r="F65" s="68"/>
    </row>
    <row r="66" spans="2:6" x14ac:dyDescent="0.3">
      <c r="B66" s="93"/>
      <c r="C66" s="93"/>
      <c r="D66" s="127"/>
      <c r="E66" s="127"/>
      <c r="F66" s="68"/>
    </row>
    <row r="67" spans="2:6" x14ac:dyDescent="0.3">
      <c r="B67" s="93"/>
      <c r="C67" s="93"/>
      <c r="D67" s="127"/>
      <c r="E67" s="127"/>
      <c r="F67" s="68"/>
    </row>
    <row r="68" spans="2:6" x14ac:dyDescent="0.3">
      <c r="B68" s="93"/>
      <c r="C68" s="93"/>
      <c r="D68" s="127"/>
      <c r="E68" s="127"/>
      <c r="F68" s="68"/>
    </row>
    <row r="69" spans="2:6" x14ac:dyDescent="0.3">
      <c r="B69" s="93"/>
      <c r="C69" s="93"/>
      <c r="D69" s="127"/>
      <c r="E69" s="127"/>
      <c r="F69" s="68"/>
    </row>
    <row r="70" spans="2:6" x14ac:dyDescent="0.3">
      <c r="B70" s="93"/>
      <c r="C70" s="93"/>
      <c r="D70" s="127"/>
      <c r="E70" s="127"/>
      <c r="F70" s="68"/>
    </row>
    <row r="71" spans="2:6" x14ac:dyDescent="0.3">
      <c r="B71" s="93"/>
      <c r="C71" s="93"/>
      <c r="D71" s="127"/>
      <c r="E71" s="127"/>
      <c r="F71" s="68"/>
    </row>
    <row r="72" spans="2:6" x14ac:dyDescent="0.3">
      <c r="B72" s="93"/>
      <c r="C72" s="93"/>
      <c r="D72" s="127"/>
      <c r="E72" s="127"/>
      <c r="F72" s="68"/>
    </row>
  </sheetData>
  <mergeCells count="9">
    <mergeCell ref="H10:J10"/>
    <mergeCell ref="B10:G10"/>
    <mergeCell ref="G54:J55"/>
    <mergeCell ref="G53:J53"/>
    <mergeCell ref="G28:J28"/>
    <mergeCell ref="G46:J47"/>
    <mergeCell ref="G45:J45"/>
    <mergeCell ref="G50:J51"/>
    <mergeCell ref="G49:J49"/>
  </mergeCells>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5B7381ED-18EF-4D02-B043-530BC991CB86}">
          <x14:formula1>
            <xm:f>Fonder!$A$2:$A$29</xm:f>
          </x14:formula1>
          <xm:sqref>D13:D15 D17:D21 D23:D25</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E3B2F-3BFC-4FAE-8163-51BDFB035667}">
  <sheetPr codeName="Sheet1">
    <tabColor theme="1" tint="0.499984740745262"/>
  </sheetPr>
  <dimension ref="A1:AJ76"/>
  <sheetViews>
    <sheetView zoomScale="80" zoomScaleNormal="80" workbookViewId="0">
      <pane xSplit="1" ySplit="4" topLeftCell="B5" activePane="bottomRight" state="frozen"/>
      <selection pane="topRight" activeCell="B1" sqref="B1"/>
      <selection pane="bottomLeft" activeCell="A4" sqref="A4"/>
      <selection pane="bottomRight" activeCell="H8" sqref="H8"/>
    </sheetView>
  </sheetViews>
  <sheetFormatPr defaultColWidth="8.88671875" defaultRowHeight="13.8" x14ac:dyDescent="0.3"/>
  <cols>
    <col min="1" max="1" width="14" style="2" customWidth="1"/>
    <col min="2" max="22" width="15" style="21" customWidth="1"/>
    <col min="23" max="29" width="15" style="2" customWidth="1"/>
    <col min="30" max="32" width="8.88671875" style="2"/>
    <col min="33" max="33" width="9.6640625" style="2" bestFit="1" customWidth="1"/>
    <col min="34" max="34" width="9.6640625" style="2" customWidth="1"/>
    <col min="35" max="35" width="8.88671875" style="2"/>
    <col min="36" max="36" width="8.88671875" style="4"/>
    <col min="37" max="16384" width="8.88671875" style="2"/>
  </cols>
  <sheetData>
    <row r="1" spans="1:36" x14ac:dyDescent="0.3">
      <c r="A1" s="15" t="s">
        <v>166</v>
      </c>
      <c r="E1" s="21" t="s">
        <v>167</v>
      </c>
      <c r="K1" s="21" t="s">
        <v>167</v>
      </c>
      <c r="L1" s="21" t="s">
        <v>167</v>
      </c>
      <c r="M1" s="56"/>
      <c r="S1" s="21" t="s">
        <v>167</v>
      </c>
    </row>
    <row r="2" spans="1:36" x14ac:dyDescent="0.3">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36" x14ac:dyDescent="0.3">
      <c r="A3" s="15" t="s">
        <v>168</v>
      </c>
      <c r="B3" s="21" t="s">
        <v>28</v>
      </c>
      <c r="C3" s="21" t="s">
        <v>35</v>
      </c>
      <c r="D3" s="21" t="s">
        <v>39</v>
      </c>
      <c r="E3" s="21" t="s">
        <v>43</v>
      </c>
      <c r="F3" s="21" t="s">
        <v>48</v>
      </c>
      <c r="G3" s="21" t="s">
        <v>52</v>
      </c>
      <c r="H3" s="3" t="s">
        <v>56</v>
      </c>
      <c r="I3" s="21" t="s">
        <v>60</v>
      </c>
      <c r="J3" s="21" t="s">
        <v>169</v>
      </c>
      <c r="L3" s="46" t="s">
        <v>170</v>
      </c>
      <c r="M3" s="46" t="s">
        <v>79</v>
      </c>
      <c r="N3" s="46"/>
      <c r="O3" s="21" t="s">
        <v>83</v>
      </c>
      <c r="P3" s="21" t="s">
        <v>85</v>
      </c>
      <c r="Q3" s="21" t="s">
        <v>87</v>
      </c>
      <c r="R3" s="3" t="s">
        <v>90</v>
      </c>
      <c r="S3" s="21" t="s">
        <v>92</v>
      </c>
      <c r="T3" s="21" t="s">
        <v>95</v>
      </c>
      <c r="U3" s="21" t="s">
        <v>97</v>
      </c>
      <c r="V3" s="21" t="s">
        <v>100</v>
      </c>
      <c r="W3" s="2" t="s">
        <v>103</v>
      </c>
      <c r="X3" s="2" t="s">
        <v>106</v>
      </c>
      <c r="Y3" s="2" t="s">
        <v>110</v>
      </c>
      <c r="Z3" s="2" t="s">
        <v>113</v>
      </c>
      <c r="AA3" s="161" t="s">
        <v>116</v>
      </c>
      <c r="AB3" s="2" t="s">
        <v>119</v>
      </c>
      <c r="AC3" s="2" t="s">
        <v>123</v>
      </c>
    </row>
    <row r="4" spans="1:36" x14ac:dyDescent="0.3">
      <c r="A4" s="15" t="s">
        <v>171</v>
      </c>
      <c r="B4" s="21" t="s">
        <v>24</v>
      </c>
      <c r="C4" s="21" t="s">
        <v>32</v>
      </c>
      <c r="D4" s="21" t="s">
        <v>36</v>
      </c>
      <c r="E4" s="21" t="s">
        <v>40</v>
      </c>
      <c r="F4" s="21" t="s">
        <v>45</v>
      </c>
      <c r="G4" s="21" t="s">
        <v>49</v>
      </c>
      <c r="H4" s="47" t="s">
        <v>53</v>
      </c>
      <c r="I4" s="21" t="s">
        <v>57</v>
      </c>
      <c r="J4" s="3" t="s">
        <v>172</v>
      </c>
      <c r="K4" s="3" t="s">
        <v>68</v>
      </c>
      <c r="L4" s="3" t="s">
        <v>72</v>
      </c>
      <c r="M4" s="3" t="s">
        <v>77</v>
      </c>
      <c r="N4" s="3" t="s">
        <v>80</v>
      </c>
      <c r="O4" s="21" t="s">
        <v>82</v>
      </c>
      <c r="P4" s="21" t="s">
        <v>4</v>
      </c>
      <c r="Q4" s="21" t="s">
        <v>2</v>
      </c>
      <c r="R4" s="3" t="s">
        <v>89</v>
      </c>
      <c r="S4" s="21" t="s">
        <v>8</v>
      </c>
      <c r="T4" s="21" t="s">
        <v>94</v>
      </c>
      <c r="W4" s="2" t="s">
        <v>102</v>
      </c>
      <c r="X4" s="2" t="s">
        <v>105</v>
      </c>
      <c r="Y4" s="2" t="s">
        <v>108</v>
      </c>
      <c r="Z4" s="2" t="s">
        <v>112</v>
      </c>
      <c r="AA4" s="161" t="s">
        <v>173</v>
      </c>
      <c r="AB4" s="2" t="s">
        <v>174</v>
      </c>
      <c r="AC4" s="2" t="s">
        <v>175</v>
      </c>
      <c r="AD4" s="23"/>
    </row>
    <row r="5" spans="1:36" x14ac:dyDescent="0.3">
      <c r="A5" s="15">
        <v>43465</v>
      </c>
      <c r="B5" s="21">
        <v>691.19</v>
      </c>
      <c r="C5" s="21">
        <v>6827.99</v>
      </c>
      <c r="D5" s="21">
        <v>3152.3</v>
      </c>
      <c r="E5" s="25">
        <v>997.29978229644564</v>
      </c>
      <c r="F5" s="21">
        <v>1046.27</v>
      </c>
      <c r="G5" s="21">
        <v>222.97</v>
      </c>
      <c r="H5" s="21">
        <v>849.66</v>
      </c>
      <c r="I5" s="21">
        <v>1974.1029000000001</v>
      </c>
      <c r="J5" s="21">
        <v>317.91399999999999</v>
      </c>
      <c r="K5" s="21">
        <v>322.27</v>
      </c>
      <c r="L5" s="21">
        <v>2034.36</v>
      </c>
      <c r="M5" s="21">
        <v>1000</v>
      </c>
      <c r="N5" s="21">
        <v>3152.3</v>
      </c>
      <c r="O5" s="21">
        <v>272.8562</v>
      </c>
      <c r="P5" s="21">
        <v>112.2597</v>
      </c>
      <c r="Q5" s="21">
        <v>117.0643</v>
      </c>
      <c r="R5" s="21">
        <v>130.0643</v>
      </c>
      <c r="S5" s="25">
        <v>144.21</v>
      </c>
      <c r="T5" s="21">
        <v>122.7955</v>
      </c>
      <c r="U5" s="21">
        <v>164.52508</v>
      </c>
      <c r="V5" s="21">
        <v>10.110300000000001</v>
      </c>
      <c r="W5" s="2">
        <v>253.1583</v>
      </c>
      <c r="X5" s="2">
        <v>1244.8900000000001</v>
      </c>
      <c r="Y5" s="2">
        <v>137.94990899999999</v>
      </c>
      <c r="Z5" s="2">
        <v>177.548</v>
      </c>
      <c r="AA5" s="2">
        <v>96.74</v>
      </c>
      <c r="AB5" s="2" t="s">
        <v>29</v>
      </c>
      <c r="AC5" s="2">
        <v>9860.01</v>
      </c>
      <c r="AD5" s="23"/>
      <c r="AF5" s="24"/>
      <c r="AG5" s="21"/>
      <c r="AH5" s="15"/>
      <c r="AJ5" s="21"/>
    </row>
    <row r="6" spans="1:36" x14ac:dyDescent="0.3">
      <c r="A6" s="15">
        <v>43496</v>
      </c>
      <c r="B6" s="21">
        <v>692.94</v>
      </c>
      <c r="C6" s="21">
        <v>6819.46</v>
      </c>
      <c r="D6" s="21">
        <v>3150.04</v>
      </c>
      <c r="E6" s="25">
        <v>998.54966283200508</v>
      </c>
      <c r="F6" s="21">
        <v>1126.58</v>
      </c>
      <c r="G6" s="21">
        <v>239.35</v>
      </c>
      <c r="H6" s="21">
        <v>920</v>
      </c>
      <c r="I6" s="21">
        <v>2176.6783999999998</v>
      </c>
      <c r="J6" s="21">
        <v>330.12900000000002</v>
      </c>
      <c r="K6" s="21">
        <v>326</v>
      </c>
      <c r="L6" s="21">
        <v>2053.6799999999998</v>
      </c>
      <c r="M6" s="21">
        <f>M5 * (1 + 0.06/12)</f>
        <v>1004.9999999999999</v>
      </c>
      <c r="N6" s="21">
        <v>3150.04</v>
      </c>
      <c r="O6" s="21">
        <v>292.3098</v>
      </c>
      <c r="P6" s="21">
        <v>120.0675</v>
      </c>
      <c r="Q6" s="21">
        <v>126.7433</v>
      </c>
      <c r="R6" s="21">
        <v>140.48840000000001</v>
      </c>
      <c r="S6" s="25">
        <v>144.69999999999999</v>
      </c>
      <c r="T6" s="21">
        <v>123.1138</v>
      </c>
      <c r="U6" s="21">
        <v>164.27539999999999</v>
      </c>
      <c r="V6" s="21">
        <v>10.112399999999999</v>
      </c>
      <c r="W6" s="2">
        <v>269.55599999999998</v>
      </c>
      <c r="X6" s="2">
        <v>1341.81</v>
      </c>
      <c r="Y6" s="2">
        <v>139.44284200000001</v>
      </c>
      <c r="Z6" s="2">
        <v>183.21100000000001</v>
      </c>
      <c r="AA6" s="2">
        <v>99.4</v>
      </c>
      <c r="AB6" s="2" t="s">
        <v>29</v>
      </c>
      <c r="AC6" s="2">
        <v>9954.7199999999993</v>
      </c>
      <c r="AD6" s="23"/>
      <c r="AF6" s="24"/>
      <c r="AG6" s="21"/>
      <c r="AJ6" s="21"/>
    </row>
    <row r="7" spans="1:36" x14ac:dyDescent="0.3">
      <c r="A7" s="15">
        <v>43524</v>
      </c>
      <c r="B7" s="21">
        <v>693.25</v>
      </c>
      <c r="C7" s="21">
        <v>6809.32</v>
      </c>
      <c r="D7" s="21">
        <v>3148.91</v>
      </c>
      <c r="E7" s="25">
        <v>1000.4037523825267</v>
      </c>
      <c r="F7" s="21">
        <v>1171.3599999999999</v>
      </c>
      <c r="G7" s="21">
        <v>248.78</v>
      </c>
      <c r="H7" s="21">
        <v>960.21</v>
      </c>
      <c r="I7" s="21">
        <v>2281.4204</v>
      </c>
      <c r="J7" s="21">
        <v>335.09500000000003</v>
      </c>
      <c r="K7" s="21">
        <v>327.44</v>
      </c>
      <c r="L7" s="21">
        <v>2070.4299999999998</v>
      </c>
      <c r="M7" s="21">
        <f t="shared" ref="M7:M70" si="0">M6 * (1 + 0.06/12)</f>
        <v>1010.0249999999997</v>
      </c>
      <c r="N7" s="21">
        <v>3148.91</v>
      </c>
      <c r="O7" s="21">
        <v>302.24860000000001</v>
      </c>
      <c r="P7" s="21">
        <v>124.45050000000001</v>
      </c>
      <c r="Q7" s="21">
        <v>133.43129999999999</v>
      </c>
      <c r="R7" s="21">
        <v>148.65819999999999</v>
      </c>
      <c r="S7" s="25">
        <v>145.53</v>
      </c>
      <c r="T7" s="21">
        <v>123.2281</v>
      </c>
      <c r="U7" s="21">
        <v>164.06110000000001</v>
      </c>
      <c r="V7" s="21">
        <v>10.1166</v>
      </c>
      <c r="W7" s="2">
        <v>287.0299</v>
      </c>
      <c r="X7" s="2">
        <v>1436.46</v>
      </c>
      <c r="Y7" s="2">
        <v>140.41001299999999</v>
      </c>
      <c r="Z7" s="2">
        <v>185.803</v>
      </c>
      <c r="AA7" s="2">
        <v>100.89</v>
      </c>
      <c r="AB7" s="2" t="s">
        <v>29</v>
      </c>
      <c r="AC7" s="2">
        <v>9992.5499999999993</v>
      </c>
      <c r="AD7" s="23"/>
      <c r="AF7" s="24"/>
      <c r="AG7" s="21"/>
      <c r="AH7" s="22"/>
      <c r="AJ7" s="13"/>
    </row>
    <row r="8" spans="1:36" x14ac:dyDescent="0.3">
      <c r="A8" s="15">
        <v>43555</v>
      </c>
      <c r="B8" s="21">
        <v>697.38</v>
      </c>
      <c r="C8" s="21">
        <v>6849.75</v>
      </c>
      <c r="D8" s="21">
        <v>3147.82</v>
      </c>
      <c r="E8" s="25">
        <v>1002.6698211755848</v>
      </c>
      <c r="F8" s="21">
        <v>1184.01</v>
      </c>
      <c r="G8" s="21">
        <v>251.31</v>
      </c>
      <c r="H8" s="21">
        <v>971.41</v>
      </c>
      <c r="I8" s="21">
        <v>2325.0378000000001</v>
      </c>
      <c r="J8" s="21">
        <v>337.79700000000003</v>
      </c>
      <c r="K8" s="21">
        <v>327.11</v>
      </c>
      <c r="L8" s="21">
        <v>2072.33</v>
      </c>
      <c r="M8" s="21">
        <f t="shared" si="0"/>
        <v>1015.0751249999996</v>
      </c>
      <c r="N8" s="21">
        <v>3147.82</v>
      </c>
      <c r="O8" s="21">
        <v>305.42250000000001</v>
      </c>
      <c r="P8" s="21">
        <v>125.8068</v>
      </c>
      <c r="Q8" s="21">
        <v>135.52449999999999</v>
      </c>
      <c r="R8" s="21">
        <v>150.7747</v>
      </c>
      <c r="S8" s="21">
        <v>146.0076</v>
      </c>
      <c r="T8" s="21">
        <v>124.0737</v>
      </c>
      <c r="U8" s="21">
        <v>165.22919999999999</v>
      </c>
      <c r="V8" s="21">
        <v>10.126200000000001</v>
      </c>
      <c r="W8" s="2">
        <v>293.25599999999997</v>
      </c>
      <c r="X8" s="2">
        <v>1473.13</v>
      </c>
      <c r="Y8" s="2">
        <v>141.28274400000001</v>
      </c>
      <c r="Z8" s="2">
        <v>187.20099999999999</v>
      </c>
      <c r="AA8" s="2">
        <v>101.73</v>
      </c>
      <c r="AB8" s="2" t="s">
        <v>29</v>
      </c>
      <c r="AC8" s="2">
        <v>9960.31</v>
      </c>
      <c r="AD8" s="23"/>
      <c r="AF8" s="24"/>
      <c r="AG8" s="21"/>
      <c r="AH8" s="22"/>
      <c r="AJ8" s="13"/>
    </row>
    <row r="9" spans="1:36" x14ac:dyDescent="0.3">
      <c r="A9" s="15">
        <v>43585</v>
      </c>
      <c r="B9" s="21">
        <v>698.7</v>
      </c>
      <c r="C9" s="21">
        <v>6921.22</v>
      </c>
      <c r="D9" s="21">
        <v>3146.31</v>
      </c>
      <c r="E9" s="25">
        <v>1004.5239124478312</v>
      </c>
      <c r="F9" s="21">
        <v>1269.28</v>
      </c>
      <c r="G9" s="21">
        <v>270</v>
      </c>
      <c r="H9" s="21">
        <v>1027.94</v>
      </c>
      <c r="I9" s="21">
        <v>2454.1044999999999</v>
      </c>
      <c r="J9" s="21">
        <v>341.67899999999997</v>
      </c>
      <c r="K9" s="21">
        <v>324.44</v>
      </c>
      <c r="L9" s="21">
        <v>2088.9499999999998</v>
      </c>
      <c r="M9" s="21">
        <f t="shared" si="0"/>
        <v>1020.1505006249995</v>
      </c>
      <c r="N9" s="21">
        <v>3146.31</v>
      </c>
      <c r="O9" s="21">
        <v>329.00970000000001</v>
      </c>
      <c r="P9" s="21">
        <v>135.66409999999999</v>
      </c>
      <c r="Q9" s="21">
        <v>143.51929999999999</v>
      </c>
      <c r="R9" s="21">
        <v>160.1866</v>
      </c>
      <c r="S9" s="21">
        <v>147.2157</v>
      </c>
      <c r="T9" s="21">
        <v>124.4062</v>
      </c>
      <c r="U9" s="21">
        <v>166.84119999999999</v>
      </c>
      <c r="V9" s="21">
        <v>10.135899999999999</v>
      </c>
      <c r="W9" s="2">
        <v>319.69940000000003</v>
      </c>
      <c r="X9" s="2">
        <v>1585.15</v>
      </c>
      <c r="Y9" s="2">
        <v>141.21451200000001</v>
      </c>
      <c r="Z9" s="2">
        <v>189.35300000000001</v>
      </c>
      <c r="AA9" s="2">
        <v>103.17</v>
      </c>
      <c r="AB9" s="2" t="s">
        <v>29</v>
      </c>
      <c r="AC9" s="2">
        <v>9939.7000000000007</v>
      </c>
      <c r="AD9" s="23"/>
      <c r="AF9" s="24"/>
      <c r="AG9" s="21"/>
      <c r="AH9" s="22"/>
      <c r="AJ9" s="13"/>
    </row>
    <row r="10" spans="1:36" x14ac:dyDescent="0.3">
      <c r="A10" s="15">
        <v>43616</v>
      </c>
      <c r="B10" s="21">
        <v>701.76</v>
      </c>
      <c r="C10" s="21">
        <v>7014.53</v>
      </c>
      <c r="D10" s="21">
        <v>3145.19</v>
      </c>
      <c r="E10" s="25">
        <v>1004.8994256118893</v>
      </c>
      <c r="F10" s="21">
        <v>1182.19</v>
      </c>
      <c r="G10" s="21">
        <v>251.96</v>
      </c>
      <c r="H10" s="21">
        <v>1006.1</v>
      </c>
      <c r="I10" s="21">
        <v>2309.2820000000002</v>
      </c>
      <c r="J10" s="21">
        <v>337.476</v>
      </c>
      <c r="K10" s="21">
        <v>320.86</v>
      </c>
      <c r="L10" s="21">
        <v>2089.3000000000002</v>
      </c>
      <c r="M10" s="21">
        <f t="shared" si="0"/>
        <v>1025.2512531281243</v>
      </c>
      <c r="N10" s="21">
        <v>3145.19</v>
      </c>
      <c r="O10" s="21">
        <v>303.2373</v>
      </c>
      <c r="P10" s="21">
        <v>125.9174</v>
      </c>
      <c r="Q10" s="21">
        <v>135.93209999999999</v>
      </c>
      <c r="R10" s="21">
        <v>152.79570000000001</v>
      </c>
      <c r="S10" s="21">
        <v>146.9537</v>
      </c>
      <c r="T10" s="21">
        <v>125.02889999999999</v>
      </c>
      <c r="U10" s="21">
        <v>169.10684000000001</v>
      </c>
      <c r="V10" s="21">
        <v>10.137499999999999</v>
      </c>
      <c r="W10" s="2">
        <v>317.66120000000001</v>
      </c>
      <c r="X10" s="2">
        <v>1579.71</v>
      </c>
      <c r="Y10" s="2">
        <v>142.341961</v>
      </c>
      <c r="Z10" s="2">
        <v>187.01900000000001</v>
      </c>
      <c r="AA10" s="2">
        <v>101.83</v>
      </c>
      <c r="AB10" s="2" t="s">
        <v>29</v>
      </c>
      <c r="AC10" s="2">
        <v>9831.7800000000007</v>
      </c>
      <c r="AD10" s="23"/>
      <c r="AF10" s="24"/>
      <c r="AG10" s="21"/>
      <c r="AH10" s="22"/>
      <c r="AJ10" s="13"/>
    </row>
    <row r="11" spans="1:36" x14ac:dyDescent="0.3">
      <c r="A11" s="15">
        <v>43646</v>
      </c>
      <c r="B11" s="21">
        <v>705.08</v>
      </c>
      <c r="C11" s="21">
        <v>7038.2</v>
      </c>
      <c r="D11" s="21">
        <v>3144.01</v>
      </c>
      <c r="E11" s="25">
        <v>1005.9043337758329</v>
      </c>
      <c r="F11" s="21">
        <v>1262.49</v>
      </c>
      <c r="G11" s="21">
        <v>269.39999999999998</v>
      </c>
      <c r="H11" s="21">
        <v>1058.8599999999999</v>
      </c>
      <c r="I11" s="21">
        <v>2405.6534000000001</v>
      </c>
      <c r="J11" s="21">
        <v>344.827</v>
      </c>
      <c r="K11" s="21">
        <v>324.01</v>
      </c>
      <c r="L11" s="21">
        <v>2091.2600000000002</v>
      </c>
      <c r="M11" s="21">
        <f t="shared" si="0"/>
        <v>1030.3775093937647</v>
      </c>
      <c r="N11" s="21">
        <v>3144.01</v>
      </c>
      <c r="O11" s="21">
        <v>324.33019999999999</v>
      </c>
      <c r="P11" s="21">
        <v>134.40119999999999</v>
      </c>
      <c r="Q11" s="21">
        <v>140.78190000000001</v>
      </c>
      <c r="R11" s="21">
        <v>158.54150000000001</v>
      </c>
      <c r="S11" s="21">
        <v>147.73830000000001</v>
      </c>
      <c r="T11" s="21">
        <v>125.7385</v>
      </c>
      <c r="U11" s="21">
        <v>169.58976999999999</v>
      </c>
      <c r="V11" s="21">
        <v>10.1448</v>
      </c>
      <c r="W11" s="2">
        <v>337.10860000000002</v>
      </c>
      <c r="X11" s="2">
        <v>1677.19</v>
      </c>
      <c r="Y11" s="2">
        <v>141.80244400000001</v>
      </c>
      <c r="Z11" s="2">
        <v>191.202</v>
      </c>
      <c r="AA11" s="2">
        <v>103.78</v>
      </c>
      <c r="AB11" s="2" t="s">
        <v>29</v>
      </c>
      <c r="AC11" s="2">
        <v>9872.7800000000007</v>
      </c>
      <c r="AD11" s="23"/>
      <c r="AF11" s="24"/>
      <c r="AG11" s="21"/>
      <c r="AH11" s="22"/>
      <c r="AJ11" s="13"/>
    </row>
    <row r="12" spans="1:36" x14ac:dyDescent="0.3">
      <c r="A12" s="15">
        <v>43677</v>
      </c>
      <c r="B12" s="21">
        <v>708.36</v>
      </c>
      <c r="C12" s="21">
        <v>7085.75</v>
      </c>
      <c r="D12" s="21">
        <v>3142.68</v>
      </c>
      <c r="E12" s="25">
        <v>1006.9267363668034</v>
      </c>
      <c r="F12" s="21">
        <v>1265.47</v>
      </c>
      <c r="G12" s="21">
        <v>269.92</v>
      </c>
      <c r="H12" s="21">
        <v>1079.44</v>
      </c>
      <c r="I12" s="21">
        <v>2508.9823999999999</v>
      </c>
      <c r="J12" s="21">
        <v>346.56400000000002</v>
      </c>
      <c r="K12" s="21">
        <v>325.99</v>
      </c>
      <c r="L12" s="21">
        <v>2095.87</v>
      </c>
      <c r="M12" s="21">
        <f t="shared" si="0"/>
        <v>1035.5293969407335</v>
      </c>
      <c r="N12" s="21">
        <v>3142.68</v>
      </c>
      <c r="O12" s="21">
        <v>324.64210000000003</v>
      </c>
      <c r="P12" s="21">
        <v>134.58459999999999</v>
      </c>
      <c r="Q12" s="21">
        <v>147.04570000000001</v>
      </c>
      <c r="R12" s="21">
        <v>166.66890000000001</v>
      </c>
      <c r="S12" s="21">
        <v>148.6474</v>
      </c>
      <c r="T12" s="21">
        <v>126.3721</v>
      </c>
      <c r="U12" s="21">
        <v>170.90600000000001</v>
      </c>
      <c r="V12" s="21">
        <v>10.149100000000001</v>
      </c>
      <c r="W12" s="2">
        <v>340.28719999999998</v>
      </c>
      <c r="X12" s="2">
        <v>1644.23</v>
      </c>
      <c r="Y12" s="2">
        <v>141.961296</v>
      </c>
      <c r="Z12" s="2">
        <v>191.94</v>
      </c>
      <c r="AA12" s="2">
        <v>104.55</v>
      </c>
      <c r="AB12" s="2" t="s">
        <v>29</v>
      </c>
      <c r="AC12" s="2">
        <v>9889.32</v>
      </c>
      <c r="AD12" s="23"/>
      <c r="AF12" s="24"/>
      <c r="AG12" s="21"/>
      <c r="AH12" s="22"/>
      <c r="AJ12" s="13"/>
    </row>
    <row r="13" spans="1:36" x14ac:dyDescent="0.3">
      <c r="A13" s="15">
        <v>43708</v>
      </c>
      <c r="B13" s="21">
        <v>712.74</v>
      </c>
      <c r="C13" s="21">
        <v>7117.77</v>
      </c>
      <c r="D13" s="21">
        <v>3141.3</v>
      </c>
      <c r="E13" s="25">
        <v>1008.2116279912613</v>
      </c>
      <c r="F13" s="21">
        <v>1250.72</v>
      </c>
      <c r="G13" s="21">
        <v>267.24</v>
      </c>
      <c r="H13" s="21">
        <v>1069.82</v>
      </c>
      <c r="I13" s="21">
        <v>2491.5457000000001</v>
      </c>
      <c r="J13" s="21">
        <v>345.91</v>
      </c>
      <c r="K13" s="21">
        <v>327.26</v>
      </c>
      <c r="L13" s="21">
        <v>2102.31</v>
      </c>
      <c r="M13" s="21">
        <f t="shared" si="0"/>
        <v>1040.7070439254371</v>
      </c>
      <c r="N13" s="21">
        <v>3141.3</v>
      </c>
      <c r="O13" s="21">
        <v>321.77179999999998</v>
      </c>
      <c r="P13" s="21">
        <v>133.46809999999999</v>
      </c>
      <c r="Q13" s="21">
        <v>146.46190000000001</v>
      </c>
      <c r="R13" s="21">
        <v>166.91229999999999</v>
      </c>
      <c r="S13" s="21">
        <v>148.74189999999999</v>
      </c>
      <c r="T13" s="21">
        <v>127.2717</v>
      </c>
      <c r="U13" s="21">
        <v>171.7303</v>
      </c>
      <c r="V13" s="21">
        <v>10.154299999999999</v>
      </c>
      <c r="W13" s="2">
        <v>345.63080000000002</v>
      </c>
      <c r="X13" s="2">
        <v>1641.13</v>
      </c>
      <c r="Y13" s="2">
        <v>143.622681</v>
      </c>
      <c r="Z13" s="2">
        <v>193.202</v>
      </c>
      <c r="AA13" s="2">
        <v>105.25</v>
      </c>
      <c r="AB13" s="2" t="s">
        <v>29</v>
      </c>
      <c r="AC13" s="2">
        <v>9895.31</v>
      </c>
      <c r="AD13" s="23"/>
      <c r="AF13" s="24"/>
      <c r="AG13" s="21"/>
      <c r="AH13" s="22"/>
      <c r="AJ13" s="13"/>
    </row>
    <row r="14" spans="1:36" x14ac:dyDescent="0.3">
      <c r="A14" s="15">
        <v>43738</v>
      </c>
      <c r="B14" s="21">
        <v>708.95</v>
      </c>
      <c r="C14" s="21">
        <v>7026.25</v>
      </c>
      <c r="D14" s="21">
        <v>3140.05</v>
      </c>
      <c r="E14" s="25">
        <v>1008.5259928076663</v>
      </c>
      <c r="F14" s="21">
        <v>1287.23</v>
      </c>
      <c r="G14" s="21">
        <v>275</v>
      </c>
      <c r="H14" s="21">
        <v>1079.97</v>
      </c>
      <c r="I14" s="21">
        <v>2549.9481000000001</v>
      </c>
      <c r="J14" s="21">
        <v>346.93599999999998</v>
      </c>
      <c r="K14" s="21">
        <v>331.53</v>
      </c>
      <c r="L14" s="21">
        <v>2116.89</v>
      </c>
      <c r="M14" s="21">
        <f t="shared" si="0"/>
        <v>1045.9105791450643</v>
      </c>
      <c r="N14" s="21">
        <v>3140.05</v>
      </c>
      <c r="O14" s="21">
        <v>330.99810000000002</v>
      </c>
      <c r="P14" s="21">
        <v>137.2517</v>
      </c>
      <c r="Q14" s="21">
        <v>149.1344</v>
      </c>
      <c r="R14" s="21">
        <v>170.18379999999999</v>
      </c>
      <c r="S14" s="21">
        <v>148.16499999999999</v>
      </c>
      <c r="T14" s="21">
        <v>126.5326</v>
      </c>
      <c r="U14" s="21">
        <v>169.38996</v>
      </c>
      <c r="V14" s="21">
        <v>10.148099999999999</v>
      </c>
      <c r="W14" s="2">
        <v>343.05950000000001</v>
      </c>
      <c r="X14" s="2">
        <v>1642.94</v>
      </c>
      <c r="Y14" s="2">
        <v>144.22808000000001</v>
      </c>
      <c r="Z14" s="2">
        <v>193.56299999999999</v>
      </c>
      <c r="AA14" s="2">
        <v>105.95</v>
      </c>
      <c r="AB14" s="2" t="s">
        <v>29</v>
      </c>
      <c r="AC14" s="2">
        <v>10070.14</v>
      </c>
      <c r="AD14" s="23"/>
      <c r="AF14" s="24"/>
      <c r="AG14" s="21"/>
      <c r="AH14" s="22"/>
      <c r="AJ14" s="13"/>
    </row>
    <row r="15" spans="1:36" x14ac:dyDescent="0.3">
      <c r="A15" s="15">
        <v>43769</v>
      </c>
      <c r="B15" s="21">
        <v>703.86</v>
      </c>
      <c r="C15" s="21">
        <v>6980.44</v>
      </c>
      <c r="D15" s="21">
        <v>3138.59</v>
      </c>
      <c r="E15" s="25">
        <v>1009.495914182163</v>
      </c>
      <c r="F15" s="21">
        <v>1338.42</v>
      </c>
      <c r="G15" s="21">
        <v>285.35000000000002</v>
      </c>
      <c r="H15" s="21">
        <v>1109.56</v>
      </c>
      <c r="I15" s="21">
        <v>2568.9191999999998</v>
      </c>
      <c r="J15" s="21">
        <v>348.03800000000001</v>
      </c>
      <c r="K15" s="21">
        <v>333.99</v>
      </c>
      <c r="L15" s="21">
        <v>2112.7800000000002</v>
      </c>
      <c r="M15" s="21">
        <f t="shared" si="0"/>
        <v>1051.1401320407895</v>
      </c>
      <c r="N15" s="21">
        <v>3138.59</v>
      </c>
      <c r="O15" s="21">
        <v>345.31540000000001</v>
      </c>
      <c r="P15" s="21">
        <v>142.52709999999999</v>
      </c>
      <c r="Q15" s="21">
        <v>150.56020000000001</v>
      </c>
      <c r="R15" s="21">
        <v>172.53729999999999</v>
      </c>
      <c r="S15" s="21">
        <v>147.65940000000001</v>
      </c>
      <c r="T15" s="21">
        <v>125.5568</v>
      </c>
      <c r="U15" s="21">
        <v>167.98976999999999</v>
      </c>
      <c r="V15" s="21">
        <v>10.1395</v>
      </c>
      <c r="W15" s="2">
        <v>355.21620000000001</v>
      </c>
      <c r="X15" s="2">
        <v>1663.37</v>
      </c>
      <c r="Y15" s="2">
        <v>144.54782499999999</v>
      </c>
      <c r="Z15" s="2">
        <v>193.767</v>
      </c>
      <c r="AA15" s="2">
        <v>106.65</v>
      </c>
      <c r="AB15" s="2" t="s">
        <v>29</v>
      </c>
      <c r="AC15" s="2">
        <v>10108.780000000001</v>
      </c>
      <c r="AD15" s="23"/>
      <c r="AF15" s="24"/>
      <c r="AG15" s="21"/>
      <c r="AH15" s="22"/>
      <c r="AJ15" s="13"/>
    </row>
    <row r="16" spans="1:36" x14ac:dyDescent="0.3">
      <c r="A16" s="15">
        <v>43799</v>
      </c>
      <c r="B16" s="21">
        <v>700.82</v>
      </c>
      <c r="C16" s="21">
        <v>6948.42</v>
      </c>
      <c r="D16" s="21">
        <v>3137.09</v>
      </c>
      <c r="E16" s="25">
        <v>1009.7404033839508</v>
      </c>
      <c r="F16" s="21">
        <v>1364.78</v>
      </c>
      <c r="G16" s="21">
        <v>291.24</v>
      </c>
      <c r="H16" s="21">
        <v>1156.6400000000001</v>
      </c>
      <c r="I16" s="21">
        <v>2610.3078999999998</v>
      </c>
      <c r="J16" s="21">
        <v>349.255</v>
      </c>
      <c r="K16" s="21">
        <v>334.07</v>
      </c>
      <c r="L16" s="21">
        <v>2120.4299999999998</v>
      </c>
      <c r="M16" s="21">
        <f t="shared" si="0"/>
        <v>1056.3958327009932</v>
      </c>
      <c r="N16" s="21">
        <v>3137.09</v>
      </c>
      <c r="O16" s="21">
        <v>347.9384</v>
      </c>
      <c r="P16" s="21">
        <v>144.20249999999999</v>
      </c>
      <c r="Q16" s="21">
        <v>152.9151</v>
      </c>
      <c r="R16" s="21">
        <v>175.94280000000001</v>
      </c>
      <c r="S16" s="21">
        <v>147.1574</v>
      </c>
      <c r="T16" s="21">
        <v>124.9928</v>
      </c>
      <c r="U16" s="21">
        <v>167.0986</v>
      </c>
      <c r="V16" s="21">
        <v>10.1357</v>
      </c>
      <c r="W16" s="2">
        <v>374.90050000000002</v>
      </c>
      <c r="X16" s="2">
        <v>1752.57</v>
      </c>
      <c r="Y16" s="2">
        <v>147.50736000000001</v>
      </c>
      <c r="Z16" s="2">
        <v>194.36</v>
      </c>
      <c r="AA16" s="2">
        <v>107.07</v>
      </c>
      <c r="AB16" s="2" t="s">
        <v>29</v>
      </c>
      <c r="AC16" s="2">
        <v>10049.73</v>
      </c>
      <c r="AD16" s="23"/>
      <c r="AF16" s="24"/>
      <c r="AG16" s="21"/>
      <c r="AH16" s="22"/>
      <c r="AJ16" s="13"/>
    </row>
    <row r="17" spans="1:36" x14ac:dyDescent="0.3">
      <c r="A17" s="15">
        <v>43830</v>
      </c>
      <c r="B17" s="21">
        <v>698.95</v>
      </c>
      <c r="C17" s="21">
        <v>6882.55</v>
      </c>
      <c r="D17" s="21">
        <v>3135.15</v>
      </c>
      <c r="E17" s="25">
        <v>1009.6531144955377</v>
      </c>
      <c r="F17" s="21">
        <v>1412.1287</v>
      </c>
      <c r="G17" s="21">
        <v>301.16969999999998</v>
      </c>
      <c r="H17" s="21">
        <v>1216.3375000000001</v>
      </c>
      <c r="I17" s="21">
        <v>2643.0237000000002</v>
      </c>
      <c r="J17" s="21">
        <v>354.697</v>
      </c>
      <c r="K17" s="21">
        <v>335.42</v>
      </c>
      <c r="L17" s="21">
        <v>2134.4499999999998</v>
      </c>
      <c r="M17" s="21">
        <f t="shared" si="0"/>
        <v>1061.6778118644982</v>
      </c>
      <c r="N17" s="21">
        <v>3135.15</v>
      </c>
      <c r="O17" s="21">
        <v>360.06869999999998</v>
      </c>
      <c r="P17" s="21">
        <v>150.28440000000001</v>
      </c>
      <c r="Q17" s="21">
        <v>154.4101</v>
      </c>
      <c r="R17" s="21">
        <v>177.08529999999999</v>
      </c>
      <c r="S17" s="21">
        <v>147.06950000000001</v>
      </c>
      <c r="T17" s="21">
        <v>124.5714</v>
      </c>
      <c r="U17" s="21">
        <v>165.3914</v>
      </c>
      <c r="V17" s="21">
        <v>10.128399999999999</v>
      </c>
      <c r="W17" s="2">
        <v>401.56599999999997</v>
      </c>
      <c r="X17" s="2">
        <v>1876.76</v>
      </c>
      <c r="Y17" s="2">
        <v>149.15514400000001</v>
      </c>
      <c r="Z17" s="2">
        <v>196.268</v>
      </c>
      <c r="AA17" s="2">
        <v>108.47</v>
      </c>
      <c r="AB17" s="2" t="s">
        <v>29</v>
      </c>
      <c r="AC17" s="2">
        <v>10089.24</v>
      </c>
      <c r="AD17" s="23"/>
      <c r="AF17" s="24"/>
      <c r="AG17" s="21"/>
      <c r="AH17" s="22"/>
      <c r="AJ17" s="13"/>
    </row>
    <row r="18" spans="1:36" x14ac:dyDescent="0.3">
      <c r="A18" s="15">
        <v>43861</v>
      </c>
      <c r="B18" s="21">
        <v>703.03</v>
      </c>
      <c r="C18" s="21">
        <v>6912.39</v>
      </c>
      <c r="D18" s="21">
        <v>3133.65</v>
      </c>
      <c r="E18" s="25">
        <v>1011.5772961791171</v>
      </c>
      <c r="F18" s="21">
        <v>1426.5045</v>
      </c>
      <c r="G18" s="21">
        <v>304.19470000000001</v>
      </c>
      <c r="H18" s="21">
        <v>1230.0316</v>
      </c>
      <c r="I18" s="21">
        <v>2687.5686000000001</v>
      </c>
      <c r="J18" s="21">
        <v>355.59500000000003</v>
      </c>
      <c r="K18" s="21">
        <v>339.37</v>
      </c>
      <c r="L18" s="21">
        <v>2148.73</v>
      </c>
      <c r="M18" s="21">
        <f t="shared" si="0"/>
        <v>1066.9862009238204</v>
      </c>
      <c r="N18" s="21">
        <v>3133.65</v>
      </c>
      <c r="O18" s="21">
        <v>360.43669999999997</v>
      </c>
      <c r="P18" s="21">
        <v>151.97999999999999</v>
      </c>
      <c r="Q18" s="21">
        <v>159.24250000000001</v>
      </c>
      <c r="R18" s="21">
        <v>184.42859999999999</v>
      </c>
      <c r="S18" s="21">
        <v>147.61539999999999</v>
      </c>
      <c r="T18" s="21">
        <v>125.40900000000001</v>
      </c>
      <c r="U18" s="21">
        <v>166.2183</v>
      </c>
      <c r="V18" s="21">
        <v>10.144500000000001</v>
      </c>
      <c r="W18" s="2">
        <v>410.02010000000001</v>
      </c>
      <c r="X18" s="2">
        <v>1874.94</v>
      </c>
      <c r="Y18" s="2">
        <v>151.21299500000001</v>
      </c>
      <c r="Z18" s="2">
        <v>196.75399999999999</v>
      </c>
      <c r="AA18" s="2">
        <v>108.49</v>
      </c>
      <c r="AB18" s="2" t="s">
        <v>29</v>
      </c>
      <c r="AC18" s="2">
        <v>10174.07</v>
      </c>
      <c r="AD18" s="23"/>
      <c r="AF18" s="24"/>
      <c r="AG18" s="21"/>
      <c r="AH18" s="22"/>
      <c r="AJ18" s="13"/>
    </row>
    <row r="19" spans="1:36" x14ac:dyDescent="0.3">
      <c r="A19" s="15">
        <v>43890</v>
      </c>
      <c r="B19" s="21">
        <v>707.46</v>
      </c>
      <c r="C19" s="21">
        <v>6898.71</v>
      </c>
      <c r="D19" s="21">
        <v>3132.99</v>
      </c>
      <c r="E19" s="25">
        <v>1010.5743788559978</v>
      </c>
      <c r="F19" s="21">
        <v>1332.5595000000001</v>
      </c>
      <c r="G19" s="21">
        <v>283.47660000000002</v>
      </c>
      <c r="H19" s="21">
        <v>1132.1411000000001</v>
      </c>
      <c r="I19" s="21">
        <v>2462.7397999999998</v>
      </c>
      <c r="J19" s="21">
        <v>350.21499999999997</v>
      </c>
      <c r="K19" s="21">
        <v>342.2</v>
      </c>
      <c r="L19" s="21">
        <v>2129.3200000000002</v>
      </c>
      <c r="M19" s="21">
        <f t="shared" si="0"/>
        <v>1072.3211319284394</v>
      </c>
      <c r="N19" s="21">
        <v>3132.99</v>
      </c>
      <c r="O19" s="21">
        <v>332.3279</v>
      </c>
      <c r="P19" s="21">
        <v>139.65119999999999</v>
      </c>
      <c r="Q19" s="21">
        <v>144.55160000000001</v>
      </c>
      <c r="R19" s="21">
        <v>166.7808</v>
      </c>
      <c r="S19" s="21">
        <v>147.96619999999999</v>
      </c>
      <c r="T19" s="21">
        <v>126.2071</v>
      </c>
      <c r="U19" s="21">
        <v>166.18719999999999</v>
      </c>
      <c r="V19" s="21">
        <v>10.1503</v>
      </c>
      <c r="W19" s="2">
        <v>365.71089999999998</v>
      </c>
      <c r="X19" s="2">
        <v>1725.11</v>
      </c>
      <c r="Y19" s="2">
        <v>150.13759200000001</v>
      </c>
      <c r="Z19" s="2">
        <v>194.613</v>
      </c>
      <c r="AA19" s="2">
        <v>107.46</v>
      </c>
      <c r="AB19" s="2" t="s">
        <v>29</v>
      </c>
      <c r="AC19" s="2">
        <v>10287.450000000001</v>
      </c>
      <c r="AD19" s="23"/>
      <c r="AF19" s="24"/>
      <c r="AG19" s="21"/>
      <c r="AH19" s="22"/>
      <c r="AJ19" s="13"/>
    </row>
    <row r="20" spans="1:36" x14ac:dyDescent="0.3">
      <c r="A20" s="15">
        <v>43921</v>
      </c>
      <c r="B20" s="21">
        <v>703.4</v>
      </c>
      <c r="C20" s="21">
        <v>6596.88</v>
      </c>
      <c r="D20" s="21">
        <v>3132.31</v>
      </c>
      <c r="E20" s="25">
        <v>990.32525031327236</v>
      </c>
      <c r="F20" s="21">
        <v>1155.4905000000001</v>
      </c>
      <c r="G20" s="21">
        <v>245.83</v>
      </c>
      <c r="H20" s="21">
        <v>926.72360000000003</v>
      </c>
      <c r="I20" s="21">
        <v>2192.8863999999999</v>
      </c>
      <c r="J20" s="21">
        <v>304.31599999999997</v>
      </c>
      <c r="K20" s="21">
        <v>336.54</v>
      </c>
      <c r="L20" s="21">
        <v>1811.2</v>
      </c>
      <c r="M20" s="21">
        <f t="shared" si="0"/>
        <v>1077.6827375880814</v>
      </c>
      <c r="N20" s="21">
        <v>3132.31</v>
      </c>
      <c r="O20" s="21">
        <v>293.21080000000001</v>
      </c>
      <c r="P20" s="21">
        <v>120.6844</v>
      </c>
      <c r="Q20" s="21">
        <v>132.0077</v>
      </c>
      <c r="R20" s="21">
        <v>152.15379999999999</v>
      </c>
      <c r="S20" s="21">
        <v>143.21539999999999</v>
      </c>
      <c r="T20" s="21">
        <v>124.6537</v>
      </c>
      <c r="U20" s="21">
        <v>158.86009999999999</v>
      </c>
      <c r="V20" s="21">
        <v>10.090299999999999</v>
      </c>
      <c r="W20" s="2">
        <v>304.73660000000001</v>
      </c>
      <c r="X20" s="2">
        <v>1476.24</v>
      </c>
      <c r="Y20" s="2">
        <v>150.51192499999999</v>
      </c>
      <c r="Z20" s="2">
        <v>171.999</v>
      </c>
      <c r="AA20" s="2">
        <v>95.15</v>
      </c>
      <c r="AB20" s="2" t="s">
        <v>29</v>
      </c>
      <c r="AC20" s="2">
        <v>10111.18</v>
      </c>
      <c r="AD20" s="23"/>
      <c r="AF20" s="24"/>
      <c r="AG20" s="21"/>
      <c r="AH20" s="22"/>
      <c r="AJ20" s="13"/>
    </row>
    <row r="21" spans="1:36" x14ac:dyDescent="0.3">
      <c r="A21" s="15">
        <v>43951</v>
      </c>
      <c r="B21" s="21">
        <v>704.42</v>
      </c>
      <c r="C21" s="21">
        <v>6618.46</v>
      </c>
      <c r="D21" s="21">
        <v>3131.72</v>
      </c>
      <c r="E21" s="25">
        <v>996.49424179214361</v>
      </c>
      <c r="F21" s="21">
        <v>1253.8101999999999</v>
      </c>
      <c r="G21" s="21">
        <v>265.2</v>
      </c>
      <c r="H21" s="21">
        <v>1032.2989</v>
      </c>
      <c r="I21" s="21">
        <v>2397.8690999999999</v>
      </c>
      <c r="J21" s="21">
        <v>317.75900000000001</v>
      </c>
      <c r="K21" s="21">
        <v>338.5</v>
      </c>
      <c r="L21" s="21">
        <v>1960.9</v>
      </c>
      <c r="M21" s="21">
        <f t="shared" si="0"/>
        <v>1083.0711512760217</v>
      </c>
      <c r="N21" s="21">
        <v>3131.72</v>
      </c>
      <c r="O21" s="21">
        <v>316.67200000000003</v>
      </c>
      <c r="P21" s="21">
        <v>132.54159999999999</v>
      </c>
      <c r="Q21" s="21">
        <v>142.77680000000001</v>
      </c>
      <c r="R21" s="21">
        <v>164.529</v>
      </c>
      <c r="S21" s="21">
        <v>144.55760000000001</v>
      </c>
      <c r="T21" s="21">
        <v>125.21939999999999</v>
      </c>
      <c r="U21" s="21">
        <v>159.02099999999999</v>
      </c>
      <c r="V21" s="21">
        <v>10.1112</v>
      </c>
      <c r="W21" s="2">
        <v>348.12270000000001</v>
      </c>
      <c r="X21" s="2">
        <v>1626.81</v>
      </c>
      <c r="Y21" s="2">
        <v>154.16105899999999</v>
      </c>
      <c r="Z21" s="2">
        <v>177.376</v>
      </c>
      <c r="AA21" s="2">
        <v>96.69</v>
      </c>
      <c r="AB21" s="2" t="s">
        <v>29</v>
      </c>
      <c r="AC21" s="2">
        <v>10145.950000000001</v>
      </c>
      <c r="AD21" s="23"/>
      <c r="AF21" s="24"/>
      <c r="AG21" s="21"/>
      <c r="AH21" s="22"/>
      <c r="AJ21" s="13"/>
    </row>
    <row r="22" spans="1:36" x14ac:dyDescent="0.3">
      <c r="A22" s="15">
        <v>43982</v>
      </c>
      <c r="B22" s="21">
        <v>704.06</v>
      </c>
      <c r="C22" s="21">
        <v>6572.01</v>
      </c>
      <c r="D22" s="21">
        <v>3131.24</v>
      </c>
      <c r="E22" s="21">
        <v>1000</v>
      </c>
      <c r="F22" s="21">
        <v>1322.7256</v>
      </c>
      <c r="G22" s="21">
        <v>279.43</v>
      </c>
      <c r="H22" s="21">
        <v>1124.4965999999999</v>
      </c>
      <c r="I22" s="21">
        <v>2412.9792000000002</v>
      </c>
      <c r="J22" s="21">
        <v>331.40100000000001</v>
      </c>
      <c r="K22" s="21">
        <v>340.43</v>
      </c>
      <c r="L22" s="21">
        <v>2017.11</v>
      </c>
      <c r="M22" s="21">
        <f t="shared" si="0"/>
        <v>1088.4865070324017</v>
      </c>
      <c r="N22" s="21">
        <v>3131.24</v>
      </c>
      <c r="O22" s="21">
        <v>330.7903</v>
      </c>
      <c r="P22" s="21">
        <v>139.82390000000001</v>
      </c>
      <c r="Q22" s="21">
        <v>143.01840000000001</v>
      </c>
      <c r="R22" s="21">
        <v>165.4452</v>
      </c>
      <c r="S22" s="21">
        <v>145.0121</v>
      </c>
      <c r="T22" s="21">
        <v>125.26260000000001</v>
      </c>
      <c r="U22" s="21">
        <v>157.98638</v>
      </c>
      <c r="V22" s="21">
        <v>10.1228</v>
      </c>
      <c r="W22" s="2">
        <v>387.77960000000002</v>
      </c>
      <c r="X22" s="2">
        <v>1787.93</v>
      </c>
      <c r="Y22" s="2">
        <v>155.28447600000001</v>
      </c>
      <c r="Z22" s="2">
        <v>182.02799999999999</v>
      </c>
      <c r="AA22" s="2">
        <v>100.44</v>
      </c>
      <c r="AB22" s="2" t="s">
        <v>29</v>
      </c>
      <c r="AC22" s="2">
        <v>10193.780000000001</v>
      </c>
      <c r="AD22" s="23"/>
      <c r="AF22" s="24"/>
      <c r="AG22" s="21"/>
      <c r="AH22" s="22"/>
      <c r="AI22" s="11"/>
      <c r="AJ22" s="13"/>
    </row>
    <row r="23" spans="1:36" x14ac:dyDescent="0.3">
      <c r="A23" s="15">
        <v>44012</v>
      </c>
      <c r="B23" s="21">
        <v>705.94</v>
      </c>
      <c r="C23" s="21">
        <v>6675.67</v>
      </c>
      <c r="D23" s="21">
        <v>3130.94</v>
      </c>
      <c r="E23" s="21">
        <v>1007.96</v>
      </c>
      <c r="F23" s="21">
        <v>1353.8124</v>
      </c>
      <c r="G23" s="21">
        <v>285.89999999999998</v>
      </c>
      <c r="H23" s="21">
        <v>1151.1371999999999</v>
      </c>
      <c r="I23" s="21">
        <v>2466.3416000000002</v>
      </c>
      <c r="J23" s="21">
        <v>336.92</v>
      </c>
      <c r="K23" s="21">
        <v>341.91</v>
      </c>
      <c r="L23" s="21">
        <v>2052.2800000000002</v>
      </c>
      <c r="M23" s="21">
        <f t="shared" si="0"/>
        <v>1093.9289395675637</v>
      </c>
      <c r="N23" s="21">
        <v>3130.94</v>
      </c>
      <c r="O23" s="21">
        <v>333.26940000000002</v>
      </c>
      <c r="P23" s="21">
        <v>142.2296</v>
      </c>
      <c r="Q23" s="21">
        <v>145.66</v>
      </c>
      <c r="R23" s="21">
        <v>167.5727</v>
      </c>
      <c r="S23" s="21">
        <v>146.1678</v>
      </c>
      <c r="T23" s="21">
        <v>125.6974</v>
      </c>
      <c r="U23" s="21">
        <v>160.39449999999999</v>
      </c>
      <c r="V23" s="21">
        <v>10.142899999999999</v>
      </c>
      <c r="W23" s="2">
        <v>395.85950000000003</v>
      </c>
      <c r="X23" s="2">
        <v>1839.62</v>
      </c>
      <c r="Y23" s="2">
        <v>161.34710000000001</v>
      </c>
      <c r="Z23" s="2">
        <v>183.09</v>
      </c>
      <c r="AA23" s="2">
        <v>101.6</v>
      </c>
      <c r="AB23" s="2" t="s">
        <v>29</v>
      </c>
      <c r="AC23" s="2">
        <v>10282.44</v>
      </c>
      <c r="AD23" s="23"/>
      <c r="AF23" s="24"/>
      <c r="AG23" s="22"/>
      <c r="AH23" s="22"/>
    </row>
    <row r="24" spans="1:36" x14ac:dyDescent="0.3">
      <c r="A24" s="15">
        <v>44043</v>
      </c>
      <c r="B24" s="21">
        <v>706.29</v>
      </c>
      <c r="C24" s="21">
        <v>6696.35</v>
      </c>
      <c r="D24" s="21">
        <v>3130.65</v>
      </c>
      <c r="E24" s="21">
        <v>1010.6</v>
      </c>
      <c r="F24" s="21">
        <v>1409.2683</v>
      </c>
      <c r="G24" s="21">
        <v>297.62</v>
      </c>
      <c r="H24" s="21">
        <v>1238.0651</v>
      </c>
      <c r="I24" s="21">
        <v>2443.2909</v>
      </c>
      <c r="J24" s="21">
        <v>348.81400000000002</v>
      </c>
      <c r="K24" s="21">
        <v>346.36</v>
      </c>
      <c r="L24" s="21">
        <v>2066.15</v>
      </c>
      <c r="M24" s="21">
        <f t="shared" si="0"/>
        <v>1099.3985842654015</v>
      </c>
      <c r="N24" s="21">
        <v>3130.65</v>
      </c>
      <c r="O24" s="21">
        <v>348.10419999999999</v>
      </c>
      <c r="P24" s="21">
        <v>149.66419999999999</v>
      </c>
      <c r="Q24" s="21">
        <v>144.57650000000001</v>
      </c>
      <c r="R24" s="21">
        <v>166.22</v>
      </c>
      <c r="S24" s="21">
        <v>146.78139999999999</v>
      </c>
      <c r="T24" s="21">
        <v>125.9448</v>
      </c>
      <c r="U24" s="21">
        <v>160.86150000000001</v>
      </c>
      <c r="V24" s="21">
        <v>10.154500000000001</v>
      </c>
      <c r="W24" s="2">
        <v>430.98489999999998</v>
      </c>
      <c r="X24" s="2">
        <v>2047.88</v>
      </c>
      <c r="Y24" s="2">
        <v>164.58105499999999</v>
      </c>
      <c r="Z24" s="2">
        <v>188.91399999999999</v>
      </c>
      <c r="AA24" s="2">
        <v>105.98</v>
      </c>
      <c r="AB24" s="2" t="s">
        <v>29</v>
      </c>
      <c r="AC24" s="2">
        <v>10361.77</v>
      </c>
    </row>
    <row r="25" spans="1:36" x14ac:dyDescent="0.3">
      <c r="A25" s="15">
        <v>44074</v>
      </c>
      <c r="B25" s="21">
        <v>705.89</v>
      </c>
      <c r="C25" s="21">
        <v>6648.54</v>
      </c>
      <c r="D25" s="21">
        <v>3130.24</v>
      </c>
      <c r="E25" s="21">
        <v>1015.97</v>
      </c>
      <c r="F25" s="21">
        <v>1461.8295000000001</v>
      </c>
      <c r="G25" s="21">
        <v>308.77999999999997</v>
      </c>
      <c r="H25" s="21">
        <v>1301.8407</v>
      </c>
      <c r="I25" s="21">
        <v>2556.4351999999999</v>
      </c>
      <c r="J25" s="21">
        <v>353.20800000000003</v>
      </c>
      <c r="K25" s="21">
        <v>349.9</v>
      </c>
      <c r="L25" s="21">
        <v>2089.54</v>
      </c>
      <c r="M25" s="21">
        <f t="shared" si="0"/>
        <v>1104.8955771867284</v>
      </c>
      <c r="N25" s="21">
        <v>3130.24</v>
      </c>
      <c r="O25" s="21">
        <v>355.71300000000002</v>
      </c>
      <c r="P25" s="21">
        <v>154.22380000000001</v>
      </c>
      <c r="Q25" s="21">
        <v>152.2731</v>
      </c>
      <c r="R25" s="21">
        <v>176.7081</v>
      </c>
      <c r="S25" s="21">
        <v>147.29409999999999</v>
      </c>
      <c r="T25" s="21">
        <v>125.8644</v>
      </c>
      <c r="U25" s="21">
        <v>159.96709999999999</v>
      </c>
      <c r="V25" s="21">
        <v>10.167199999999999</v>
      </c>
      <c r="W25" s="2">
        <v>452.85809999999998</v>
      </c>
      <c r="X25" s="2">
        <v>2187.7800000000002</v>
      </c>
      <c r="Y25" s="2">
        <v>168.47449499999999</v>
      </c>
      <c r="Z25" s="2">
        <v>190.791</v>
      </c>
      <c r="AA25" s="2">
        <v>107.01</v>
      </c>
      <c r="AB25" s="2" t="s">
        <v>29</v>
      </c>
      <c r="AC25" s="2">
        <v>10434.76</v>
      </c>
    </row>
    <row r="26" spans="1:36" x14ac:dyDescent="0.3">
      <c r="A26" s="15">
        <v>44104</v>
      </c>
      <c r="B26" s="21">
        <v>708.34</v>
      </c>
      <c r="C26" s="21">
        <v>6688.57</v>
      </c>
      <c r="D26" s="21">
        <v>3129.9</v>
      </c>
      <c r="E26" s="21">
        <v>1019.6</v>
      </c>
      <c r="F26" s="21">
        <v>1527.7783999999999</v>
      </c>
      <c r="G26" s="21">
        <v>323.86599999999999</v>
      </c>
      <c r="H26" s="21">
        <v>1382.5988</v>
      </c>
      <c r="I26" s="21">
        <v>2562.5790999999999</v>
      </c>
      <c r="J26" s="21">
        <v>349.39800000000002</v>
      </c>
      <c r="K26" s="21">
        <v>353.42</v>
      </c>
      <c r="L26" s="21">
        <v>2107.34</v>
      </c>
      <c r="M26" s="21">
        <f t="shared" si="0"/>
        <v>1110.4200550726619</v>
      </c>
      <c r="N26" s="21">
        <v>3129.9</v>
      </c>
      <c r="O26" s="21">
        <v>374.14350000000002</v>
      </c>
      <c r="P26" s="21">
        <v>161.8981</v>
      </c>
      <c r="Q26" s="21">
        <v>154.2484</v>
      </c>
      <c r="R26" s="21">
        <v>178.99879999999999</v>
      </c>
      <c r="S26" s="21">
        <v>147.57169999999999</v>
      </c>
      <c r="T26" s="21">
        <v>126.5215</v>
      </c>
      <c r="U26" s="21">
        <v>161.006</v>
      </c>
      <c r="V26" s="21">
        <v>10.1721</v>
      </c>
      <c r="W26" s="2">
        <v>476.9511</v>
      </c>
      <c r="X26" s="2">
        <v>2249.39</v>
      </c>
      <c r="Y26" s="2">
        <v>170.133073</v>
      </c>
      <c r="Z26" s="2">
        <v>189.08799999999999</v>
      </c>
      <c r="AA26" s="2">
        <v>105.89</v>
      </c>
      <c r="AB26" s="2" t="s">
        <v>29</v>
      </c>
      <c r="AC26" s="2">
        <v>10549.76</v>
      </c>
    </row>
    <row r="27" spans="1:36" x14ac:dyDescent="0.3">
      <c r="A27" s="15">
        <v>44135</v>
      </c>
      <c r="B27" s="21">
        <v>709.19</v>
      </c>
      <c r="C27" s="21">
        <v>6700.03</v>
      </c>
      <c r="D27" s="21">
        <v>3129.62</v>
      </c>
      <c r="E27" s="21">
        <v>1019.92</v>
      </c>
      <c r="F27" s="21">
        <v>1437.0718999999999</v>
      </c>
      <c r="G27" s="21">
        <v>304.07499999999999</v>
      </c>
      <c r="H27" s="21">
        <v>1279.9263000000001</v>
      </c>
      <c r="I27" s="21">
        <v>2480.1513</v>
      </c>
      <c r="J27" s="21">
        <v>350.75200000000001</v>
      </c>
      <c r="K27" s="21">
        <v>352.86</v>
      </c>
      <c r="L27" s="21">
        <v>2113.98</v>
      </c>
      <c r="M27" s="21">
        <f t="shared" si="0"/>
        <v>1115.9721553480251</v>
      </c>
      <c r="N27" s="21">
        <v>3129.62</v>
      </c>
      <c r="O27" s="21">
        <v>349.12479999999999</v>
      </c>
      <c r="P27" s="21">
        <v>151.59880000000001</v>
      </c>
      <c r="Q27" s="21">
        <v>147.50040000000001</v>
      </c>
      <c r="R27" s="21">
        <v>170.29769999999999</v>
      </c>
      <c r="S27" s="21">
        <v>147.6317</v>
      </c>
      <c r="T27" s="21">
        <v>126.67749999999999</v>
      </c>
      <c r="U27" s="21">
        <v>161.1645</v>
      </c>
      <c r="V27" s="21">
        <v>10.1684</v>
      </c>
      <c r="W27" s="2">
        <v>438.52010000000001</v>
      </c>
      <c r="X27" s="2">
        <v>2080.27</v>
      </c>
      <c r="Y27" s="2">
        <v>167.953293</v>
      </c>
      <c r="Z27" s="2">
        <v>189.65700000000001</v>
      </c>
      <c r="AA27" s="2">
        <v>106.6</v>
      </c>
      <c r="AB27" s="2" t="s">
        <v>29</v>
      </c>
      <c r="AC27" s="2">
        <v>10597.42</v>
      </c>
    </row>
    <row r="28" spans="1:36" x14ac:dyDescent="0.3">
      <c r="A28" s="15">
        <v>44165</v>
      </c>
      <c r="B28" s="21">
        <v>708.99</v>
      </c>
      <c r="C28" s="21">
        <v>6687.58</v>
      </c>
      <c r="D28" s="21">
        <v>3129.48</v>
      </c>
      <c r="E28" s="21">
        <v>1021.29</v>
      </c>
      <c r="F28" s="21">
        <v>1600.3184000000001</v>
      </c>
      <c r="G28" s="21">
        <v>338.86590000000001</v>
      </c>
      <c r="H28" s="21">
        <v>1423.9296999999999</v>
      </c>
      <c r="I28" s="21">
        <v>2688.6959999999999</v>
      </c>
      <c r="J28" s="21">
        <v>364.69099999999997</v>
      </c>
      <c r="K28" s="21">
        <v>353.39</v>
      </c>
      <c r="L28" s="21">
        <v>2173.75</v>
      </c>
      <c r="M28" s="21">
        <f t="shared" si="0"/>
        <v>1121.552016124765</v>
      </c>
      <c r="N28" s="21">
        <v>3129.48</v>
      </c>
      <c r="O28" s="21">
        <v>389.94810000000001</v>
      </c>
      <c r="P28" s="21">
        <v>170.2217</v>
      </c>
      <c r="Q28" s="21">
        <v>158.96969999999999</v>
      </c>
      <c r="R28" s="21">
        <v>184.61779999999999</v>
      </c>
      <c r="S28" s="21">
        <v>148.07419999999999</v>
      </c>
      <c r="T28" s="21">
        <v>126.7034</v>
      </c>
      <c r="U28" s="21">
        <v>160.93899999999999</v>
      </c>
      <c r="V28" s="21">
        <v>10.1747</v>
      </c>
      <c r="W28" s="2">
        <v>478.27370000000002</v>
      </c>
      <c r="X28" s="2">
        <v>2303.9</v>
      </c>
      <c r="Y28" s="2">
        <v>172.468109</v>
      </c>
      <c r="Z28" s="2">
        <v>196.15600000000001</v>
      </c>
      <c r="AA28" s="2">
        <v>111.11</v>
      </c>
      <c r="AB28" s="2" t="s">
        <v>29</v>
      </c>
      <c r="AC28" s="2">
        <v>10625.79</v>
      </c>
    </row>
    <row r="29" spans="1:36" x14ac:dyDescent="0.3">
      <c r="A29" s="15">
        <v>44196</v>
      </c>
      <c r="B29" s="21">
        <v>708.5</v>
      </c>
      <c r="C29" s="21">
        <v>6706.36</v>
      </c>
      <c r="D29" s="21">
        <v>3129.26</v>
      </c>
      <c r="E29" s="21">
        <v>1021.16</v>
      </c>
      <c r="F29" s="21">
        <v>1621.5003999999999</v>
      </c>
      <c r="G29" s="21">
        <v>342.63549999999998</v>
      </c>
      <c r="H29" s="21">
        <v>1496.0574999999999</v>
      </c>
      <c r="I29" s="21">
        <v>2696.1302000000001</v>
      </c>
      <c r="J29" s="21">
        <v>370.995</v>
      </c>
      <c r="K29" s="21">
        <v>355.81</v>
      </c>
      <c r="L29" s="21">
        <v>2185.2600000000002</v>
      </c>
      <c r="M29" s="21">
        <f t="shared" si="0"/>
        <v>1127.1597762053887</v>
      </c>
      <c r="N29" s="21">
        <v>3129.26</v>
      </c>
      <c r="O29" s="21">
        <v>390.42689999999999</v>
      </c>
      <c r="P29" s="21">
        <v>174.5403</v>
      </c>
      <c r="Q29" s="21">
        <v>159.6438</v>
      </c>
      <c r="R29" s="21">
        <v>185.7945</v>
      </c>
      <c r="S29" s="21">
        <v>147.99619999999999</v>
      </c>
      <c r="T29" s="21">
        <v>126.5556</v>
      </c>
      <c r="U29" s="21">
        <v>161.3021</v>
      </c>
      <c r="V29" s="21">
        <v>10.175000000000001</v>
      </c>
      <c r="W29" s="2">
        <v>511.14960000000002</v>
      </c>
      <c r="X29" s="2">
        <v>2464.9</v>
      </c>
      <c r="Y29" s="2">
        <v>177.15961799999999</v>
      </c>
      <c r="Z29" s="2">
        <v>197.852</v>
      </c>
      <c r="AA29" s="2">
        <v>112.54</v>
      </c>
      <c r="AB29" s="2" t="s">
        <v>29</v>
      </c>
      <c r="AC29" s="2">
        <v>10664.93</v>
      </c>
    </row>
    <row r="30" spans="1:36" x14ac:dyDescent="0.3">
      <c r="A30" s="15">
        <v>44227</v>
      </c>
      <c r="B30" s="21">
        <v>708.05</v>
      </c>
      <c r="C30" s="21">
        <v>6782.23</v>
      </c>
      <c r="D30" s="21">
        <v>3128.51</v>
      </c>
      <c r="E30" s="21">
        <v>1023.63</v>
      </c>
      <c r="F30" s="21">
        <v>1662.0554</v>
      </c>
      <c r="G30" s="21">
        <v>351.38979999999998</v>
      </c>
      <c r="H30" s="21">
        <v>1475.8903</v>
      </c>
      <c r="I30" s="21">
        <v>2730.9529000000002</v>
      </c>
      <c r="J30" s="21">
        <v>371.62</v>
      </c>
      <c r="K30" s="21">
        <v>357.01</v>
      </c>
      <c r="L30" s="21">
        <v>2206.2199999999998</v>
      </c>
      <c r="M30" s="21">
        <f t="shared" si="0"/>
        <v>1132.7955750864155</v>
      </c>
      <c r="N30" s="21">
        <v>3128.51</v>
      </c>
      <c r="O30" s="21">
        <v>401.68900000000002</v>
      </c>
      <c r="P30" s="21">
        <v>178.1191</v>
      </c>
      <c r="Q30" s="21">
        <v>163.0753</v>
      </c>
      <c r="R30" s="21">
        <v>189.3733</v>
      </c>
      <c r="S30" s="21">
        <v>148.1079</v>
      </c>
      <c r="T30" s="21">
        <v>126.51560000000001</v>
      </c>
      <c r="U30" s="21">
        <v>163.09399999999999</v>
      </c>
      <c r="V30" s="21">
        <v>10.180099999999999</v>
      </c>
      <c r="W30" s="2">
        <v>489.31659999999999</v>
      </c>
      <c r="X30" s="2">
        <v>2422.7199999999998</v>
      </c>
      <c r="Y30" s="2">
        <v>175.586411</v>
      </c>
      <c r="Z30" s="2">
        <v>198.114</v>
      </c>
      <c r="AA30" s="2">
        <v>112.48</v>
      </c>
      <c r="AB30" s="2" t="s">
        <v>29</v>
      </c>
      <c r="AC30" s="2">
        <v>10701.77</v>
      </c>
    </row>
    <row r="31" spans="1:36" x14ac:dyDescent="0.3">
      <c r="A31" s="15">
        <v>44255</v>
      </c>
      <c r="B31" s="21">
        <v>702.31</v>
      </c>
      <c r="C31" s="21">
        <v>6757.25</v>
      </c>
      <c r="D31" s="21">
        <v>3128.01</v>
      </c>
      <c r="E31" s="21">
        <v>1019.55</v>
      </c>
      <c r="F31" s="21">
        <v>1712.4554000000001</v>
      </c>
      <c r="G31" s="21">
        <v>359.95960000000002</v>
      </c>
      <c r="H31" s="21">
        <v>1527.5664999999999</v>
      </c>
      <c r="I31" s="21">
        <v>2819.3425000000002</v>
      </c>
      <c r="J31" s="21">
        <v>373.19299999999998</v>
      </c>
      <c r="K31" s="21">
        <v>355.88</v>
      </c>
      <c r="L31" s="21">
        <v>2227.14</v>
      </c>
      <c r="M31" s="21">
        <f t="shared" si="0"/>
        <v>1138.4595529618475</v>
      </c>
      <c r="N31" s="21">
        <v>3128.01</v>
      </c>
      <c r="O31" s="21">
        <v>409.82479999999998</v>
      </c>
      <c r="P31" s="21">
        <v>181.11109999999999</v>
      </c>
      <c r="Q31" s="21">
        <v>166.91470000000001</v>
      </c>
      <c r="R31" s="21">
        <v>192.41470000000001</v>
      </c>
      <c r="S31" s="21">
        <v>147.31989999999999</v>
      </c>
      <c r="T31" s="21">
        <v>125.2341</v>
      </c>
      <c r="U31" s="21">
        <v>162.2525</v>
      </c>
      <c r="V31" s="21">
        <v>10.1797</v>
      </c>
      <c r="W31" s="2">
        <v>499.89339999999999</v>
      </c>
      <c r="X31" s="2">
        <v>2547.1799999999998</v>
      </c>
      <c r="Y31" s="2">
        <v>177.09320399999999</v>
      </c>
      <c r="Z31" s="2">
        <v>198.285</v>
      </c>
      <c r="AA31" s="2">
        <v>112.73</v>
      </c>
      <c r="AB31" s="2" t="s">
        <v>29</v>
      </c>
      <c r="AC31" s="2">
        <v>10745.09</v>
      </c>
    </row>
    <row r="32" spans="1:36" x14ac:dyDescent="0.3">
      <c r="A32" s="15">
        <v>44286</v>
      </c>
      <c r="B32" s="21">
        <v>703.13</v>
      </c>
      <c r="C32" s="21">
        <v>6695.68</v>
      </c>
      <c r="D32" s="21">
        <v>3127.43</v>
      </c>
      <c r="E32" s="21">
        <v>1020.96</v>
      </c>
      <c r="F32" s="21">
        <v>1853.0677000000001</v>
      </c>
      <c r="G32" s="21">
        <v>388.18650000000002</v>
      </c>
      <c r="H32" s="21">
        <v>1601.6831999999999</v>
      </c>
      <c r="I32" s="21">
        <v>2995.5880999999999</v>
      </c>
      <c r="J32" s="21">
        <v>373.26</v>
      </c>
      <c r="K32" s="21">
        <v>358.58</v>
      </c>
      <c r="L32" s="21">
        <v>2230.5500000000002</v>
      </c>
      <c r="M32" s="21">
        <f t="shared" si="0"/>
        <v>1144.1518507266567</v>
      </c>
      <c r="N32" s="21">
        <v>3127.43</v>
      </c>
      <c r="O32" s="21">
        <v>444.73020000000002</v>
      </c>
      <c r="P32" s="21">
        <v>194.7955</v>
      </c>
      <c r="Q32" s="21">
        <v>178.46459999999999</v>
      </c>
      <c r="R32" s="21">
        <v>207.5309</v>
      </c>
      <c r="S32" s="21">
        <v>147.3826</v>
      </c>
      <c r="T32" s="21">
        <v>125.3848</v>
      </c>
      <c r="U32" s="21">
        <v>160.86619999999999</v>
      </c>
      <c r="V32" s="21">
        <v>10.179</v>
      </c>
      <c r="W32" s="2">
        <v>518.66970000000003</v>
      </c>
      <c r="X32" s="2">
        <v>2623.95</v>
      </c>
      <c r="Y32" s="2">
        <v>178.04255800000001</v>
      </c>
      <c r="Z32" s="2">
        <v>199.16300000000001</v>
      </c>
      <c r="AA32" s="2">
        <v>112.88</v>
      </c>
      <c r="AB32" s="2" t="s">
        <v>29</v>
      </c>
      <c r="AC32" s="2">
        <v>10752.1</v>
      </c>
    </row>
    <row r="33" spans="1:29" x14ac:dyDescent="0.3">
      <c r="A33" s="15">
        <v>44316</v>
      </c>
      <c r="B33" s="21">
        <v>703.08</v>
      </c>
      <c r="C33" s="21">
        <v>6748.9</v>
      </c>
      <c r="D33" s="21">
        <v>3127.1</v>
      </c>
      <c r="E33" s="21">
        <v>1021.27</v>
      </c>
      <c r="F33" s="21">
        <v>1922.0539000000001</v>
      </c>
      <c r="G33" s="21">
        <v>403.22489999999999</v>
      </c>
      <c r="H33" s="21">
        <v>1726.3324</v>
      </c>
      <c r="I33" s="21">
        <v>3033.0695999999998</v>
      </c>
      <c r="J33" s="21">
        <v>376.96800000000002</v>
      </c>
      <c r="K33" s="21">
        <v>359.39</v>
      </c>
      <c r="L33" s="21">
        <v>2238.17</v>
      </c>
      <c r="M33" s="21">
        <f t="shared" si="0"/>
        <v>1149.8726099802898</v>
      </c>
      <c r="N33" s="21">
        <v>3127.1</v>
      </c>
      <c r="O33" s="21">
        <v>451.31099999999998</v>
      </c>
      <c r="P33" s="21">
        <v>200.0205</v>
      </c>
      <c r="Q33" s="21">
        <v>180.73099999999999</v>
      </c>
      <c r="R33" s="21">
        <v>210.04990000000001</v>
      </c>
      <c r="S33" s="21">
        <v>147.47329999999999</v>
      </c>
      <c r="T33" s="21">
        <v>125.393</v>
      </c>
      <c r="U33" s="21">
        <v>162.03919999999999</v>
      </c>
      <c r="V33" s="21">
        <v>10.1799</v>
      </c>
      <c r="W33" s="2">
        <v>572.1377</v>
      </c>
      <c r="X33" s="2">
        <v>2885.3</v>
      </c>
      <c r="Y33" s="2">
        <v>181.04943</v>
      </c>
      <c r="Z33" s="2">
        <v>200.75200000000001</v>
      </c>
      <c r="AA33" s="2">
        <v>114</v>
      </c>
      <c r="AB33" s="2" t="s">
        <v>29</v>
      </c>
      <c r="AC33" s="2">
        <v>10784.24</v>
      </c>
    </row>
    <row r="34" spans="1:29" x14ac:dyDescent="0.3">
      <c r="A34" s="15">
        <v>44347</v>
      </c>
      <c r="B34" s="21">
        <v>701.94</v>
      </c>
      <c r="C34" s="21">
        <v>6728.73</v>
      </c>
      <c r="D34" s="21">
        <v>3126.47</v>
      </c>
      <c r="E34" s="21">
        <v>1020.82</v>
      </c>
      <c r="F34" s="21">
        <v>1970.5260000000001</v>
      </c>
      <c r="G34" s="21">
        <v>410.82760000000002</v>
      </c>
      <c r="H34" s="21">
        <v>1760.7281</v>
      </c>
      <c r="I34" s="21">
        <v>3017.9852000000001</v>
      </c>
      <c r="J34" s="21">
        <v>378.42200000000003</v>
      </c>
      <c r="K34" s="21">
        <v>361.84</v>
      </c>
      <c r="L34" s="21">
        <v>2249.0100000000002</v>
      </c>
      <c r="M34" s="21">
        <f t="shared" si="0"/>
        <v>1155.6219730301912</v>
      </c>
      <c r="N34" s="21">
        <v>3126.47</v>
      </c>
      <c r="O34" s="21">
        <v>462.37279999999998</v>
      </c>
      <c r="P34" s="21">
        <v>204.24619999999999</v>
      </c>
      <c r="Q34" s="21">
        <v>180.62809999999999</v>
      </c>
      <c r="R34" s="21">
        <v>210.24420000000001</v>
      </c>
      <c r="S34" s="21">
        <v>147.28229999999999</v>
      </c>
      <c r="T34" s="21">
        <v>125.1335</v>
      </c>
      <c r="U34" s="21">
        <v>161.49224000000001</v>
      </c>
      <c r="V34" s="21">
        <v>10.1799</v>
      </c>
      <c r="W34" s="2">
        <v>583.70450000000005</v>
      </c>
      <c r="X34" s="2">
        <v>2894.54</v>
      </c>
      <c r="Y34" s="2">
        <v>180.58850799999999</v>
      </c>
      <c r="Z34" s="2">
        <v>200.999</v>
      </c>
      <c r="AA34" s="2">
        <v>113.95</v>
      </c>
      <c r="AB34" s="2" t="s">
        <v>29</v>
      </c>
      <c r="AC34" s="2">
        <v>10823.83</v>
      </c>
    </row>
    <row r="35" spans="1:29" x14ac:dyDescent="0.3">
      <c r="A35" s="15">
        <v>44377</v>
      </c>
      <c r="B35" s="21">
        <v>702.93</v>
      </c>
      <c r="C35" s="21">
        <v>6726.27</v>
      </c>
      <c r="D35" s="21">
        <v>3125.96</v>
      </c>
      <c r="E35" s="21">
        <v>1021.03</v>
      </c>
      <c r="F35" s="21">
        <v>1984.2630999999999</v>
      </c>
      <c r="G35" s="21">
        <v>416.14659999999998</v>
      </c>
      <c r="H35" s="21">
        <v>1760.1243999999999</v>
      </c>
      <c r="I35" s="21">
        <v>3152.1878000000002</v>
      </c>
      <c r="J35" s="21">
        <v>381.94099999999997</v>
      </c>
      <c r="K35" s="21">
        <v>362.53</v>
      </c>
      <c r="L35" s="21">
        <v>2255.36</v>
      </c>
      <c r="M35" s="21">
        <f t="shared" si="0"/>
        <v>1161.4000828953419</v>
      </c>
      <c r="N35" s="21">
        <v>3125.96</v>
      </c>
      <c r="O35" s="21">
        <v>469.18520000000001</v>
      </c>
      <c r="P35" s="21">
        <v>207.15039999999999</v>
      </c>
      <c r="Q35" s="21">
        <v>187.5197</v>
      </c>
      <c r="R35" s="21">
        <v>218.8434</v>
      </c>
      <c r="S35" s="21">
        <v>147.36840000000001</v>
      </c>
      <c r="T35" s="21">
        <v>125.2984</v>
      </c>
      <c r="U35" s="21">
        <v>161.16229999999999</v>
      </c>
      <c r="V35" s="21">
        <v>10.178900000000001</v>
      </c>
      <c r="W35" s="2">
        <v>592.65170000000001</v>
      </c>
      <c r="X35" s="2">
        <v>2940.38</v>
      </c>
      <c r="Y35" s="2">
        <v>181.965609</v>
      </c>
      <c r="Z35" s="2">
        <v>202.71799999999999</v>
      </c>
      <c r="AA35" s="2">
        <v>114.84</v>
      </c>
      <c r="AB35" s="2" t="s">
        <v>29</v>
      </c>
      <c r="AC35" s="2">
        <v>10844.51</v>
      </c>
    </row>
    <row r="36" spans="1:29" x14ac:dyDescent="0.3">
      <c r="A36" s="15">
        <v>44408</v>
      </c>
      <c r="B36" s="21">
        <v>708.13</v>
      </c>
      <c r="C36" s="21">
        <v>6833.6</v>
      </c>
      <c r="D36" s="21">
        <v>3125.5</v>
      </c>
      <c r="E36" s="21">
        <v>1025.6600000000001</v>
      </c>
      <c r="F36" s="21">
        <v>2133.5189999999998</v>
      </c>
      <c r="G36" s="21">
        <v>447.84339999999997</v>
      </c>
      <c r="H36" s="21">
        <v>1915.4206999999999</v>
      </c>
      <c r="I36" s="21">
        <v>3185.9704000000002</v>
      </c>
      <c r="J36" s="21">
        <v>381.69900000000001</v>
      </c>
      <c r="K36" s="21">
        <v>364.51</v>
      </c>
      <c r="L36" s="21">
        <v>2259.37</v>
      </c>
      <c r="M36" s="21">
        <f t="shared" si="0"/>
        <v>1167.2070833098185</v>
      </c>
      <c r="N36" s="21">
        <v>3125.5</v>
      </c>
      <c r="O36" s="21">
        <v>499.62389999999999</v>
      </c>
      <c r="P36" s="21">
        <v>221.49709999999999</v>
      </c>
      <c r="Q36" s="21">
        <v>190.244</v>
      </c>
      <c r="R36" s="21">
        <v>224.26650000000001</v>
      </c>
      <c r="S36" s="21">
        <v>148.0155</v>
      </c>
      <c r="T36" s="21">
        <v>126.3318</v>
      </c>
      <c r="U36" s="21">
        <v>163.69716</v>
      </c>
      <c r="V36" s="21">
        <v>10.18</v>
      </c>
      <c r="W36" s="2">
        <v>664.72260000000006</v>
      </c>
      <c r="X36" s="2">
        <v>3245.61</v>
      </c>
      <c r="Y36" s="2">
        <v>182.37814700000001</v>
      </c>
      <c r="Z36" s="2">
        <v>203.21100000000001</v>
      </c>
      <c r="AA36" s="2">
        <v>114.86</v>
      </c>
      <c r="AB36" s="2" t="s">
        <v>29</v>
      </c>
      <c r="AC36" s="2">
        <v>10884.7</v>
      </c>
    </row>
    <row r="37" spans="1:29" x14ac:dyDescent="0.3">
      <c r="A37" s="15">
        <v>44439</v>
      </c>
      <c r="B37" s="21">
        <v>706.95</v>
      </c>
      <c r="C37" s="21">
        <v>6838.23</v>
      </c>
      <c r="D37" s="21">
        <v>3124.97</v>
      </c>
      <c r="E37" s="21">
        <v>1025.3499999999999</v>
      </c>
      <c r="F37" s="21">
        <v>2143.9101000000001</v>
      </c>
      <c r="G37" s="21">
        <v>450.83350000000002</v>
      </c>
      <c r="H37" s="21">
        <v>1974.229</v>
      </c>
      <c r="I37" s="21">
        <v>3280.5491000000002</v>
      </c>
      <c r="J37" s="21">
        <v>384.22</v>
      </c>
      <c r="K37" s="21">
        <v>366.77</v>
      </c>
      <c r="L37" s="21">
        <v>2270.2800000000002</v>
      </c>
      <c r="M37" s="21">
        <f t="shared" si="0"/>
        <v>1173.0431187263675</v>
      </c>
      <c r="N37" s="21">
        <v>3124.97</v>
      </c>
      <c r="O37" s="21">
        <v>499.8716</v>
      </c>
      <c r="P37" s="21">
        <v>222.8158</v>
      </c>
      <c r="Q37" s="21">
        <v>196.1644</v>
      </c>
      <c r="R37" s="21">
        <v>231.40950000000001</v>
      </c>
      <c r="S37" s="21">
        <v>147.82429999999999</v>
      </c>
      <c r="T37" s="21">
        <v>126.11750000000001</v>
      </c>
      <c r="U37" s="21">
        <v>163.69642999999999</v>
      </c>
      <c r="V37" s="21">
        <v>10.1837</v>
      </c>
      <c r="W37" s="2">
        <v>685.21479999999997</v>
      </c>
      <c r="X37" s="2">
        <v>3388.07</v>
      </c>
      <c r="Y37" s="2">
        <v>182.748696</v>
      </c>
      <c r="Z37" s="2">
        <v>204.00800000000001</v>
      </c>
      <c r="AA37" s="2">
        <v>115.46</v>
      </c>
      <c r="AB37" s="2" t="s">
        <v>29</v>
      </c>
      <c r="AC37" s="2">
        <v>10849.42</v>
      </c>
    </row>
    <row r="38" spans="1:29" x14ac:dyDescent="0.3">
      <c r="A38" s="15">
        <v>44469</v>
      </c>
      <c r="B38" s="21">
        <v>701.88</v>
      </c>
      <c r="C38" s="21">
        <v>6843.7</v>
      </c>
      <c r="D38" s="21">
        <v>3124.89</v>
      </c>
      <c r="E38" s="21">
        <v>1022.17</v>
      </c>
      <c r="F38" s="21">
        <v>2010.8289</v>
      </c>
      <c r="G38" s="21">
        <v>421.46910000000003</v>
      </c>
      <c r="H38" s="21">
        <v>1810.2634</v>
      </c>
      <c r="I38" s="21">
        <v>3194.1914000000002</v>
      </c>
      <c r="J38" s="21">
        <v>382.44299999999998</v>
      </c>
      <c r="K38" s="21">
        <v>369.1</v>
      </c>
      <c r="L38" s="21">
        <v>2278.34</v>
      </c>
      <c r="M38" s="21">
        <f t="shared" si="0"/>
        <v>1178.9083343199993</v>
      </c>
      <c r="N38" s="21">
        <v>3124.89</v>
      </c>
      <c r="O38" s="21">
        <v>469.06540000000001</v>
      </c>
      <c r="P38" s="21">
        <v>208.49860000000001</v>
      </c>
      <c r="Q38" s="21">
        <v>189.7235</v>
      </c>
      <c r="R38" s="21">
        <v>223.47829999999999</v>
      </c>
      <c r="S38" s="21">
        <v>147.2381</v>
      </c>
      <c r="T38" s="21">
        <v>124.9914</v>
      </c>
      <c r="U38" s="21">
        <v>163.60283000000001</v>
      </c>
      <c r="V38" s="21">
        <v>10.186199999999999</v>
      </c>
      <c r="W38" s="2">
        <v>621.25689999999997</v>
      </c>
      <c r="X38" s="2">
        <v>3130.37</v>
      </c>
      <c r="Y38" s="2">
        <v>184.19833700000001</v>
      </c>
      <c r="Z38" s="2">
        <v>203.41399999999999</v>
      </c>
      <c r="AA38" s="2">
        <v>115.13</v>
      </c>
      <c r="AB38" s="2" t="s">
        <v>29</v>
      </c>
      <c r="AC38" s="2">
        <v>10839.24</v>
      </c>
    </row>
    <row r="39" spans="1:29" x14ac:dyDescent="0.3">
      <c r="A39" s="15">
        <v>44500</v>
      </c>
      <c r="B39" s="21">
        <v>698.88</v>
      </c>
      <c r="C39" s="21">
        <v>6863.55</v>
      </c>
      <c r="D39" s="21">
        <v>3124.49</v>
      </c>
      <c r="E39" s="21">
        <v>1015.48</v>
      </c>
      <c r="F39" s="21">
        <v>2111.9484000000002</v>
      </c>
      <c r="G39" s="21">
        <v>443.12619999999998</v>
      </c>
      <c r="H39" s="21">
        <v>1925.5689</v>
      </c>
      <c r="I39" s="21">
        <v>3292.1478999999999</v>
      </c>
      <c r="J39" s="21">
        <v>379.73599999999999</v>
      </c>
      <c r="K39" s="21">
        <v>370.02</v>
      </c>
      <c r="L39" s="21">
        <v>2283.59</v>
      </c>
      <c r="M39" s="21">
        <f t="shared" si="0"/>
        <v>1184.8028759915992</v>
      </c>
      <c r="N39" s="21">
        <v>3124.49</v>
      </c>
      <c r="O39" s="21">
        <v>491.96780000000001</v>
      </c>
      <c r="P39" s="21">
        <v>220.37110000000001</v>
      </c>
      <c r="Q39" s="21">
        <v>195.17769999999999</v>
      </c>
      <c r="R39" s="21">
        <v>230.99870000000001</v>
      </c>
      <c r="S39" s="21">
        <v>146.40559999999999</v>
      </c>
      <c r="T39" s="21">
        <v>124.33799999999999</v>
      </c>
      <c r="U39" s="21">
        <v>164.19351</v>
      </c>
      <c r="V39" s="21">
        <v>10.1837</v>
      </c>
      <c r="W39" s="2">
        <v>660.38509999999997</v>
      </c>
      <c r="X39" s="2">
        <v>3421.94</v>
      </c>
      <c r="Y39" s="2">
        <v>184.76293100000001</v>
      </c>
      <c r="Z39" s="2">
        <v>202.34100000000001</v>
      </c>
      <c r="AA39" s="2">
        <v>114.33</v>
      </c>
      <c r="AB39" s="2">
        <v>998.173</v>
      </c>
      <c r="AC39" s="2">
        <v>10842.57</v>
      </c>
    </row>
    <row r="40" spans="1:29" x14ac:dyDescent="0.3">
      <c r="A40" s="15">
        <v>44530</v>
      </c>
      <c r="B40" s="21">
        <v>703.74</v>
      </c>
      <c r="C40" s="21">
        <v>7042.4</v>
      </c>
      <c r="D40" s="21">
        <v>3123.96</v>
      </c>
      <c r="E40" s="21">
        <v>1019.46</v>
      </c>
      <c r="F40" s="21">
        <v>2147.2190000000001</v>
      </c>
      <c r="G40" s="21">
        <v>455.3784</v>
      </c>
      <c r="H40" s="21">
        <v>1989.1860999999999</v>
      </c>
      <c r="I40" s="21">
        <v>3374.2145</v>
      </c>
      <c r="J40" s="21">
        <v>375.38299999999998</v>
      </c>
      <c r="K40" s="21">
        <v>371.34</v>
      </c>
      <c r="L40" s="21">
        <v>2288.06</v>
      </c>
      <c r="M40" s="21">
        <f t="shared" si="0"/>
        <v>1190.7268903715571</v>
      </c>
      <c r="N40" s="21">
        <v>3123.96</v>
      </c>
      <c r="O40" s="21">
        <v>501.64690000000002</v>
      </c>
      <c r="P40" s="21">
        <v>226.57069999999999</v>
      </c>
      <c r="Q40" s="21">
        <v>201.27529999999999</v>
      </c>
      <c r="R40" s="21">
        <v>238.74870000000001</v>
      </c>
      <c r="S40" s="21">
        <v>146.36600000000001</v>
      </c>
      <c r="T40" s="21">
        <v>125.22839999999999</v>
      </c>
      <c r="U40" s="21">
        <v>168.14179999999999</v>
      </c>
      <c r="V40" s="21">
        <v>10.174099999999999</v>
      </c>
      <c r="W40" s="2">
        <v>714.99950000000001</v>
      </c>
      <c r="X40" s="2">
        <v>3564.74</v>
      </c>
      <c r="Y40" s="2">
        <v>185.980234</v>
      </c>
      <c r="Z40" s="2">
        <v>200.614</v>
      </c>
      <c r="AA40" s="2">
        <v>113.24</v>
      </c>
      <c r="AB40" s="2">
        <v>996.55100000000004</v>
      </c>
      <c r="AC40" s="2">
        <v>10861.45</v>
      </c>
    </row>
    <row r="41" spans="1:29" x14ac:dyDescent="0.3">
      <c r="A41" s="15">
        <v>44561</v>
      </c>
      <c r="B41" s="21">
        <v>701.75</v>
      </c>
      <c r="C41" s="21">
        <v>7057.81</v>
      </c>
      <c r="D41" s="21">
        <v>3122.53</v>
      </c>
      <c r="E41" s="21">
        <v>1017.99</v>
      </c>
      <c r="F41" s="21">
        <v>2259.4443999999999</v>
      </c>
      <c r="G41" s="21">
        <v>476.78269999999998</v>
      </c>
      <c r="H41" s="21">
        <v>2051.7647000000002</v>
      </c>
      <c r="I41" s="21">
        <v>3516.6525999999999</v>
      </c>
      <c r="J41" s="21">
        <v>380.27100000000002</v>
      </c>
      <c r="K41" s="21">
        <v>373.3</v>
      </c>
      <c r="L41" s="21">
        <v>2298.64</v>
      </c>
      <c r="M41" s="21">
        <f t="shared" si="0"/>
        <v>1196.6805248234148</v>
      </c>
      <c r="N41" s="21">
        <v>3122.53</v>
      </c>
      <c r="O41" s="21">
        <v>526.03359999999998</v>
      </c>
      <c r="P41" s="21">
        <v>236.2544</v>
      </c>
      <c r="Q41" s="21">
        <v>209.12309999999999</v>
      </c>
      <c r="R41" s="21">
        <v>248.28579999999999</v>
      </c>
      <c r="S41" s="21">
        <v>146.45429999999999</v>
      </c>
      <c r="T41" s="21">
        <v>124.8703</v>
      </c>
      <c r="U41" s="21">
        <v>168.94327999999999</v>
      </c>
      <c r="V41" s="21">
        <v>10.1754</v>
      </c>
      <c r="W41" s="2">
        <v>713.73059999999998</v>
      </c>
      <c r="X41" s="2">
        <v>3694.17</v>
      </c>
      <c r="Y41" s="2">
        <v>186.563693</v>
      </c>
      <c r="Z41" s="2">
        <v>203.255</v>
      </c>
      <c r="AA41" s="2">
        <v>115.03</v>
      </c>
      <c r="AB41" s="2">
        <v>997.25199999999995</v>
      </c>
      <c r="AC41" s="2">
        <v>10867.2</v>
      </c>
    </row>
    <row r="42" spans="1:29" x14ac:dyDescent="0.3">
      <c r="A42" s="15">
        <v>44592</v>
      </c>
      <c r="B42" s="21">
        <v>696.86</v>
      </c>
      <c r="C42" s="21">
        <v>6985.33</v>
      </c>
      <c r="D42" s="21">
        <v>3121.13</v>
      </c>
      <c r="E42" s="21">
        <v>1013.53</v>
      </c>
      <c r="F42" s="21">
        <v>2035.1159</v>
      </c>
      <c r="G42" s="21">
        <v>427.81060000000002</v>
      </c>
      <c r="H42" s="21">
        <v>1786.4638</v>
      </c>
      <c r="I42" s="21">
        <v>3447.154</v>
      </c>
      <c r="J42" s="21">
        <v>370.745</v>
      </c>
      <c r="K42" s="21">
        <v>373.48</v>
      </c>
      <c r="L42" s="21">
        <v>2307.38</v>
      </c>
      <c r="M42" s="21">
        <f t="shared" si="0"/>
        <v>1202.6639274475317</v>
      </c>
      <c r="N42" s="21">
        <v>3121.13</v>
      </c>
      <c r="O42" s="21">
        <v>479.42090000000002</v>
      </c>
      <c r="P42" s="21">
        <v>211.35120000000001</v>
      </c>
      <c r="Q42" s="21">
        <v>203.553</v>
      </c>
      <c r="R42" s="21">
        <v>239.13570000000001</v>
      </c>
      <c r="S42" s="21">
        <v>145.51</v>
      </c>
      <c r="T42" s="21">
        <v>124.01309999999999</v>
      </c>
      <c r="U42" s="21">
        <v>167.0009</v>
      </c>
      <c r="V42" s="21">
        <v>10.1739</v>
      </c>
      <c r="W42" s="2">
        <v>605.46500000000003</v>
      </c>
      <c r="X42" s="2">
        <v>3161.79</v>
      </c>
      <c r="Y42" s="2">
        <v>185.20618999999999</v>
      </c>
      <c r="Z42" s="2">
        <v>198.21</v>
      </c>
      <c r="AA42" s="2">
        <v>112.61</v>
      </c>
      <c r="AB42" s="2">
        <v>997.15300000000002</v>
      </c>
      <c r="AC42" s="2">
        <v>10877.7</v>
      </c>
    </row>
    <row r="43" spans="1:29" x14ac:dyDescent="0.3">
      <c r="A43" s="15">
        <v>44620</v>
      </c>
      <c r="B43" s="21">
        <v>691.15</v>
      </c>
      <c r="C43" s="21">
        <v>7224.64</v>
      </c>
      <c r="D43" s="21">
        <v>3120.69</v>
      </c>
      <c r="E43" s="21">
        <v>1004.31</v>
      </c>
      <c r="F43" s="21">
        <v>1895.1677999999999</v>
      </c>
      <c r="G43" s="21">
        <v>397.21839999999997</v>
      </c>
      <c r="H43" s="21">
        <v>1671.4599000000001</v>
      </c>
      <c r="I43" s="21">
        <v>3418.1994</v>
      </c>
      <c r="J43" s="21">
        <v>362.83800000000002</v>
      </c>
      <c r="K43" s="21">
        <v>376.44</v>
      </c>
      <c r="L43" s="21">
        <v>2281.5700000000002</v>
      </c>
      <c r="M43" s="21">
        <f t="shared" si="0"/>
        <v>1208.6772470847693</v>
      </c>
      <c r="N43" s="21">
        <v>3120.69</v>
      </c>
      <c r="O43" s="21">
        <v>443.61009999999999</v>
      </c>
      <c r="P43" s="21">
        <v>196.52</v>
      </c>
      <c r="Q43" s="21">
        <v>199.5214</v>
      </c>
      <c r="R43" s="21">
        <v>234.90610000000001</v>
      </c>
      <c r="S43" s="21">
        <v>143.6499</v>
      </c>
      <c r="T43" s="21">
        <v>122.661</v>
      </c>
      <c r="U43" s="21">
        <v>172.03056000000001</v>
      </c>
      <c r="V43" s="21">
        <v>10.1549</v>
      </c>
      <c r="W43" s="2">
        <v>564.33659999999998</v>
      </c>
      <c r="X43" s="2">
        <v>2947.43</v>
      </c>
      <c r="Y43" s="2">
        <v>184.44153299999999</v>
      </c>
      <c r="Z43" s="2">
        <v>194.363</v>
      </c>
      <c r="AA43" s="2">
        <v>110.93</v>
      </c>
      <c r="AB43" s="2">
        <v>987.00300000000004</v>
      </c>
      <c r="AC43" s="2">
        <v>10884.22</v>
      </c>
    </row>
    <row r="44" spans="1:29" x14ac:dyDescent="0.3">
      <c r="A44" s="15">
        <v>44651</v>
      </c>
      <c r="B44" s="21">
        <v>672.47</v>
      </c>
      <c r="C44" s="21">
        <v>6970.37</v>
      </c>
      <c r="D44" s="21">
        <v>3120.11</v>
      </c>
      <c r="E44" s="21">
        <v>985.87</v>
      </c>
      <c r="F44" s="21">
        <v>1943.3688</v>
      </c>
      <c r="G44" s="21">
        <v>407.91300000000001</v>
      </c>
      <c r="H44" s="21">
        <v>1720.931</v>
      </c>
      <c r="I44" s="21">
        <v>3457.8454000000002</v>
      </c>
      <c r="J44" s="21">
        <v>358.572</v>
      </c>
      <c r="K44" s="21">
        <v>375.09</v>
      </c>
      <c r="L44" s="21">
        <v>2285.7800000000002</v>
      </c>
      <c r="M44" s="21">
        <f t="shared" si="0"/>
        <v>1214.720633320193</v>
      </c>
      <c r="N44" s="21">
        <v>3120.11</v>
      </c>
      <c r="O44" s="21">
        <v>455.20760000000001</v>
      </c>
      <c r="P44" s="21">
        <v>202.5711</v>
      </c>
      <c r="Q44" s="21">
        <v>200.52029999999999</v>
      </c>
      <c r="R44" s="21">
        <v>236.4915</v>
      </c>
      <c r="S44" s="21">
        <v>141.6438</v>
      </c>
      <c r="T44" s="21">
        <v>119.0808</v>
      </c>
      <c r="U44" s="21">
        <v>167.30486999999999</v>
      </c>
      <c r="V44" s="21">
        <v>10.145300000000001</v>
      </c>
      <c r="W44" s="2">
        <v>611.91229999999996</v>
      </c>
      <c r="X44" s="2">
        <v>3080.3</v>
      </c>
      <c r="Y44" s="2">
        <v>186.699207</v>
      </c>
      <c r="Z44" s="2">
        <v>192.29499999999999</v>
      </c>
      <c r="AA44" s="2">
        <v>110.35</v>
      </c>
      <c r="AB44" s="2">
        <v>991.01800000000003</v>
      </c>
      <c r="AC44" s="2">
        <v>10860.9</v>
      </c>
    </row>
    <row r="45" spans="1:29" x14ac:dyDescent="0.3">
      <c r="A45" s="15">
        <v>44681</v>
      </c>
      <c r="B45" s="21">
        <v>661.64</v>
      </c>
      <c r="C45" s="21">
        <v>6973.61</v>
      </c>
      <c r="D45" s="21">
        <v>3115.74</v>
      </c>
      <c r="E45" s="21">
        <v>977.32</v>
      </c>
      <c r="F45" s="21">
        <v>1866.9066</v>
      </c>
      <c r="G45" s="21">
        <v>389.35879999999997</v>
      </c>
      <c r="H45" s="21">
        <v>1634.106</v>
      </c>
      <c r="I45" s="21">
        <v>3326.0783999999999</v>
      </c>
      <c r="J45" s="21">
        <v>346.35700000000003</v>
      </c>
      <c r="K45" s="21">
        <v>375.32</v>
      </c>
      <c r="L45" s="21">
        <v>2282.8200000000002</v>
      </c>
      <c r="M45" s="21">
        <f t="shared" si="0"/>
        <v>1220.7942364867938</v>
      </c>
      <c r="N45" s="21">
        <v>3115.74</v>
      </c>
      <c r="O45" s="21">
        <v>433.96429999999998</v>
      </c>
      <c r="P45" s="21">
        <v>193.12620000000001</v>
      </c>
      <c r="Q45" s="21">
        <v>193.5941</v>
      </c>
      <c r="R45" s="21">
        <v>228.03809999999999</v>
      </c>
      <c r="S45" s="21">
        <v>139.7422</v>
      </c>
      <c r="T45" s="21">
        <v>117.0594</v>
      </c>
      <c r="U45" s="21">
        <v>166.23925</v>
      </c>
      <c r="V45" s="21">
        <v>10.130000000000001</v>
      </c>
      <c r="W45" s="2">
        <v>574.5702</v>
      </c>
      <c r="X45" s="2">
        <v>2948.57</v>
      </c>
      <c r="Y45" s="2">
        <v>190.642089</v>
      </c>
      <c r="Z45" s="2">
        <v>184.97399999999999</v>
      </c>
      <c r="AA45" s="2">
        <v>106.51</v>
      </c>
      <c r="AB45" s="2">
        <v>993.13599999999997</v>
      </c>
      <c r="AC45" s="2">
        <v>10841.26</v>
      </c>
    </row>
    <row r="46" spans="1:29" x14ac:dyDescent="0.3">
      <c r="A46" s="15">
        <v>44712</v>
      </c>
      <c r="B46" s="21">
        <v>659.9</v>
      </c>
      <c r="C46" s="21">
        <v>6979.99</v>
      </c>
      <c r="D46" s="21">
        <v>3114.98</v>
      </c>
      <c r="E46" s="21">
        <v>966.41</v>
      </c>
      <c r="F46" s="21">
        <v>1847.0506</v>
      </c>
      <c r="G46" s="21">
        <v>382.31470000000002</v>
      </c>
      <c r="H46" s="21">
        <v>1598.9568999999999</v>
      </c>
      <c r="I46" s="21">
        <v>3305.5884000000001</v>
      </c>
      <c r="J46" s="21">
        <v>344.87900000000002</v>
      </c>
      <c r="K46" s="21">
        <v>374.71</v>
      </c>
      <c r="L46" s="21">
        <v>2223.4</v>
      </c>
      <c r="M46" s="21">
        <f t="shared" si="0"/>
        <v>1226.8982076692278</v>
      </c>
      <c r="N46" s="21">
        <v>3114.98</v>
      </c>
      <c r="O46" s="21">
        <v>425.55259999999998</v>
      </c>
      <c r="P46" s="21">
        <v>189.85509999999999</v>
      </c>
      <c r="Q46" s="21">
        <v>192.95060000000001</v>
      </c>
      <c r="R46" s="21">
        <v>226.9606</v>
      </c>
      <c r="S46" s="21">
        <v>138.58580000000001</v>
      </c>
      <c r="T46" s="21">
        <v>116.5253</v>
      </c>
      <c r="U46" s="21">
        <v>166.95151000000001</v>
      </c>
      <c r="V46" s="21">
        <v>10.0976</v>
      </c>
      <c r="W46" s="2">
        <v>570.2242</v>
      </c>
      <c r="X46" s="2">
        <v>2917.94</v>
      </c>
      <c r="Y46" s="2">
        <v>191.229918</v>
      </c>
      <c r="Z46" s="2">
        <v>184.49799999999999</v>
      </c>
      <c r="AA46" s="2">
        <v>105.43</v>
      </c>
      <c r="AB46" s="2">
        <v>986.09900000000005</v>
      </c>
      <c r="AC46" s="2">
        <v>10839.98</v>
      </c>
    </row>
    <row r="47" spans="1:29" x14ac:dyDescent="0.3">
      <c r="A47" s="15">
        <v>44742</v>
      </c>
      <c r="B47" s="21">
        <v>652.02</v>
      </c>
      <c r="C47" s="21">
        <v>6923.36</v>
      </c>
      <c r="D47" s="21">
        <v>3114.03</v>
      </c>
      <c r="E47" s="21">
        <v>953.64</v>
      </c>
      <c r="F47" s="21">
        <v>1628.0976000000001</v>
      </c>
      <c r="G47" s="21">
        <v>335.68389999999999</v>
      </c>
      <c r="H47" s="21">
        <v>1369.5378000000001</v>
      </c>
      <c r="I47" s="21">
        <v>3173.2604000000001</v>
      </c>
      <c r="J47" s="21">
        <v>320.452</v>
      </c>
      <c r="K47" s="21">
        <v>372</v>
      </c>
      <c r="L47" s="21">
        <v>2123.4499999999998</v>
      </c>
      <c r="M47" s="21">
        <f t="shared" si="0"/>
        <v>1233.0326987075737</v>
      </c>
      <c r="N47" s="21">
        <v>3114.03</v>
      </c>
      <c r="O47" s="21">
        <v>376.98160000000001</v>
      </c>
      <c r="P47" s="21">
        <v>167.14009999999999</v>
      </c>
      <c r="Q47" s="21">
        <v>185.0264</v>
      </c>
      <c r="R47" s="21">
        <v>218.03960000000001</v>
      </c>
      <c r="S47" s="21">
        <v>136.54040000000001</v>
      </c>
      <c r="T47" s="21">
        <v>114.9855</v>
      </c>
      <c r="U47" s="21">
        <v>164.82753</v>
      </c>
      <c r="V47" s="21">
        <v>10.0596</v>
      </c>
      <c r="W47" s="2">
        <v>478.97239999999999</v>
      </c>
      <c r="X47" s="2">
        <v>2547.4</v>
      </c>
      <c r="Y47" s="2">
        <v>194.37821500000001</v>
      </c>
      <c r="Z47" s="2">
        <v>171.733</v>
      </c>
      <c r="AA47" s="2">
        <v>98.74</v>
      </c>
      <c r="AB47" s="2">
        <v>969.67499999999995</v>
      </c>
      <c r="AC47" s="2">
        <v>10787.83</v>
      </c>
    </row>
    <row r="48" spans="1:29" x14ac:dyDescent="0.3">
      <c r="A48" s="15">
        <v>44773</v>
      </c>
      <c r="B48" s="21">
        <v>661.7</v>
      </c>
      <c r="C48" s="21">
        <v>7157.61</v>
      </c>
      <c r="D48" s="21">
        <v>3114.62</v>
      </c>
      <c r="E48" s="21">
        <v>964.33</v>
      </c>
      <c r="F48" s="21">
        <v>1826.0418999999999</v>
      </c>
      <c r="G48" s="21">
        <v>378.3725</v>
      </c>
      <c r="H48" s="21">
        <v>1552.8481999999999</v>
      </c>
      <c r="I48" s="21">
        <v>3368.1804999999999</v>
      </c>
      <c r="J48" s="21">
        <v>335.916</v>
      </c>
      <c r="K48" s="21">
        <v>374.02</v>
      </c>
      <c r="L48" s="21">
        <v>2180.0300000000002</v>
      </c>
      <c r="M48" s="21">
        <f t="shared" si="0"/>
        <v>1239.1978622011113</v>
      </c>
      <c r="N48" s="21">
        <v>3114.62</v>
      </c>
      <c r="O48" s="21">
        <v>420.50700000000001</v>
      </c>
      <c r="P48" s="21">
        <v>188.86969999999999</v>
      </c>
      <c r="Q48" s="21">
        <v>195.53020000000001</v>
      </c>
      <c r="R48" s="21">
        <v>233.69810000000001</v>
      </c>
      <c r="S48" s="21">
        <v>138.43899999999999</v>
      </c>
      <c r="T48" s="21">
        <v>116.7937</v>
      </c>
      <c r="U48" s="21">
        <v>169.9375</v>
      </c>
      <c r="V48" s="21">
        <v>10.072699999999999</v>
      </c>
      <c r="W48" s="2">
        <v>558.66250000000002</v>
      </c>
      <c r="X48" s="2">
        <v>2926.53</v>
      </c>
      <c r="Y48" s="2">
        <v>196.65094500000001</v>
      </c>
      <c r="Z48" s="2">
        <v>180.959</v>
      </c>
      <c r="AA48" s="2">
        <v>103.53</v>
      </c>
      <c r="AB48" s="2">
        <v>976.51700000000005</v>
      </c>
      <c r="AC48" s="2">
        <v>10784.2</v>
      </c>
    </row>
    <row r="49" spans="1:29" x14ac:dyDescent="0.3">
      <c r="A49" s="15">
        <v>44804</v>
      </c>
      <c r="B49" s="21">
        <v>648.03</v>
      </c>
      <c r="C49" s="21">
        <v>6981.46</v>
      </c>
      <c r="D49" s="21">
        <v>3115.31</v>
      </c>
      <c r="E49" s="21">
        <v>952.38</v>
      </c>
      <c r="F49" s="21">
        <v>1693.8532</v>
      </c>
      <c r="G49" s="21">
        <v>350.43540000000002</v>
      </c>
      <c r="H49" s="21">
        <v>1414.9294</v>
      </c>
      <c r="I49" s="21">
        <v>3408.7166000000002</v>
      </c>
      <c r="J49" s="21">
        <v>330.00700000000001</v>
      </c>
      <c r="K49" s="21">
        <v>376.74</v>
      </c>
      <c r="L49" s="21">
        <v>2225.7800000000002</v>
      </c>
      <c r="M49" s="21">
        <f t="shared" si="0"/>
        <v>1245.3938515121167</v>
      </c>
      <c r="N49" s="21">
        <v>3115.31</v>
      </c>
      <c r="O49" s="21">
        <v>392.96440000000001</v>
      </c>
      <c r="P49" s="21">
        <v>175.8535</v>
      </c>
      <c r="Q49" s="21">
        <v>196.0873</v>
      </c>
      <c r="R49" s="21">
        <v>232.37219999999999</v>
      </c>
      <c r="S49" s="21">
        <v>136.4829</v>
      </c>
      <c r="T49" s="21">
        <v>114.1182</v>
      </c>
      <c r="U49" s="21">
        <v>165.58143000000001</v>
      </c>
      <c r="V49" s="21">
        <v>10.0855</v>
      </c>
      <c r="W49" s="2">
        <v>503.3152</v>
      </c>
      <c r="X49" s="2">
        <v>2656.77</v>
      </c>
      <c r="Y49" s="2">
        <v>197.19155799999999</v>
      </c>
      <c r="Z49" s="2">
        <v>176.21899999999999</v>
      </c>
      <c r="AA49" s="2">
        <v>101.95</v>
      </c>
      <c r="AB49" s="2">
        <v>990.09699999999998</v>
      </c>
      <c r="AC49" s="2">
        <v>10851.74</v>
      </c>
    </row>
    <row r="50" spans="1:29" x14ac:dyDescent="0.3">
      <c r="A50" s="15">
        <v>44834</v>
      </c>
      <c r="B50" s="21">
        <v>642.45000000000005</v>
      </c>
      <c r="C50" s="21">
        <v>6744.09</v>
      </c>
      <c r="D50" s="21">
        <v>3116.95</v>
      </c>
      <c r="E50" s="21">
        <v>945.52</v>
      </c>
      <c r="F50" s="21">
        <v>1570.0827999999999</v>
      </c>
      <c r="G50" s="21">
        <v>323.29849999999999</v>
      </c>
      <c r="H50" s="21">
        <v>1257.0824</v>
      </c>
      <c r="I50" s="21">
        <v>3201.9625000000001</v>
      </c>
      <c r="J50" s="21">
        <v>314.95699999999999</v>
      </c>
      <c r="K50" s="21">
        <v>345.03</v>
      </c>
      <c r="L50" s="21">
        <v>2146.21</v>
      </c>
      <c r="M50" s="21">
        <f t="shared" si="0"/>
        <v>1251.6208207696773</v>
      </c>
      <c r="N50" s="21">
        <v>3116.95</v>
      </c>
      <c r="O50" s="21">
        <v>364.70949999999999</v>
      </c>
      <c r="P50" s="21">
        <v>160.58609999999999</v>
      </c>
      <c r="Q50" s="21">
        <v>184.6268</v>
      </c>
      <c r="R50" s="21">
        <v>218.4485</v>
      </c>
      <c r="S50" s="21">
        <v>134.21039999999999</v>
      </c>
      <c r="T50" s="21">
        <v>113.0184</v>
      </c>
      <c r="U50" s="21">
        <v>160.27690000000001</v>
      </c>
      <c r="V50" s="21">
        <v>10.0709</v>
      </c>
      <c r="W50" s="2">
        <v>444.90300000000002</v>
      </c>
      <c r="X50" s="2">
        <v>2360.3000000000002</v>
      </c>
      <c r="Y50" s="2">
        <v>196.097105</v>
      </c>
      <c r="Z50" s="2">
        <v>167.62299999999999</v>
      </c>
      <c r="AA50" s="2">
        <v>97.37</v>
      </c>
      <c r="AB50" s="2">
        <v>984.09100000000001</v>
      </c>
      <c r="AC50" s="2">
        <v>10697.49</v>
      </c>
    </row>
    <row r="51" spans="1:29" x14ac:dyDescent="0.3">
      <c r="A51" s="15">
        <v>44865</v>
      </c>
      <c r="B51" s="21">
        <v>645.91999999999996</v>
      </c>
      <c r="C51" s="21">
        <v>6832.55</v>
      </c>
      <c r="D51" s="21">
        <v>3120.36</v>
      </c>
      <c r="E51" s="21">
        <v>949.25</v>
      </c>
      <c r="F51" s="21">
        <v>1670.9389000000001</v>
      </c>
      <c r="G51" s="21">
        <v>343.20679999999999</v>
      </c>
      <c r="H51" s="21">
        <v>1346.1931999999999</v>
      </c>
      <c r="I51" s="21">
        <v>3381.9065000000001</v>
      </c>
      <c r="J51" s="21">
        <v>320.44099999999997</v>
      </c>
      <c r="K51" s="21">
        <v>352.19</v>
      </c>
      <c r="L51" s="21">
        <v>2163.84</v>
      </c>
      <c r="M51" s="21">
        <f t="shared" si="0"/>
        <v>1257.8789248735254</v>
      </c>
      <c r="N51" s="21">
        <v>3120.36</v>
      </c>
      <c r="O51" s="21">
        <v>386.84399999999999</v>
      </c>
      <c r="P51" s="21">
        <v>170.03200000000001</v>
      </c>
      <c r="Q51" s="21">
        <v>195.76740000000001</v>
      </c>
      <c r="R51" s="21">
        <v>233.07140000000001</v>
      </c>
      <c r="S51" s="21">
        <v>134.97389999999999</v>
      </c>
      <c r="T51" s="21">
        <v>113.5377</v>
      </c>
      <c r="U51" s="21">
        <v>162.16576000000001</v>
      </c>
      <c r="V51" s="21">
        <v>10.0847</v>
      </c>
      <c r="W51" s="2">
        <v>470.33839999999998</v>
      </c>
      <c r="X51" s="2">
        <v>2499.31</v>
      </c>
      <c r="Y51" s="2">
        <v>200.489971</v>
      </c>
      <c r="Z51" s="2">
        <v>171.34299999999999</v>
      </c>
      <c r="AA51" s="2">
        <v>99.98</v>
      </c>
      <c r="AB51" s="2">
        <v>987.26</v>
      </c>
      <c r="AC51" s="2">
        <v>10701.21</v>
      </c>
    </row>
    <row r="52" spans="1:29" x14ac:dyDescent="0.3">
      <c r="A52" s="15">
        <v>44895</v>
      </c>
      <c r="B52" s="21">
        <v>654.39</v>
      </c>
      <c r="C52" s="21">
        <v>6933.43</v>
      </c>
      <c r="D52" s="21">
        <v>3123.36</v>
      </c>
      <c r="E52" s="21">
        <v>958.74</v>
      </c>
      <c r="F52" s="21">
        <v>1792.6035999999999</v>
      </c>
      <c r="G52" s="21">
        <v>369.15949999999998</v>
      </c>
      <c r="H52" s="21">
        <v>1431.9336000000001</v>
      </c>
      <c r="I52" s="21">
        <v>3468.2678000000001</v>
      </c>
      <c r="J52" s="21">
        <v>330.08300000000003</v>
      </c>
      <c r="K52" s="21">
        <v>354.79</v>
      </c>
      <c r="L52" s="21">
        <v>2210.61</v>
      </c>
      <c r="M52" s="21">
        <f t="shared" si="0"/>
        <v>1264.168319497893</v>
      </c>
      <c r="N52" s="21">
        <v>3123.36</v>
      </c>
      <c r="O52" s="21">
        <v>416.59070000000003</v>
      </c>
      <c r="P52" s="21">
        <v>182.8297</v>
      </c>
      <c r="Q52" s="21">
        <v>204.40100000000001</v>
      </c>
      <c r="R52" s="21">
        <v>242.63200000000001</v>
      </c>
      <c r="S52" s="21">
        <v>137.3965</v>
      </c>
      <c r="T52" s="21">
        <v>114.9164</v>
      </c>
      <c r="U52" s="21">
        <v>164.3929</v>
      </c>
      <c r="V52" s="21">
        <v>10.1114</v>
      </c>
      <c r="W52" s="2">
        <v>511.00259999999997</v>
      </c>
      <c r="X52" s="2">
        <v>2708.93</v>
      </c>
      <c r="Y52" s="2">
        <v>200.75767200000001</v>
      </c>
      <c r="Z52" s="2">
        <v>176.22800000000001</v>
      </c>
      <c r="AA52" s="2">
        <v>102.15</v>
      </c>
      <c r="AB52" s="2">
        <v>999.024</v>
      </c>
      <c r="AC52" s="2">
        <v>10554.25</v>
      </c>
    </row>
    <row r="53" spans="1:29" x14ac:dyDescent="0.3">
      <c r="A53" s="15">
        <v>44926</v>
      </c>
      <c r="B53" s="21">
        <v>646.19000000000005</v>
      </c>
      <c r="C53" s="21">
        <v>6799.34</v>
      </c>
      <c r="D53" s="21">
        <v>3127.69</v>
      </c>
      <c r="E53" s="21">
        <v>953.86</v>
      </c>
      <c r="F53" s="21">
        <v>1744.8638000000001</v>
      </c>
      <c r="G53" s="21">
        <v>359.49380000000002</v>
      </c>
      <c r="H53" s="21">
        <v>1406.6585</v>
      </c>
      <c r="I53" s="21">
        <v>3305.5225999999998</v>
      </c>
      <c r="J53" s="21">
        <v>329.09300000000002</v>
      </c>
      <c r="K53" s="21">
        <v>365.26</v>
      </c>
      <c r="L53" s="21">
        <v>2217.85</v>
      </c>
      <c r="M53" s="21">
        <f t="shared" si="0"/>
        <v>1270.4891610953823</v>
      </c>
      <c r="N53" s="21">
        <v>3127.69</v>
      </c>
      <c r="O53" s="21">
        <v>405.85509999999999</v>
      </c>
      <c r="P53" s="21">
        <v>178.2107</v>
      </c>
      <c r="Q53" s="21">
        <v>192.29230000000001</v>
      </c>
      <c r="R53" s="21">
        <v>227.1865</v>
      </c>
      <c r="S53" s="21">
        <v>137.38939999999999</v>
      </c>
      <c r="T53" s="21">
        <v>113.9641</v>
      </c>
      <c r="U53" s="21">
        <v>161.63200000000001</v>
      </c>
      <c r="V53" s="21">
        <v>10.1294</v>
      </c>
      <c r="W53" s="2">
        <v>507.95330000000001</v>
      </c>
      <c r="X53" s="2">
        <v>2664.45</v>
      </c>
      <c r="Y53" s="2">
        <v>201.867684</v>
      </c>
      <c r="Z53" s="2">
        <v>175.09899999999999</v>
      </c>
      <c r="AA53" s="2">
        <v>101.4</v>
      </c>
      <c r="AB53" s="2">
        <v>1002.6369999999999</v>
      </c>
      <c r="AC53" s="2">
        <v>10561.17</v>
      </c>
    </row>
    <row r="54" spans="1:29" x14ac:dyDescent="0.3">
      <c r="A54" s="15">
        <v>44957</v>
      </c>
      <c r="B54" s="21">
        <v>657.64</v>
      </c>
      <c r="C54" s="21">
        <v>6911.96</v>
      </c>
      <c r="D54" s="21">
        <v>3131.46</v>
      </c>
      <c r="E54" s="21">
        <v>969.96</v>
      </c>
      <c r="F54" s="21">
        <v>1882.8040000000001</v>
      </c>
      <c r="G54" s="21">
        <v>387.62369999999999</v>
      </c>
      <c r="H54" s="21">
        <v>1525.7057</v>
      </c>
      <c r="I54" s="21">
        <v>3559.5383999999999</v>
      </c>
      <c r="J54" s="21">
        <v>341.29300000000001</v>
      </c>
      <c r="K54" s="21">
        <v>369.97</v>
      </c>
      <c r="L54" s="21">
        <v>2282.13</v>
      </c>
      <c r="M54" s="21">
        <f t="shared" si="0"/>
        <v>1276.841606900859</v>
      </c>
      <c r="N54" s="21">
        <v>3131.46</v>
      </c>
      <c r="O54" s="21">
        <v>436.21159999999998</v>
      </c>
      <c r="P54" s="21">
        <v>191.6114</v>
      </c>
      <c r="Q54" s="21">
        <v>207.13319999999999</v>
      </c>
      <c r="R54" s="21">
        <v>244.5291</v>
      </c>
      <c r="S54" s="21">
        <v>139.74420000000001</v>
      </c>
      <c r="T54" s="21">
        <v>115.9182</v>
      </c>
      <c r="U54" s="21">
        <v>164.00883999999999</v>
      </c>
      <c r="V54" s="21">
        <v>10.1724</v>
      </c>
      <c r="W54" s="2">
        <v>534.00720000000001</v>
      </c>
      <c r="X54" s="2">
        <v>2877.59</v>
      </c>
      <c r="Y54" s="2">
        <v>202.840656</v>
      </c>
      <c r="Z54" s="2">
        <v>180.52699999999999</v>
      </c>
      <c r="AA54" s="2">
        <v>105.07</v>
      </c>
      <c r="AB54" s="2">
        <v>1016.725</v>
      </c>
      <c r="AC54" s="2">
        <v>10668.05</v>
      </c>
    </row>
    <row r="55" spans="1:29" x14ac:dyDescent="0.3">
      <c r="A55" s="15">
        <v>44985</v>
      </c>
      <c r="B55" s="21">
        <v>641.83000000000004</v>
      </c>
      <c r="C55" s="21">
        <v>6813.91</v>
      </c>
      <c r="D55" s="21">
        <v>3136.52</v>
      </c>
      <c r="E55" s="21">
        <v>957.73</v>
      </c>
      <c r="F55" s="21">
        <v>1905.0464999999999</v>
      </c>
      <c r="G55" s="21">
        <v>390.3098</v>
      </c>
      <c r="H55" s="21">
        <v>1541.7638999999999</v>
      </c>
      <c r="I55" s="21">
        <v>3459.1419999999998</v>
      </c>
      <c r="J55" s="21">
        <v>336.78699999999998</v>
      </c>
      <c r="K55" s="21">
        <v>377.31</v>
      </c>
      <c r="L55" s="21">
        <v>2306.36</v>
      </c>
      <c r="M55" s="21">
        <f t="shared" si="0"/>
        <v>1283.2258149353631</v>
      </c>
      <c r="N55" s="21">
        <v>3136.52</v>
      </c>
      <c r="O55" s="21">
        <v>440.1927</v>
      </c>
      <c r="P55" s="21">
        <v>192.54859999999999</v>
      </c>
      <c r="Q55" s="21">
        <v>200.81450000000001</v>
      </c>
      <c r="R55" s="21">
        <v>237.41499999999999</v>
      </c>
      <c r="S55" s="21">
        <v>138.49080000000001</v>
      </c>
      <c r="T55" s="21">
        <v>113.56010000000001</v>
      </c>
      <c r="U55" s="21">
        <v>161.39100999999999</v>
      </c>
      <c r="V55" s="21">
        <v>10.179600000000001</v>
      </c>
      <c r="W55" s="2">
        <v>548.10680000000002</v>
      </c>
      <c r="X55" s="2">
        <v>2976.79</v>
      </c>
      <c r="Y55" s="2">
        <v>204.55254199999999</v>
      </c>
      <c r="Z55" s="2">
        <v>177.999</v>
      </c>
      <c r="AA55" s="2">
        <v>103.56</v>
      </c>
      <c r="AB55" s="2">
        <v>1023.352</v>
      </c>
      <c r="AC55" s="2">
        <v>10772.84</v>
      </c>
    </row>
    <row r="56" spans="1:29" x14ac:dyDescent="0.3">
      <c r="A56" s="15">
        <v>45016</v>
      </c>
      <c r="B56" s="21">
        <v>652.62</v>
      </c>
      <c r="C56" s="21">
        <v>6898.6</v>
      </c>
      <c r="D56" s="21">
        <v>3144.88</v>
      </c>
      <c r="E56" s="21">
        <v>966.68</v>
      </c>
      <c r="F56" s="21">
        <v>1896.5873999999999</v>
      </c>
      <c r="G56" s="21">
        <v>387.36090000000002</v>
      </c>
      <c r="H56" s="21">
        <v>1521.6610000000001</v>
      </c>
      <c r="I56" s="21">
        <v>3536.2145</v>
      </c>
      <c r="J56" s="21">
        <v>338.31099999999998</v>
      </c>
      <c r="K56" s="21">
        <v>383.49</v>
      </c>
      <c r="L56" s="21">
        <v>2303.58</v>
      </c>
      <c r="M56" s="21">
        <f t="shared" si="0"/>
        <v>1289.6419440100399</v>
      </c>
      <c r="N56" s="21">
        <v>3144.88</v>
      </c>
      <c r="O56" s="21">
        <v>438.45609999999999</v>
      </c>
      <c r="P56" s="21">
        <v>191.04740000000001</v>
      </c>
      <c r="Q56" s="21">
        <v>204.67769999999999</v>
      </c>
      <c r="R56" s="21">
        <v>243.53139999999999</v>
      </c>
      <c r="S56" s="21">
        <v>138.7825</v>
      </c>
      <c r="T56" s="21">
        <v>115.3582</v>
      </c>
      <c r="U56" s="21">
        <v>163.48715999999999</v>
      </c>
      <c r="V56" s="21">
        <v>10.1976</v>
      </c>
      <c r="W56" s="2">
        <v>556.09640000000002</v>
      </c>
      <c r="X56" s="2">
        <v>3001.14</v>
      </c>
      <c r="Y56" s="2">
        <v>205.59659099999999</v>
      </c>
      <c r="Z56" s="2">
        <v>178.51300000000001</v>
      </c>
      <c r="AA56" s="2">
        <v>103.69</v>
      </c>
      <c r="AB56" s="2">
        <v>1023.721</v>
      </c>
      <c r="AC56" s="2">
        <v>10891.51</v>
      </c>
    </row>
    <row r="57" spans="1:29" x14ac:dyDescent="0.3">
      <c r="A57" s="15">
        <v>45046</v>
      </c>
      <c r="B57" s="21">
        <v>654.46</v>
      </c>
      <c r="C57" s="21">
        <v>6808.45</v>
      </c>
      <c r="D57" s="21">
        <v>3152.66</v>
      </c>
      <c r="E57" s="21">
        <v>972.71</v>
      </c>
      <c r="F57" s="21">
        <v>1954.0162</v>
      </c>
      <c r="G57" s="21">
        <v>399.5942</v>
      </c>
      <c r="H57" s="21">
        <v>1555.0427</v>
      </c>
      <c r="I57" s="21">
        <v>3543.6188000000002</v>
      </c>
      <c r="J57" s="21">
        <v>340.03399999999999</v>
      </c>
      <c r="K57" s="21">
        <v>390.17</v>
      </c>
      <c r="L57" s="21">
        <v>2335.62</v>
      </c>
      <c r="M57" s="21">
        <f t="shared" si="0"/>
        <v>1296.0901537300899</v>
      </c>
      <c r="N57" s="21">
        <v>3152.66</v>
      </c>
      <c r="O57" s="21">
        <v>451.87880000000001</v>
      </c>
      <c r="P57" s="21">
        <v>196.0729</v>
      </c>
      <c r="Q57" s="21">
        <v>205.2525</v>
      </c>
      <c r="R57" s="21">
        <v>244.82259999999999</v>
      </c>
      <c r="S57" s="21">
        <v>139.666</v>
      </c>
      <c r="T57" s="21">
        <v>115.6503</v>
      </c>
      <c r="U57" s="21">
        <v>161.4117</v>
      </c>
      <c r="V57" s="21">
        <v>10.243499999999999</v>
      </c>
      <c r="W57" s="2">
        <v>573.81269999999995</v>
      </c>
      <c r="X57" s="2">
        <v>3073.66</v>
      </c>
      <c r="Y57" s="2">
        <v>207.38671299999999</v>
      </c>
      <c r="Z57" s="2">
        <v>179.52</v>
      </c>
      <c r="AA57" s="2">
        <v>104.1</v>
      </c>
      <c r="AB57" s="2">
        <v>1032.325</v>
      </c>
      <c r="AC57" s="2">
        <v>11003.24</v>
      </c>
    </row>
    <row r="58" spans="1:29" x14ac:dyDescent="0.3">
      <c r="A58" s="15">
        <v>45077</v>
      </c>
      <c r="B58" s="21">
        <v>653.41999999999996</v>
      </c>
      <c r="C58" s="21">
        <v>6897.64</v>
      </c>
      <c r="D58" s="21">
        <v>3160.98</v>
      </c>
      <c r="E58" s="21">
        <v>971.65</v>
      </c>
      <c r="F58" s="21">
        <v>1901.0733</v>
      </c>
      <c r="G58" s="21">
        <v>389.02659999999997</v>
      </c>
      <c r="H58" s="21">
        <v>1477.944</v>
      </c>
      <c r="I58" s="21">
        <v>3710.4540000000002</v>
      </c>
      <c r="J58" s="21">
        <v>337.35700000000003</v>
      </c>
      <c r="K58" s="21">
        <v>394.8</v>
      </c>
      <c r="L58" s="21">
        <v>2367.6</v>
      </c>
      <c r="M58" s="21">
        <f t="shared" si="0"/>
        <v>1302.5706044987403</v>
      </c>
      <c r="N58" s="21">
        <v>3160.98</v>
      </c>
      <c r="O58" s="21">
        <v>440.31439999999998</v>
      </c>
      <c r="P58" s="21">
        <v>190.7516</v>
      </c>
      <c r="Q58" s="21">
        <v>215.4101</v>
      </c>
      <c r="R58" s="21">
        <v>256.67989999999998</v>
      </c>
      <c r="S58" s="21">
        <v>139.61429999999999</v>
      </c>
      <c r="T58" s="21">
        <v>115.4609</v>
      </c>
      <c r="U58" s="21">
        <v>163.28200000000001</v>
      </c>
      <c r="V58" s="21">
        <v>10.2661</v>
      </c>
      <c r="W58" s="2">
        <v>564.32600000000002</v>
      </c>
      <c r="X58" s="2">
        <v>3024.08</v>
      </c>
      <c r="Y58" s="2">
        <v>206.55888100000001</v>
      </c>
      <c r="Z58" s="2">
        <v>178.38300000000001</v>
      </c>
      <c r="AA58" s="2">
        <v>103.28</v>
      </c>
      <c r="AB58" s="2">
        <v>1041.519</v>
      </c>
      <c r="AC58" s="2">
        <v>11121.13</v>
      </c>
    </row>
    <row r="59" spans="1:29" x14ac:dyDescent="0.3">
      <c r="A59" s="15">
        <v>45107</v>
      </c>
      <c r="B59" s="21">
        <v>648.15</v>
      </c>
      <c r="C59" s="21">
        <v>6804.44</v>
      </c>
      <c r="D59" s="21">
        <v>3169.05</v>
      </c>
      <c r="E59" s="21">
        <v>966.34</v>
      </c>
      <c r="F59" s="21">
        <v>1941.8541</v>
      </c>
      <c r="G59" s="21">
        <v>398.46699999999998</v>
      </c>
      <c r="H59" s="21">
        <v>1469.3325</v>
      </c>
      <c r="I59" s="21">
        <v>3900.0861</v>
      </c>
      <c r="J59" s="21">
        <v>341.70600000000002</v>
      </c>
      <c r="K59" s="21">
        <v>403.03</v>
      </c>
      <c r="L59" s="21">
        <v>2378.36</v>
      </c>
      <c r="M59" s="21">
        <f t="shared" si="0"/>
        <v>1309.0834575212339</v>
      </c>
      <c r="N59" s="21">
        <v>3169.05</v>
      </c>
      <c r="O59" s="21">
        <v>450.601</v>
      </c>
      <c r="P59" s="21">
        <v>194.93209999999999</v>
      </c>
      <c r="Q59" s="21">
        <v>225.68260000000001</v>
      </c>
      <c r="R59" s="21">
        <v>268.67919999999998</v>
      </c>
      <c r="S59" s="21">
        <v>139.5909</v>
      </c>
      <c r="T59" s="21">
        <v>114.5226</v>
      </c>
      <c r="U59" s="21">
        <v>161.13920999999999</v>
      </c>
      <c r="V59" s="21">
        <v>10.286</v>
      </c>
      <c r="W59" s="2">
        <v>556.26260000000002</v>
      </c>
      <c r="X59" s="2">
        <v>2977.68</v>
      </c>
      <c r="Y59" s="2">
        <v>206.66515200000001</v>
      </c>
      <c r="Z59" s="2">
        <v>179.28899999999999</v>
      </c>
      <c r="AA59" s="2">
        <v>104.58</v>
      </c>
      <c r="AB59" s="2">
        <v>1047.827</v>
      </c>
      <c r="AC59" s="2">
        <v>11252.31</v>
      </c>
    </row>
    <row r="60" spans="1:29" x14ac:dyDescent="0.3">
      <c r="A60" s="15">
        <v>45138</v>
      </c>
      <c r="B60" s="21">
        <v>651.6</v>
      </c>
      <c r="C60" s="21">
        <v>6889.43</v>
      </c>
      <c r="D60" s="21">
        <v>3178.88</v>
      </c>
      <c r="E60" s="21">
        <v>973.32</v>
      </c>
      <c r="F60" s="21">
        <v>1935.4958999999999</v>
      </c>
      <c r="G60" s="21">
        <v>397.53149999999999</v>
      </c>
      <c r="H60" s="21">
        <v>1483.9882</v>
      </c>
      <c r="I60" s="21">
        <v>3945.2584999999999</v>
      </c>
      <c r="J60" s="21">
        <v>345.88799999999998</v>
      </c>
      <c r="K60" s="21">
        <v>407.73</v>
      </c>
      <c r="L60" s="21">
        <v>2414.36</v>
      </c>
      <c r="M60" s="21">
        <f t="shared" si="0"/>
        <v>1315.62887480884</v>
      </c>
      <c r="N60" s="21">
        <v>3178.88</v>
      </c>
      <c r="O60" s="21">
        <v>446.31959999999998</v>
      </c>
      <c r="P60" s="21">
        <v>194.5839</v>
      </c>
      <c r="Q60" s="21">
        <v>227.54</v>
      </c>
      <c r="R60" s="21">
        <v>268.93340000000001</v>
      </c>
      <c r="S60" s="21">
        <v>141.22739999999999</v>
      </c>
      <c r="T60" s="21">
        <v>115.28919999999999</v>
      </c>
      <c r="U60" s="21">
        <v>163.04265000000001</v>
      </c>
      <c r="V60" s="21">
        <v>10.3293</v>
      </c>
      <c r="W60" s="2">
        <v>540.76189999999997</v>
      </c>
      <c r="X60" s="2">
        <v>2907.19</v>
      </c>
      <c r="Y60" s="2">
        <v>205.37290999999999</v>
      </c>
      <c r="Z60" s="2">
        <v>181.501</v>
      </c>
      <c r="AA60" s="2">
        <v>106.47</v>
      </c>
      <c r="AB60" s="2">
        <v>1054.508</v>
      </c>
      <c r="AC60" s="2">
        <v>11364.3</v>
      </c>
    </row>
    <row r="61" spans="1:29" x14ac:dyDescent="0.3">
      <c r="A61" s="15">
        <v>45169</v>
      </c>
      <c r="B61" s="21">
        <v>651.67999999999995</v>
      </c>
      <c r="C61" s="21">
        <v>6840.82</v>
      </c>
      <c r="D61" s="21">
        <v>3188.54</v>
      </c>
      <c r="E61" s="21">
        <v>974.95</v>
      </c>
      <c r="F61" s="21">
        <v>1863.1124</v>
      </c>
      <c r="G61" s="21">
        <v>383.04070000000002</v>
      </c>
      <c r="H61" s="21">
        <v>1418.8707999999999</v>
      </c>
      <c r="I61" s="21">
        <v>3992.0183999999999</v>
      </c>
      <c r="J61" s="21">
        <v>345.80599999999998</v>
      </c>
      <c r="K61" s="21">
        <v>417.75</v>
      </c>
      <c r="L61" s="21">
        <v>2450.2600000000002</v>
      </c>
      <c r="M61" s="21">
        <f t="shared" si="0"/>
        <v>1322.2070191828841</v>
      </c>
      <c r="N61" s="21">
        <v>3188.54</v>
      </c>
      <c r="O61" s="21">
        <v>432.98480000000001</v>
      </c>
      <c r="P61" s="21">
        <v>187.202</v>
      </c>
      <c r="Q61" s="21">
        <v>230.0264</v>
      </c>
      <c r="R61" s="21">
        <v>271.83229999999998</v>
      </c>
      <c r="S61" s="21">
        <v>141.49629999999999</v>
      </c>
      <c r="T61" s="21">
        <v>115.2933</v>
      </c>
      <c r="U61" s="21">
        <v>162.07684</v>
      </c>
      <c r="V61" s="21">
        <v>10.370799999999999</v>
      </c>
      <c r="W61" s="2">
        <v>519.16859999999997</v>
      </c>
      <c r="X61" s="2">
        <v>2789.1</v>
      </c>
      <c r="Y61" s="2">
        <v>207.39555999999999</v>
      </c>
      <c r="Z61" s="2">
        <v>181.01300000000001</v>
      </c>
      <c r="AA61" s="2">
        <v>106.47</v>
      </c>
      <c r="AB61" s="2">
        <v>1061.7539999999999</v>
      </c>
      <c r="AC61" s="2">
        <v>11502.84</v>
      </c>
    </row>
    <row r="62" spans="1:29" x14ac:dyDescent="0.3">
      <c r="A62" s="15">
        <v>45199</v>
      </c>
      <c r="B62" s="21">
        <v>650.38</v>
      </c>
      <c r="C62" s="21">
        <v>6812.04</v>
      </c>
      <c r="D62" s="21">
        <v>3197.12</v>
      </c>
      <c r="E62" s="21">
        <v>977.29</v>
      </c>
      <c r="F62" s="21">
        <v>1825.7527</v>
      </c>
      <c r="G62" s="21">
        <v>376.02050000000003</v>
      </c>
      <c r="H62" s="21">
        <v>1364.4145000000001</v>
      </c>
      <c r="I62" s="21">
        <v>3816.9132</v>
      </c>
      <c r="J62" s="21">
        <v>343.09899999999999</v>
      </c>
      <c r="K62" s="21">
        <v>421.38</v>
      </c>
      <c r="L62" s="21">
        <v>2476.4699999999998</v>
      </c>
      <c r="M62" s="21">
        <f t="shared" si="0"/>
        <v>1328.8180542787984</v>
      </c>
      <c r="N62" s="21">
        <v>3197.12</v>
      </c>
      <c r="O62" s="21">
        <v>425.47480000000002</v>
      </c>
      <c r="P62" s="21">
        <v>183.25489999999999</v>
      </c>
      <c r="Q62" s="21">
        <v>218.7988</v>
      </c>
      <c r="R62" s="21">
        <v>256.83890000000002</v>
      </c>
      <c r="S62" s="21">
        <v>141.7098</v>
      </c>
      <c r="T62" s="21">
        <v>115.1656</v>
      </c>
      <c r="U62" s="21">
        <v>161.21597</v>
      </c>
      <c r="V62" s="21">
        <v>10.4053</v>
      </c>
      <c r="W62" s="2">
        <v>483.50220000000002</v>
      </c>
      <c r="X62" s="2">
        <v>2633.02</v>
      </c>
      <c r="Y62" s="2">
        <v>208.47780299999999</v>
      </c>
      <c r="Z62" s="2">
        <v>179.07499999999999</v>
      </c>
      <c r="AA62" s="2">
        <v>105.63</v>
      </c>
      <c r="AB62" s="2">
        <v>1068.2460000000001</v>
      </c>
      <c r="AC62" s="2">
        <v>11695.15</v>
      </c>
    </row>
    <row r="63" spans="1:29" x14ac:dyDescent="0.3">
      <c r="A63" s="15">
        <v>45230</v>
      </c>
      <c r="B63" s="21">
        <v>654.19000000000005</v>
      </c>
      <c r="C63" s="21">
        <v>6821.84</v>
      </c>
      <c r="D63" s="21">
        <v>3206.9</v>
      </c>
      <c r="E63" s="21">
        <v>984.48</v>
      </c>
      <c r="F63" s="21">
        <v>1761.3998999999999</v>
      </c>
      <c r="G63" s="21">
        <v>363.19049999999999</v>
      </c>
      <c r="H63" s="21">
        <v>1321.0579</v>
      </c>
      <c r="I63" s="21">
        <v>3786.4344999999998</v>
      </c>
      <c r="J63" s="21">
        <v>339.23099999999999</v>
      </c>
      <c r="K63" s="21">
        <v>428</v>
      </c>
      <c r="L63" s="21">
        <v>2463.75</v>
      </c>
      <c r="M63" s="21">
        <f t="shared" si="0"/>
        <v>1335.4621445501923</v>
      </c>
      <c r="N63" s="21">
        <v>3206.9</v>
      </c>
      <c r="O63" s="21">
        <v>410.34930000000003</v>
      </c>
      <c r="P63" s="21">
        <v>176.51339999999999</v>
      </c>
      <c r="Q63" s="21">
        <v>217.3407</v>
      </c>
      <c r="R63" s="21">
        <v>255.50299999999999</v>
      </c>
      <c r="S63" s="21">
        <v>142.4451</v>
      </c>
      <c r="T63" s="21">
        <v>115.93429999999999</v>
      </c>
      <c r="U63" s="21">
        <v>161.41014000000001</v>
      </c>
      <c r="V63" s="21">
        <v>10.446099999999999</v>
      </c>
      <c r="W63" s="2">
        <v>469.00510000000003</v>
      </c>
      <c r="X63" s="2">
        <v>2566.5</v>
      </c>
      <c r="Y63" s="2">
        <v>213.414625</v>
      </c>
      <c r="Z63" s="2">
        <v>177.51900000000001</v>
      </c>
      <c r="AA63" s="2">
        <v>104.65</v>
      </c>
      <c r="AB63" s="2">
        <v>1069.6479999999999</v>
      </c>
      <c r="AC63" s="2">
        <v>11739.52</v>
      </c>
    </row>
    <row r="64" spans="1:29" x14ac:dyDescent="0.3">
      <c r="A64" s="15">
        <v>45260</v>
      </c>
      <c r="B64" s="21">
        <v>665.22</v>
      </c>
      <c r="C64" s="21">
        <v>6903.56</v>
      </c>
      <c r="D64" s="21">
        <v>3218.68</v>
      </c>
      <c r="E64" s="21">
        <v>998.43</v>
      </c>
      <c r="F64" s="21">
        <v>1922.5887</v>
      </c>
      <c r="G64" s="21">
        <v>397.33870000000002</v>
      </c>
      <c r="H64" s="21">
        <v>1472.0139999999999</v>
      </c>
      <c r="I64" s="21">
        <v>3888.1959000000002</v>
      </c>
      <c r="J64" s="21">
        <v>351.94099999999997</v>
      </c>
      <c r="K64" s="21">
        <v>433.35</v>
      </c>
      <c r="L64" s="21">
        <v>2489.06</v>
      </c>
      <c r="M64" s="21">
        <f t="shared" si="0"/>
        <v>1342.1394552729432</v>
      </c>
      <c r="N64" s="21">
        <v>3218.68</v>
      </c>
      <c r="O64" s="21">
        <v>445.78410000000002</v>
      </c>
      <c r="P64" s="21">
        <v>192.8235</v>
      </c>
      <c r="Q64" s="21">
        <v>223.51750000000001</v>
      </c>
      <c r="R64" s="21">
        <v>264.34530000000001</v>
      </c>
      <c r="S64" s="21">
        <v>145.29220000000001</v>
      </c>
      <c r="T64" s="21">
        <v>118.0992</v>
      </c>
      <c r="U64" s="21">
        <v>163.55294000000001</v>
      </c>
      <c r="V64" s="21">
        <v>10.5032</v>
      </c>
      <c r="W64" s="2">
        <v>530.06269999999995</v>
      </c>
      <c r="X64" s="2">
        <v>2869.23</v>
      </c>
      <c r="Y64" s="2">
        <v>213.28157400000001</v>
      </c>
      <c r="Z64" s="2">
        <v>184.71700000000001</v>
      </c>
      <c r="AA64" s="2">
        <v>109.07</v>
      </c>
      <c r="AB64" s="2">
        <v>1076.4259999999999</v>
      </c>
      <c r="AC64" s="2">
        <v>11810.07</v>
      </c>
    </row>
    <row r="65" spans="1:29" x14ac:dyDescent="0.3">
      <c r="A65" s="15">
        <v>45291</v>
      </c>
      <c r="B65" s="21">
        <v>681.32</v>
      </c>
      <c r="C65" s="21">
        <v>7073.82</v>
      </c>
      <c r="D65" s="21">
        <v>3230.49</v>
      </c>
      <c r="E65" s="21">
        <v>1016.06</v>
      </c>
      <c r="F65" s="21">
        <v>2079.7833000000001</v>
      </c>
      <c r="G65" s="21">
        <v>429.98399999999998</v>
      </c>
      <c r="H65" s="21">
        <v>1613.3133</v>
      </c>
      <c r="I65" s="21">
        <v>3907.1410000000001</v>
      </c>
      <c r="J65" s="21">
        <v>363.14299999999997</v>
      </c>
      <c r="K65" s="21">
        <v>437.18</v>
      </c>
      <c r="L65" s="21">
        <v>2518.5300000000002</v>
      </c>
      <c r="M65" s="21">
        <f t="shared" si="0"/>
        <v>1348.8501525493077</v>
      </c>
      <c r="N65" s="21">
        <v>3230.49</v>
      </c>
      <c r="O65" s="21">
        <v>480.40730000000002</v>
      </c>
      <c r="P65" s="21">
        <v>208.22630000000001</v>
      </c>
      <c r="Q65" s="21">
        <v>226.45930000000001</v>
      </c>
      <c r="R65" s="21">
        <v>268.0351</v>
      </c>
      <c r="S65" s="21">
        <v>148.09399999999999</v>
      </c>
      <c r="T65" s="21">
        <v>121.1854</v>
      </c>
      <c r="U65" s="21">
        <v>167.16201000000001</v>
      </c>
      <c r="V65" s="21">
        <v>10.5625</v>
      </c>
      <c r="W65" s="2">
        <v>593.36699999999996</v>
      </c>
      <c r="X65" s="2">
        <v>3145.41</v>
      </c>
      <c r="Y65" s="2">
        <v>214.682175</v>
      </c>
      <c r="Z65" s="2">
        <v>190.596</v>
      </c>
      <c r="AA65" s="2">
        <v>112.68</v>
      </c>
      <c r="AB65" s="2">
        <v>1085.0139999999999</v>
      </c>
      <c r="AC65" s="2">
        <v>11891.53</v>
      </c>
    </row>
    <row r="66" spans="1:29" x14ac:dyDescent="0.3">
      <c r="A66" s="15">
        <v>45322</v>
      </c>
      <c r="B66" s="21">
        <v>681.32</v>
      </c>
      <c r="C66" s="21">
        <v>7073.82</v>
      </c>
      <c r="D66" s="21">
        <v>3230.49</v>
      </c>
      <c r="E66" s="21">
        <v>1016.06</v>
      </c>
      <c r="F66" s="21">
        <v>2079.7833000000001</v>
      </c>
      <c r="G66" s="21">
        <v>429.98399999999998</v>
      </c>
      <c r="H66" s="21">
        <v>1613.3133</v>
      </c>
      <c r="I66" s="21">
        <v>3907.14</v>
      </c>
      <c r="J66" s="21">
        <v>364.28300000000002</v>
      </c>
      <c r="K66" s="21">
        <v>443.53</v>
      </c>
      <c r="L66" s="21">
        <v>2562.4</v>
      </c>
      <c r="M66" s="21">
        <f t="shared" si="0"/>
        <v>1355.5944033120541</v>
      </c>
      <c r="O66" s="21">
        <v>471.99889999999999</v>
      </c>
      <c r="P66" s="21">
        <v>203.887</v>
      </c>
      <c r="Q66" s="21">
        <v>234.26390000000001</v>
      </c>
      <c r="R66" s="21">
        <v>278.16520000000003</v>
      </c>
      <c r="S66" s="21">
        <v>148.58000000000001</v>
      </c>
      <c r="T66" s="21">
        <v>120.706</v>
      </c>
      <c r="U66" s="21">
        <v>166.17160000000001</v>
      </c>
      <c r="V66" s="21">
        <v>10.5976</v>
      </c>
      <c r="W66" s="2">
        <v>586.92650000000003</v>
      </c>
      <c r="X66" s="2">
        <v>3105.48</v>
      </c>
      <c r="Y66" s="2">
        <v>216.94376399999999</v>
      </c>
      <c r="Z66" s="2">
        <v>191.24100000000001</v>
      </c>
      <c r="AA66" s="2">
        <v>112.89</v>
      </c>
      <c r="AB66" s="2">
        <v>1095.905</v>
      </c>
      <c r="AC66" s="2">
        <v>11993.23</v>
      </c>
    </row>
    <row r="67" spans="1:29" x14ac:dyDescent="0.3">
      <c r="A67" s="15">
        <v>45351</v>
      </c>
      <c r="B67" s="21">
        <v>678.84</v>
      </c>
      <c r="C67" s="21">
        <v>7023.62</v>
      </c>
      <c r="D67" s="21">
        <v>3240.36</v>
      </c>
      <c r="E67" s="21">
        <v>1016.4</v>
      </c>
      <c r="F67" s="21">
        <v>2044.9301</v>
      </c>
      <c r="G67" s="21">
        <v>421.19389999999999</v>
      </c>
      <c r="H67" s="21">
        <v>1575.4104</v>
      </c>
      <c r="I67" s="21">
        <v>4055.24</v>
      </c>
      <c r="J67" s="21">
        <v>365.56400000000002</v>
      </c>
      <c r="K67" s="21">
        <v>450.93</v>
      </c>
      <c r="L67" s="21">
        <v>2572.1799999999998</v>
      </c>
      <c r="M67" s="21">
        <f t="shared" si="0"/>
        <v>1362.3723753286142</v>
      </c>
      <c r="O67" s="21">
        <v>488.78390000000002</v>
      </c>
      <c r="P67" s="21">
        <v>211.113</v>
      </c>
      <c r="Q67" s="21">
        <v>244.09110000000001</v>
      </c>
      <c r="R67" s="21">
        <v>288.65910000000002</v>
      </c>
      <c r="S67" s="21">
        <v>148.7114</v>
      </c>
      <c r="T67" s="21">
        <v>119.5797</v>
      </c>
      <c r="U67" s="21">
        <v>165.30777</v>
      </c>
      <c r="V67" s="21">
        <v>10.6281</v>
      </c>
      <c r="W67" s="2">
        <v>600.1155</v>
      </c>
      <c r="X67" s="2">
        <v>3170.66</v>
      </c>
      <c r="Y67" s="2">
        <v>218.28213199999999</v>
      </c>
      <c r="Z67" s="2">
        <v>190.76300000000001</v>
      </c>
      <c r="AA67" s="2">
        <v>112.97</v>
      </c>
      <c r="AB67" s="2">
        <v>1102.576</v>
      </c>
      <c r="AC67" s="2">
        <v>12120.61</v>
      </c>
    </row>
    <row r="68" spans="1:29" x14ac:dyDescent="0.3">
      <c r="A68" s="15">
        <v>45382</v>
      </c>
      <c r="B68" s="21">
        <v>672.95</v>
      </c>
      <c r="C68" s="21">
        <v>6982.36</v>
      </c>
      <c r="D68" s="21">
        <v>3250.78</v>
      </c>
      <c r="E68" s="21">
        <v>1011.63</v>
      </c>
      <c r="F68" s="21">
        <v>2123.3694999999998</v>
      </c>
      <c r="G68" s="21">
        <v>436.28789999999998</v>
      </c>
      <c r="H68" s="21">
        <v>1591.742</v>
      </c>
      <c r="I68" s="21">
        <v>4220.76</v>
      </c>
      <c r="J68" s="21">
        <v>369.34399999999999</v>
      </c>
      <c r="K68" s="21">
        <v>457.17</v>
      </c>
      <c r="L68" s="21">
        <v>2518.56</v>
      </c>
      <c r="M68" s="21">
        <f t="shared" si="0"/>
        <v>1369.1842372052572</v>
      </c>
      <c r="O68" s="21">
        <v>514.33460000000002</v>
      </c>
      <c r="P68" s="21">
        <v>223.0427</v>
      </c>
      <c r="Q68" s="21">
        <v>260.02420000000001</v>
      </c>
      <c r="R68" s="21">
        <v>307.58550000000002</v>
      </c>
      <c r="S68" s="21">
        <v>150.42449999999999</v>
      </c>
      <c r="T68" s="21">
        <v>120.6874</v>
      </c>
      <c r="U68" s="21">
        <v>166.44343000000001</v>
      </c>
      <c r="V68" s="21">
        <v>10.675000000000001</v>
      </c>
      <c r="W68" s="2">
        <v>643.20479999999998</v>
      </c>
      <c r="X68" s="2">
        <v>3397.07</v>
      </c>
      <c r="Y68" s="2">
        <v>221.18245300000001</v>
      </c>
      <c r="Z68" s="2">
        <v>192.572</v>
      </c>
      <c r="AA68" s="2">
        <v>113.93</v>
      </c>
      <c r="AB68" s="2">
        <v>1111.05</v>
      </c>
      <c r="AC68" s="2">
        <v>12222.83</v>
      </c>
    </row>
    <row r="69" spans="1:29" x14ac:dyDescent="0.3">
      <c r="A69" s="15">
        <v>45412</v>
      </c>
      <c r="B69" s="21">
        <v>678.06</v>
      </c>
      <c r="C69" s="21">
        <v>7027.84</v>
      </c>
      <c r="D69" s="21">
        <v>3261.54</v>
      </c>
      <c r="E69" s="21">
        <v>1018.8</v>
      </c>
      <c r="F69" s="21">
        <v>2243.4391000000001</v>
      </c>
      <c r="G69" s="21">
        <v>461.31049999999999</v>
      </c>
      <c r="H69" s="21">
        <v>1714.0329999999999</v>
      </c>
      <c r="I69" s="21">
        <v>4472.54</v>
      </c>
      <c r="J69" s="21">
        <v>366.18700000000001</v>
      </c>
      <c r="K69" s="21">
        <v>459.29</v>
      </c>
      <c r="L69" s="21">
        <v>2606.1</v>
      </c>
      <c r="M69" s="21">
        <f t="shared" si="0"/>
        <v>1376.0301583912833</v>
      </c>
      <c r="O69" s="21">
        <v>519.73879999999997</v>
      </c>
      <c r="P69" s="21">
        <v>223.82249999999999</v>
      </c>
      <c r="Q69" s="21">
        <v>257.1859</v>
      </c>
      <c r="R69" s="21">
        <v>303.24</v>
      </c>
      <c r="S69" s="21">
        <v>150.55770000000001</v>
      </c>
      <c r="T69" s="21">
        <v>120.3318</v>
      </c>
      <c r="U69" s="21">
        <v>166.60798</v>
      </c>
      <c r="V69" s="21">
        <v>10.7135</v>
      </c>
      <c r="W69" s="2">
        <v>641.21709999999996</v>
      </c>
      <c r="X69" s="2">
        <v>3407.4</v>
      </c>
      <c r="Y69" s="2">
        <v>219.75983400000001</v>
      </c>
      <c r="Z69" s="2">
        <v>190.36699999999999</v>
      </c>
      <c r="AA69" s="2">
        <v>112.86</v>
      </c>
      <c r="AB69" s="2">
        <v>1120.192</v>
      </c>
      <c r="AC69" s="2">
        <v>12271.67</v>
      </c>
    </row>
    <row r="70" spans="1:29" x14ac:dyDescent="0.3">
      <c r="A70" s="15">
        <v>45443</v>
      </c>
      <c r="B70" s="21">
        <v>676.17</v>
      </c>
      <c r="C70" s="21">
        <v>7044.52</v>
      </c>
      <c r="D70" s="21">
        <v>3271.89</v>
      </c>
      <c r="E70" s="21">
        <v>1018.11</v>
      </c>
      <c r="F70" s="21">
        <v>2249.2004999999999</v>
      </c>
      <c r="G70" s="21">
        <v>463.4606</v>
      </c>
      <c r="H70" s="21">
        <v>1701.9565</v>
      </c>
      <c r="I70" s="21">
        <v>4473.92</v>
      </c>
      <c r="J70" s="21">
        <v>370.108</v>
      </c>
      <c r="K70" s="21">
        <v>457.37</v>
      </c>
      <c r="L70" s="21">
        <v>2640.18</v>
      </c>
      <c r="M70" s="21">
        <f t="shared" si="0"/>
        <v>1382.9103091832396</v>
      </c>
      <c r="O70" s="21">
        <v>535.90449999999998</v>
      </c>
      <c r="P70" s="21">
        <v>232.90629999999999</v>
      </c>
      <c r="Q70" s="21">
        <v>256.6558</v>
      </c>
      <c r="R70" s="21">
        <v>304.97469999999998</v>
      </c>
      <c r="S70" s="21">
        <v>151.7208</v>
      </c>
      <c r="T70" s="21">
        <v>121.166</v>
      </c>
      <c r="U70" s="21">
        <v>166.49314000000001</v>
      </c>
      <c r="V70" s="21">
        <v>10.7661</v>
      </c>
      <c r="W70" s="2">
        <v>680.24440000000004</v>
      </c>
      <c r="X70" s="2">
        <v>3552</v>
      </c>
      <c r="Y70" s="2">
        <v>221.99675199999999</v>
      </c>
      <c r="Z70" s="2">
        <v>192.73</v>
      </c>
      <c r="AA70" s="2">
        <v>113.92</v>
      </c>
      <c r="AB70" s="2">
        <v>1125.4480000000001</v>
      </c>
      <c r="AC70" s="2">
        <v>12212.17</v>
      </c>
    </row>
    <row r="71" spans="1:29" x14ac:dyDescent="0.3">
      <c r="A71" s="15">
        <v>45473</v>
      </c>
      <c r="B71" s="21">
        <v>680.55</v>
      </c>
      <c r="C71" s="21">
        <v>7035.3</v>
      </c>
      <c r="D71" s="21">
        <v>3283.7</v>
      </c>
      <c r="E71" s="21">
        <v>1024.24</v>
      </c>
      <c r="F71" s="21">
        <v>2335.2649000000001</v>
      </c>
      <c r="G71" s="21">
        <v>482.16219999999998</v>
      </c>
      <c r="H71" s="21">
        <v>1797.9387999999999</v>
      </c>
      <c r="I71" s="21">
        <v>4442.95</v>
      </c>
      <c r="J71" s="21">
        <v>372.92599999999999</v>
      </c>
      <c r="K71" s="21">
        <v>462.5</v>
      </c>
      <c r="L71" s="21">
        <v>2643.79</v>
      </c>
      <c r="M71" s="21">
        <f t="shared" ref="M71:M76" si="1">M70 * (1 + 0.06/12)</f>
        <v>1389.8248607291557</v>
      </c>
      <c r="O71" s="21">
        <v>528.79769999999996</v>
      </c>
      <c r="P71" s="21">
        <v>229.00059999999999</v>
      </c>
      <c r="Q71" s="21">
        <v>263.26799999999997</v>
      </c>
      <c r="R71" s="21">
        <v>311.48910000000001</v>
      </c>
      <c r="S71" s="21">
        <v>152.76419999999999</v>
      </c>
      <c r="T71" s="21">
        <v>122.7533</v>
      </c>
      <c r="U71" s="21">
        <v>169.06413000000001</v>
      </c>
      <c r="V71" s="21">
        <v>10.8072</v>
      </c>
      <c r="W71" s="2">
        <v>667.66800000000001</v>
      </c>
      <c r="X71" s="2">
        <v>3496.25</v>
      </c>
      <c r="Y71" s="2">
        <v>222.11415400000001</v>
      </c>
      <c r="Z71" s="2">
        <v>193.74299999999999</v>
      </c>
      <c r="AA71" s="2">
        <v>114.47</v>
      </c>
      <c r="AB71" s="2">
        <v>1129.423</v>
      </c>
      <c r="AC71" s="2">
        <v>12313.93</v>
      </c>
    </row>
    <row r="72" spans="1:29" x14ac:dyDescent="0.3">
      <c r="A72" s="15">
        <v>45504</v>
      </c>
      <c r="B72" s="21">
        <v>689.18</v>
      </c>
      <c r="C72" s="21">
        <v>7146.33</v>
      </c>
      <c r="D72" s="21">
        <v>3293.89</v>
      </c>
      <c r="E72" s="21">
        <v>1035.57</v>
      </c>
      <c r="F72" s="21">
        <v>2299.4413</v>
      </c>
      <c r="G72" s="21">
        <v>474.69439999999997</v>
      </c>
      <c r="H72" s="21">
        <v>1751.9566</v>
      </c>
      <c r="I72" s="21">
        <v>4574.95</v>
      </c>
      <c r="J72" s="21">
        <v>379.10399999999998</v>
      </c>
      <c r="K72" s="21">
        <v>468.75</v>
      </c>
      <c r="L72" s="21">
        <v>2643.79</v>
      </c>
      <c r="M72" s="21">
        <f t="shared" si="1"/>
        <v>1396.7739850328014</v>
      </c>
      <c r="O72" s="21">
        <v>544.73680000000002</v>
      </c>
      <c r="P72" s="21">
        <v>236.26300000000001</v>
      </c>
      <c r="Q72" s="21">
        <v>270.31700000000001</v>
      </c>
      <c r="R72" s="21">
        <v>321.60090000000002</v>
      </c>
      <c r="S72" s="21">
        <v>154.90170000000001</v>
      </c>
      <c r="T72" s="21">
        <v>124.4083</v>
      </c>
      <c r="U72" s="21">
        <v>170.97710000000001</v>
      </c>
      <c r="V72" s="21">
        <v>10.859299999999999</v>
      </c>
      <c r="W72" s="2">
        <v>703.75879999999995</v>
      </c>
      <c r="X72" s="2">
        <v>3645.34</v>
      </c>
      <c r="Y72" s="2">
        <v>224.21899999999999</v>
      </c>
      <c r="Z72" s="2">
        <v>196.74600000000001</v>
      </c>
      <c r="AA72" s="2">
        <v>116.42</v>
      </c>
      <c r="AB72" s="2">
        <v>1136.2819999999999</v>
      </c>
      <c r="AC72" s="2">
        <v>12480.93</v>
      </c>
    </row>
    <row r="73" spans="1:29" x14ac:dyDescent="0.3">
      <c r="A73" s="15">
        <v>45535</v>
      </c>
      <c r="B73" s="21">
        <v>697.78</v>
      </c>
      <c r="C73" s="21">
        <v>7228.2</v>
      </c>
      <c r="D73" s="21">
        <v>3305.09</v>
      </c>
      <c r="E73" s="21">
        <v>1047.56</v>
      </c>
      <c r="F73" s="21">
        <v>2364.6046999999999</v>
      </c>
      <c r="G73" s="21">
        <v>489.42469999999997</v>
      </c>
      <c r="H73" s="21">
        <v>1837.8783000000001</v>
      </c>
      <c r="I73" s="21">
        <v>4686.74</v>
      </c>
      <c r="J73" s="21">
        <v>384.01499999999999</v>
      </c>
      <c r="K73" s="21">
        <v>481.21</v>
      </c>
      <c r="L73" s="21">
        <v>2668.43</v>
      </c>
      <c r="M73" s="21">
        <f t="shared" si="1"/>
        <v>1403.7578549579653</v>
      </c>
      <c r="O73" s="21">
        <v>544.03710000000001</v>
      </c>
      <c r="P73" s="21">
        <v>235.9863</v>
      </c>
      <c r="Q73" s="21">
        <v>265.01089999999999</v>
      </c>
      <c r="R73" s="21">
        <v>315.65100000000001</v>
      </c>
      <c r="S73" s="21">
        <v>155.65530000000001</v>
      </c>
      <c r="T73" s="21">
        <v>125.2741</v>
      </c>
      <c r="U73" s="21">
        <v>170.5479</v>
      </c>
      <c r="V73" s="21">
        <v>10.9064</v>
      </c>
      <c r="W73" s="2">
        <v>705.96280000000002</v>
      </c>
      <c r="X73" s="2">
        <v>3691.8</v>
      </c>
      <c r="Y73" s="2">
        <v>226.03110000000001</v>
      </c>
      <c r="Z73" s="2">
        <v>199.44</v>
      </c>
      <c r="AA73" s="2">
        <v>117.97</v>
      </c>
      <c r="AB73" s="2">
        <v>1141.577</v>
      </c>
      <c r="AC73" s="2">
        <v>12645.98</v>
      </c>
    </row>
    <row r="74" spans="1:29" x14ac:dyDescent="0.3">
      <c r="A74" s="15">
        <v>45565</v>
      </c>
      <c r="B74" s="21">
        <v>702.32</v>
      </c>
      <c r="C74" s="21">
        <v>7210.45</v>
      </c>
      <c r="D74" s="21">
        <v>3316.57</v>
      </c>
      <c r="E74" s="21">
        <v>1056.43</v>
      </c>
      <c r="F74" s="21">
        <v>2363.9288999999999</v>
      </c>
      <c r="G74" s="21">
        <v>489.1764</v>
      </c>
      <c r="H74" s="21">
        <v>1849.8436999999999</v>
      </c>
      <c r="I74" s="21">
        <v>4619.21</v>
      </c>
      <c r="J74" s="21">
        <v>389.43799999999999</v>
      </c>
      <c r="K74" s="21">
        <v>493.45</v>
      </c>
      <c r="L74" s="21">
        <v>2694.15</v>
      </c>
      <c r="M74" s="21">
        <f t="shared" si="1"/>
        <v>1410.776644232755</v>
      </c>
      <c r="O74" s="21">
        <v>553.69860000000006</v>
      </c>
      <c r="P74" s="21">
        <v>239.88839999999999</v>
      </c>
      <c r="Q74" s="21">
        <v>268.43450000000001</v>
      </c>
      <c r="R74" s="21">
        <v>318.47289999999998</v>
      </c>
      <c r="S74" s="21">
        <v>156.7953</v>
      </c>
      <c r="T74" s="21">
        <v>126.2779</v>
      </c>
      <c r="U74" s="21">
        <v>171.69589999999999</v>
      </c>
      <c r="V74" s="21">
        <v>10.946300000000001</v>
      </c>
      <c r="W74" s="2">
        <v>715.99069999999995</v>
      </c>
      <c r="X74" s="2">
        <v>3733.02</v>
      </c>
      <c r="Y74" s="2">
        <v>229.619101</v>
      </c>
      <c r="Z74" s="2">
        <v>201.81100000000001</v>
      </c>
      <c r="AA74" s="2">
        <v>119.21</v>
      </c>
      <c r="AB74" s="2">
        <v>1150.5340000000001</v>
      </c>
      <c r="AC74" s="2">
        <v>12845.05</v>
      </c>
    </row>
    <row r="75" spans="1:29" x14ac:dyDescent="0.3">
      <c r="A75" s="15">
        <v>45596</v>
      </c>
      <c r="B75" s="21">
        <v>707.32</v>
      </c>
      <c r="C75" s="21">
        <v>7257.65</v>
      </c>
      <c r="D75" s="21">
        <v>3326.4</v>
      </c>
      <c r="E75" s="21">
        <v>1063.49</v>
      </c>
      <c r="F75" s="21">
        <v>2395.6763999999998</v>
      </c>
      <c r="G75" s="21">
        <v>497.36369999999999</v>
      </c>
      <c r="H75" s="21">
        <v>1880.231</v>
      </c>
      <c r="I75" s="21">
        <v>4677.01</v>
      </c>
      <c r="J75" s="21">
        <v>387.87099999999998</v>
      </c>
      <c r="K75" s="21">
        <v>497.05</v>
      </c>
      <c r="L75" s="21">
        <v>2711.47</v>
      </c>
      <c r="M75" s="21">
        <f t="shared" si="1"/>
        <v>1417.8305274539186</v>
      </c>
      <c r="O75" s="21">
        <v>533.0412</v>
      </c>
      <c r="P75" s="21">
        <v>229.58529999999999</v>
      </c>
      <c r="Q75" s="21">
        <v>276.5548</v>
      </c>
      <c r="R75" s="21">
        <v>327.32400000000001</v>
      </c>
      <c r="S75" s="21">
        <v>156.87899999999999</v>
      </c>
      <c r="T75" s="21">
        <v>125.5673</v>
      </c>
      <c r="U75" s="21">
        <v>170.9855</v>
      </c>
      <c r="V75" s="21">
        <v>10.9724</v>
      </c>
      <c r="W75" s="2">
        <v>686.91470000000004</v>
      </c>
      <c r="X75" s="2">
        <v>3511.44</v>
      </c>
      <c r="Y75" s="2">
        <v>227.08471</v>
      </c>
      <c r="Z75" s="2">
        <v>200.86699999999999</v>
      </c>
      <c r="AA75" s="2">
        <v>118.93</v>
      </c>
      <c r="AB75" s="2">
        <v>1156.2460000000001</v>
      </c>
      <c r="AC75" s="2">
        <v>12971.49</v>
      </c>
    </row>
    <row r="76" spans="1:29" x14ac:dyDescent="0.3">
      <c r="A76" s="15">
        <v>45626</v>
      </c>
      <c r="B76" s="21">
        <v>703.54</v>
      </c>
      <c r="C76" s="21">
        <v>7240.19</v>
      </c>
      <c r="D76" s="21">
        <v>3335.46</v>
      </c>
      <c r="E76" s="21">
        <v>1060.1600000000001</v>
      </c>
      <c r="F76" s="21">
        <v>2298.9888999999998</v>
      </c>
      <c r="G76" s="21">
        <v>476.46120000000002</v>
      </c>
      <c r="H76" s="21">
        <v>1779.3641</v>
      </c>
      <c r="I76" s="21">
        <v>4789.47</v>
      </c>
      <c r="J76" s="21">
        <v>391.03800000000001</v>
      </c>
      <c r="K76" s="21">
        <v>505.34</v>
      </c>
      <c r="L76" s="21">
        <v>2734.44</v>
      </c>
      <c r="M76" s="21">
        <f t="shared" si="1"/>
        <v>1424.9196800911882</v>
      </c>
      <c r="O76" s="21">
        <v>527.84349999999995</v>
      </c>
      <c r="P76" s="21">
        <v>227.65389999999999</v>
      </c>
      <c r="Q76" s="21">
        <v>291.24900000000002</v>
      </c>
      <c r="R76" s="21">
        <v>345.25110000000001</v>
      </c>
      <c r="S76" s="21">
        <v>158.15459999999999</v>
      </c>
      <c r="T76" s="21">
        <v>126.6377</v>
      </c>
      <c r="U76" s="21">
        <v>173.02949000000001</v>
      </c>
      <c r="V76" s="21">
        <v>11.003500000000001</v>
      </c>
      <c r="W76" s="2">
        <v>674.72370000000001</v>
      </c>
      <c r="X76" s="2">
        <v>3473.21</v>
      </c>
      <c r="Y76" s="2">
        <v>228.84270000000001</v>
      </c>
      <c r="Z76" s="2">
        <v>202.57300000000001</v>
      </c>
      <c r="AA76" s="2">
        <v>119.84</v>
      </c>
      <c r="AB76" s="2">
        <v>1163.0139999999999</v>
      </c>
      <c r="AC76" s="2">
        <v>13097.5</v>
      </c>
    </row>
  </sheetData>
  <phoneticPr fontId="8"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F6CE-887E-4AC6-92DC-341B2EA4D9F6}">
  <sheetPr>
    <tabColor theme="1" tint="0.499984740745262"/>
  </sheetPr>
  <dimension ref="A1:DM65"/>
  <sheetViews>
    <sheetView zoomScale="80" zoomScaleNormal="80" workbookViewId="0">
      <pane xSplit="1" ySplit="4" topLeftCell="B5" activePane="bottomRight" state="frozen"/>
      <selection pane="topRight" activeCell="B1" sqref="B1"/>
      <selection pane="bottomLeft" activeCell="A3" sqref="A3"/>
      <selection pane="bottomRight" activeCell="H4" sqref="H4"/>
    </sheetView>
  </sheetViews>
  <sheetFormatPr defaultColWidth="9.109375" defaultRowHeight="13.8" x14ac:dyDescent="0.3"/>
  <cols>
    <col min="1" max="69" width="9.109375" style="4"/>
    <col min="70" max="70" width="9.109375" style="4" customWidth="1"/>
    <col min="71" max="74" width="9.109375" style="4"/>
    <col min="75" max="75" width="9.109375" style="4" customWidth="1"/>
    <col min="76" max="102" width="9.109375" style="4"/>
    <col min="103" max="103" width="9.88671875" style="4" customWidth="1"/>
    <col min="104" max="104" width="9.109375" style="4"/>
    <col min="105" max="105" width="8.33203125" style="4" customWidth="1"/>
    <col min="106" max="16384" width="9.109375" style="4"/>
  </cols>
  <sheetData>
    <row r="1" spans="1:117" s="8" customFormat="1" x14ac:dyDescent="0.3">
      <c r="A1" s="11"/>
      <c r="B1" s="176" t="s">
        <v>176</v>
      </c>
      <c r="C1" s="176"/>
      <c r="D1" s="176"/>
      <c r="E1" s="176"/>
      <c r="F1" s="176"/>
      <c r="G1" s="176"/>
      <c r="H1" s="176"/>
      <c r="I1" s="176"/>
      <c r="J1" s="176"/>
      <c r="K1" s="176"/>
      <c r="L1" s="176"/>
      <c r="M1" s="176"/>
      <c r="N1" s="176"/>
      <c r="O1" s="176"/>
      <c r="P1" s="176"/>
      <c r="Q1" s="176"/>
      <c r="R1" s="176"/>
      <c r="S1" s="176"/>
      <c r="T1" s="14"/>
      <c r="U1" s="14"/>
      <c r="V1" s="14"/>
      <c r="W1" s="14"/>
      <c r="X1" s="14"/>
      <c r="Y1" s="14"/>
      <c r="Z1" s="14"/>
      <c r="AA1" s="14"/>
      <c r="AB1" s="14"/>
      <c r="AC1" s="14"/>
      <c r="AD1" s="11" t="s">
        <v>177</v>
      </c>
      <c r="AE1" s="176" t="s">
        <v>178</v>
      </c>
      <c r="AF1" s="176"/>
      <c r="AG1" s="176"/>
      <c r="AH1" s="176"/>
      <c r="AI1" s="176"/>
      <c r="AJ1" s="176"/>
      <c r="AK1" s="176"/>
      <c r="AL1" s="176"/>
      <c r="AM1" s="176"/>
      <c r="AN1" s="176"/>
      <c r="AO1" s="176"/>
      <c r="AP1" s="176"/>
      <c r="AQ1" s="176"/>
      <c r="AR1" s="176"/>
      <c r="AS1" s="176"/>
      <c r="AT1" s="176"/>
      <c r="AU1" s="176"/>
      <c r="AV1" s="176"/>
      <c r="AW1" s="14"/>
      <c r="AX1" s="14"/>
      <c r="AY1" s="14"/>
      <c r="AZ1" s="14"/>
      <c r="BA1" s="14"/>
      <c r="BB1" s="14"/>
      <c r="BC1" s="14"/>
      <c r="BD1" s="14"/>
      <c r="BE1" s="14"/>
      <c r="BF1" s="14"/>
      <c r="BG1" s="11" t="s">
        <v>177</v>
      </c>
      <c r="BH1" s="177" t="s">
        <v>179</v>
      </c>
      <c r="BI1" s="177"/>
      <c r="BJ1" s="177"/>
      <c r="BK1" s="177"/>
      <c r="BL1" s="177"/>
      <c r="BM1" s="177"/>
      <c r="BN1" s="177"/>
      <c r="BO1" s="177"/>
      <c r="BP1" s="177"/>
      <c r="BQ1" s="177"/>
      <c r="BR1" s="177"/>
      <c r="BS1" s="177"/>
      <c r="BT1" s="177"/>
      <c r="BU1" s="177"/>
      <c r="BV1" s="177"/>
      <c r="BW1" s="177"/>
      <c r="BX1" s="177"/>
      <c r="BY1" s="177"/>
      <c r="BZ1" s="26"/>
      <c r="CA1" s="26"/>
      <c r="CB1" s="26"/>
      <c r="CC1" s="26"/>
      <c r="CD1" s="26"/>
      <c r="CE1" s="26"/>
      <c r="CF1" s="26"/>
      <c r="CG1" s="26"/>
      <c r="CH1" s="26"/>
      <c r="CI1" s="26"/>
      <c r="CJ1" s="11" t="s">
        <v>177</v>
      </c>
      <c r="CK1" s="176" t="s">
        <v>180</v>
      </c>
      <c r="CL1" s="176"/>
      <c r="CM1" s="176"/>
      <c r="CN1" s="176"/>
      <c r="CO1" s="176"/>
      <c r="CP1" s="176"/>
      <c r="CQ1" s="176"/>
      <c r="CR1" s="176"/>
      <c r="CS1" s="176"/>
      <c r="CT1" s="176"/>
      <c r="CU1" s="176"/>
      <c r="CV1" s="176"/>
      <c r="CW1" s="176"/>
      <c r="CX1" s="176"/>
      <c r="CY1" s="176"/>
      <c r="CZ1" s="176"/>
      <c r="DA1" s="176"/>
      <c r="DB1" s="176"/>
      <c r="DC1" s="14"/>
      <c r="DD1" s="14"/>
      <c r="DE1" s="14"/>
      <c r="DF1" s="14"/>
      <c r="DG1" s="14"/>
      <c r="DH1" s="14"/>
      <c r="DI1" s="14"/>
      <c r="DJ1" s="14"/>
      <c r="DK1" s="14"/>
      <c r="DL1" s="14"/>
      <c r="DM1" s="11" t="s">
        <v>177</v>
      </c>
    </row>
    <row r="2" spans="1:117" s="8" customFormat="1" x14ac:dyDescent="0.3">
      <c r="A2" s="11"/>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1"/>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1"/>
      <c r="BH2" s="26"/>
      <c r="BI2" s="26"/>
      <c r="BJ2" s="26"/>
      <c r="BK2" s="26"/>
      <c r="BL2" s="26"/>
      <c r="BM2" s="26"/>
      <c r="BN2" s="26"/>
      <c r="BO2" s="26"/>
      <c r="BP2" s="26"/>
      <c r="BQ2" s="26"/>
      <c r="BR2" s="26"/>
      <c r="BS2" s="26"/>
      <c r="BT2" s="26"/>
      <c r="BU2" s="26"/>
      <c r="BV2" s="26"/>
      <c r="BW2" s="26"/>
      <c r="BX2" s="26"/>
      <c r="BY2" s="26"/>
      <c r="BZ2" s="26"/>
      <c r="CA2" s="26"/>
      <c r="CB2" s="26"/>
      <c r="CC2" s="26"/>
      <c r="CD2" s="26"/>
      <c r="CE2" s="26"/>
      <c r="CF2" s="26"/>
      <c r="CG2" s="26"/>
      <c r="CH2" s="26"/>
      <c r="CI2" s="26"/>
      <c r="CJ2" s="11"/>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1"/>
    </row>
    <row r="3" spans="1:117" s="8" customFormat="1" x14ac:dyDescent="0.3">
      <c r="A3" s="11"/>
      <c r="B3" s="28"/>
      <c r="C3" s="28"/>
      <c r="D3" s="28"/>
      <c r="E3" s="28"/>
      <c r="F3" s="28"/>
      <c r="G3" s="28"/>
      <c r="H3" s="28"/>
      <c r="I3" s="28"/>
      <c r="J3" s="28"/>
      <c r="K3" s="28"/>
      <c r="L3" s="28"/>
      <c r="M3" s="28"/>
      <c r="N3" s="28"/>
      <c r="O3" s="28"/>
      <c r="P3" s="28"/>
      <c r="Q3" s="28"/>
      <c r="R3" s="28"/>
      <c r="S3" s="28"/>
      <c r="T3" s="28"/>
      <c r="U3" s="28"/>
      <c r="V3" s="28"/>
      <c r="W3" s="28"/>
      <c r="X3" s="28"/>
      <c r="Y3" s="28"/>
      <c r="Z3" s="28"/>
      <c r="AA3" s="28"/>
      <c r="AB3" s="55" t="s">
        <v>167</v>
      </c>
      <c r="AC3" s="28"/>
      <c r="AD3" s="11"/>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11"/>
      <c r="BH3" s="28" t="e" cm="1">
        <f t="array" ref="BH3">VLOOKUP</f>
        <v>#NAME?</v>
      </c>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11"/>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11"/>
    </row>
    <row r="4" spans="1:117" x14ac:dyDescent="0.3">
      <c r="A4" s="15" t="s">
        <v>171</v>
      </c>
      <c r="B4" s="21" t="s">
        <v>24</v>
      </c>
      <c r="C4" s="21" t="s">
        <v>32</v>
      </c>
      <c r="D4" s="21" t="s">
        <v>36</v>
      </c>
      <c r="E4" s="21" t="s">
        <v>40</v>
      </c>
      <c r="F4" s="21" t="s">
        <v>45</v>
      </c>
      <c r="G4" s="21" t="s">
        <v>49</v>
      </c>
      <c r="H4" s="47" t="s">
        <v>53</v>
      </c>
      <c r="I4" s="21" t="s">
        <v>57</v>
      </c>
      <c r="J4" s="3" t="s">
        <v>61</v>
      </c>
      <c r="K4" s="3" t="s">
        <v>68</v>
      </c>
      <c r="L4" s="3" t="s">
        <v>72</v>
      </c>
      <c r="M4" s="3" t="s">
        <v>77</v>
      </c>
      <c r="N4" s="3" t="s">
        <v>80</v>
      </c>
      <c r="O4" s="21" t="s">
        <v>82</v>
      </c>
      <c r="P4" s="21" t="s">
        <v>4</v>
      </c>
      <c r="Q4" s="21" t="s">
        <v>2</v>
      </c>
      <c r="R4" s="3" t="s">
        <v>89</v>
      </c>
      <c r="S4" s="21" t="s">
        <v>8</v>
      </c>
      <c r="T4" s="21" t="s">
        <v>94</v>
      </c>
      <c r="U4" s="21" t="s">
        <v>6</v>
      </c>
      <c r="V4" s="21" t="s">
        <v>99</v>
      </c>
      <c r="W4" s="2" t="s">
        <v>102</v>
      </c>
      <c r="X4" s="2" t="s">
        <v>105</v>
      </c>
      <c r="Y4" s="2" t="s">
        <v>108</v>
      </c>
      <c r="Z4" s="2" t="s">
        <v>112</v>
      </c>
      <c r="AA4" s="161" t="s">
        <v>115</v>
      </c>
      <c r="AB4" s="59" t="s">
        <v>118</v>
      </c>
      <c r="AC4" s="1" t="s">
        <v>122</v>
      </c>
      <c r="AD4" s="2" t="s">
        <v>177</v>
      </c>
      <c r="AE4" s="21" t="str">
        <f t="shared" ref="AE4:BF4" si="0">B4</f>
        <v>OMRX Bond All</v>
      </c>
      <c r="AF4" s="21" t="str">
        <f t="shared" si="0"/>
        <v>OMRX Real Return Bond Index</v>
      </c>
      <c r="AG4" s="21" t="str">
        <f t="shared" si="0"/>
        <v>OMRX T-bill</v>
      </c>
      <c r="AH4" s="21" t="str">
        <f t="shared" si="0"/>
        <v>Solactive SEK Fix Short IG Credit</v>
      </c>
      <c r="AI4" s="21" t="str">
        <f t="shared" si="0"/>
        <v>SIX Return Index</v>
      </c>
      <c r="AJ4" s="21" t="str">
        <f t="shared" si="0"/>
        <v>SIX Sweden SRI Gross Index</v>
      </c>
      <c r="AK4" s="21" t="str">
        <f t="shared" si="0"/>
        <v>Carnegie Small Cap Return Index</v>
      </c>
      <c r="AL4" s="21" t="str">
        <f t="shared" si="0"/>
        <v>MSCI ACWI NR (SEK)</v>
      </c>
      <c r="AM4" s="21" t="str">
        <f t="shared" si="0"/>
        <v>ICE BofA Global High Yield (SEK-hedged)</v>
      </c>
      <c r="AN4" s="21" t="str">
        <f t="shared" si="0"/>
        <v>Swiss Re Cat Bond TR Index</v>
      </c>
      <c r="AO4" s="21" t="str">
        <f t="shared" si="0"/>
        <v>Morningstar European Leveraged Loan Index TR</v>
      </c>
      <c r="AP4" s="21" t="str">
        <f t="shared" si="0"/>
        <v>Target: 6% p.a.</v>
      </c>
      <c r="AQ4" s="21" t="str">
        <f t="shared" si="0"/>
        <v>T-bill + 3% p.a.</v>
      </c>
      <c r="AR4" s="21" t="str">
        <f t="shared" si="0"/>
        <v>Storebrand Sverige</v>
      </c>
      <c r="AS4" s="21" t="str">
        <f t="shared" si="0"/>
        <v>Storebrand Sverige Plus</v>
      </c>
      <c r="AT4" s="21" t="str">
        <f t="shared" si="0"/>
        <v>Storebrand Global All Countries</v>
      </c>
      <c r="AU4" s="21" t="str">
        <f t="shared" si="0"/>
        <v>Storebrand Global Plus</v>
      </c>
      <c r="AV4" s="21" t="str">
        <f t="shared" si="0"/>
        <v>SEB Företagsobligationsfond</v>
      </c>
      <c r="AW4" s="21" t="str">
        <f t="shared" si="0"/>
        <v xml:space="preserve">
Nordea Institutionella Räntefonden långa placeringar SEK</v>
      </c>
      <c r="AX4" s="21" t="str">
        <f t="shared" si="0"/>
        <v>Nordea Realräntefond</v>
      </c>
      <c r="AY4" s="21" t="str">
        <f t="shared" si="0"/>
        <v>SEB Korträntefond SEK</v>
      </c>
      <c r="AZ4" s="21" t="str">
        <f t="shared" si="0"/>
        <v>SEB Sverigefond Småbolag Chans/Risk</v>
      </c>
      <c r="BA4" s="21" t="str">
        <f t="shared" si="0"/>
        <v>Cliens Småbolag</v>
      </c>
      <c r="BB4" s="21" t="str">
        <f t="shared" si="0"/>
        <v>Alcur</v>
      </c>
      <c r="BC4" s="21" t="str">
        <f t="shared" si="0"/>
        <v>SEB Global High Yield Fund</v>
      </c>
      <c r="BD4" s="21" t="str">
        <f t="shared" si="0"/>
        <v>BlueBay Global High Yield ESG Bond*</v>
      </c>
      <c r="BE4" s="21" t="str">
        <f t="shared" si="0"/>
        <v>Evli Leveraged Loan*</v>
      </c>
      <c r="BF4" s="21" t="str">
        <f t="shared" si="0"/>
        <v>SCOR ILS Atropos CatBond</v>
      </c>
      <c r="BG4" s="2" t="s">
        <v>177</v>
      </c>
      <c r="BH4" s="21" t="str">
        <f t="shared" ref="BH4:CI4" si="1">AE4</f>
        <v>OMRX Bond All</v>
      </c>
      <c r="BI4" s="21" t="str">
        <f t="shared" si="1"/>
        <v>OMRX Real Return Bond Index</v>
      </c>
      <c r="BJ4" s="21" t="str">
        <f t="shared" si="1"/>
        <v>OMRX T-bill</v>
      </c>
      <c r="BK4" s="21" t="str">
        <f t="shared" si="1"/>
        <v>Solactive SEK Fix Short IG Credit</v>
      </c>
      <c r="BL4" s="21" t="str">
        <f t="shared" si="1"/>
        <v>SIX Return Index</v>
      </c>
      <c r="BM4" s="21" t="str">
        <f t="shared" si="1"/>
        <v>SIX Sweden SRI Gross Index</v>
      </c>
      <c r="BN4" s="21" t="str">
        <f t="shared" si="1"/>
        <v>Carnegie Small Cap Return Index</v>
      </c>
      <c r="BO4" s="21" t="str">
        <f t="shared" si="1"/>
        <v>MSCI ACWI NR (SEK)</v>
      </c>
      <c r="BP4" s="21" t="str">
        <f t="shared" si="1"/>
        <v>ICE BofA Global High Yield (SEK-hedged)</v>
      </c>
      <c r="BQ4" s="21" t="str">
        <f t="shared" si="1"/>
        <v>Swiss Re Cat Bond TR Index</v>
      </c>
      <c r="BR4" s="21" t="str">
        <f t="shared" si="1"/>
        <v>Morningstar European Leveraged Loan Index TR</v>
      </c>
      <c r="BS4" s="21" t="str">
        <f t="shared" si="1"/>
        <v>Target: 6% p.a.</v>
      </c>
      <c r="BT4" s="21" t="str">
        <f t="shared" si="1"/>
        <v>T-bill + 3% p.a.</v>
      </c>
      <c r="BU4" s="21" t="str">
        <f t="shared" si="1"/>
        <v>Storebrand Sverige</v>
      </c>
      <c r="BV4" s="21" t="str">
        <f t="shared" si="1"/>
        <v>Storebrand Sverige Plus</v>
      </c>
      <c r="BW4" s="21" t="str">
        <f t="shared" si="1"/>
        <v>Storebrand Global All Countries</v>
      </c>
      <c r="BX4" s="21" t="str">
        <f t="shared" si="1"/>
        <v>Storebrand Global Plus</v>
      </c>
      <c r="BY4" s="21" t="str">
        <f t="shared" si="1"/>
        <v>SEB Företagsobligationsfond</v>
      </c>
      <c r="BZ4" s="21" t="str">
        <f t="shared" si="1"/>
        <v xml:space="preserve">
Nordea Institutionella Räntefonden långa placeringar SEK</v>
      </c>
      <c r="CA4" s="21" t="str">
        <f t="shared" si="1"/>
        <v>Nordea Realräntefond</v>
      </c>
      <c r="CB4" s="21" t="str">
        <f t="shared" si="1"/>
        <v>SEB Korträntefond SEK</v>
      </c>
      <c r="CC4" s="21" t="str">
        <f t="shared" si="1"/>
        <v>SEB Sverigefond Småbolag Chans/Risk</v>
      </c>
      <c r="CD4" s="21" t="str">
        <f t="shared" si="1"/>
        <v>Cliens Småbolag</v>
      </c>
      <c r="CE4" s="21" t="str">
        <f t="shared" si="1"/>
        <v>Alcur</v>
      </c>
      <c r="CF4" s="21" t="str">
        <f t="shared" si="1"/>
        <v>SEB Global High Yield Fund</v>
      </c>
      <c r="CG4" s="21" t="str">
        <f t="shared" si="1"/>
        <v>BlueBay Global High Yield ESG Bond*</v>
      </c>
      <c r="CH4" s="21" t="str">
        <f t="shared" si="1"/>
        <v>Evli Leveraged Loan*</v>
      </c>
      <c r="CI4" s="21" t="str">
        <f t="shared" si="1"/>
        <v>SCOR ILS Atropos CatBond</v>
      </c>
      <c r="CJ4" s="2" t="s">
        <v>177</v>
      </c>
      <c r="CK4" s="12" t="str">
        <f t="shared" ref="CK4:DD4" si="2">BH4</f>
        <v>OMRX Bond All</v>
      </c>
      <c r="CL4" s="12" t="str">
        <f t="shared" si="2"/>
        <v>OMRX Real Return Bond Index</v>
      </c>
      <c r="CM4" s="12" t="str">
        <f t="shared" si="2"/>
        <v>OMRX T-bill</v>
      </c>
      <c r="CN4" s="12" t="str">
        <f t="shared" si="2"/>
        <v>Solactive SEK Fix Short IG Credit</v>
      </c>
      <c r="CO4" s="12" t="str">
        <f t="shared" si="2"/>
        <v>SIX Return Index</v>
      </c>
      <c r="CP4" s="12" t="str">
        <f t="shared" si="2"/>
        <v>SIX Sweden SRI Gross Index</v>
      </c>
      <c r="CQ4" s="12" t="str">
        <f t="shared" si="2"/>
        <v>Carnegie Small Cap Return Index</v>
      </c>
      <c r="CR4" s="12" t="str">
        <f t="shared" si="2"/>
        <v>MSCI ACWI NR (SEK)</v>
      </c>
      <c r="CS4" s="12" t="str">
        <f t="shared" si="2"/>
        <v>ICE BofA Global High Yield (SEK-hedged)</v>
      </c>
      <c r="CT4" s="12" t="str">
        <f t="shared" si="2"/>
        <v>Swiss Re Cat Bond TR Index</v>
      </c>
      <c r="CU4" s="12" t="str">
        <f t="shared" si="2"/>
        <v>Morningstar European Leveraged Loan Index TR</v>
      </c>
      <c r="CV4" s="12" t="str">
        <f t="shared" si="2"/>
        <v>Target: 6% p.a.</v>
      </c>
      <c r="CW4" s="12" t="str">
        <f t="shared" si="2"/>
        <v>T-bill + 3% p.a.</v>
      </c>
      <c r="CX4" s="12" t="str">
        <f t="shared" si="2"/>
        <v>Storebrand Sverige</v>
      </c>
      <c r="CY4" s="12" t="str">
        <f t="shared" si="2"/>
        <v>Storebrand Sverige Plus</v>
      </c>
      <c r="CZ4" s="12" t="str">
        <f t="shared" si="2"/>
        <v>Storebrand Global All Countries</v>
      </c>
      <c r="DA4" s="12" t="str">
        <f t="shared" si="2"/>
        <v>Storebrand Global Plus</v>
      </c>
      <c r="DB4" s="12" t="str">
        <f t="shared" si="2"/>
        <v>SEB Företagsobligationsfond</v>
      </c>
      <c r="DC4" s="12" t="str">
        <f t="shared" si="2"/>
        <v xml:space="preserve">
Nordea Institutionella Räntefonden långa placeringar SEK</v>
      </c>
      <c r="DD4" s="12" t="str">
        <f t="shared" si="2"/>
        <v>Nordea Realräntefond</v>
      </c>
      <c r="DE4" s="12" t="str">
        <f t="shared" ref="DE4" si="3">CB4</f>
        <v>SEB Korträntefond SEK</v>
      </c>
      <c r="DF4" s="12" t="str">
        <f t="shared" ref="DF4:DL4" si="4">CC4</f>
        <v>SEB Sverigefond Småbolag Chans/Risk</v>
      </c>
      <c r="DG4" s="12" t="str">
        <f t="shared" si="4"/>
        <v>Cliens Småbolag</v>
      </c>
      <c r="DH4" s="12" t="str">
        <f t="shared" si="4"/>
        <v>Alcur</v>
      </c>
      <c r="DI4" s="12" t="str">
        <f t="shared" si="4"/>
        <v>SEB Global High Yield Fund</v>
      </c>
      <c r="DJ4" s="12" t="str">
        <f t="shared" si="4"/>
        <v>BlueBay Global High Yield ESG Bond*</v>
      </c>
      <c r="DK4" s="12" t="str">
        <f t="shared" si="4"/>
        <v>Evli Leveraged Loan*</v>
      </c>
      <c r="DL4" s="12" t="str">
        <f t="shared" si="4"/>
        <v>SCOR ILS Atropos CatBond</v>
      </c>
      <c r="DM4" s="2" t="s">
        <v>177</v>
      </c>
    </row>
    <row r="5" spans="1:117" x14ac:dyDescent="0.3">
      <c r="A5" s="15">
        <v>43465</v>
      </c>
      <c r="B5" s="18">
        <v>1</v>
      </c>
      <c r="C5" s="18">
        <v>1</v>
      </c>
      <c r="D5" s="18">
        <v>1</v>
      </c>
      <c r="E5" s="18">
        <v>1</v>
      </c>
      <c r="F5" s="18">
        <v>1</v>
      </c>
      <c r="G5" s="18">
        <v>1</v>
      </c>
      <c r="H5" s="18">
        <v>1</v>
      </c>
      <c r="I5" s="18">
        <v>1</v>
      </c>
      <c r="J5" s="18">
        <v>1</v>
      </c>
      <c r="K5" s="18">
        <v>1</v>
      </c>
      <c r="L5" s="18">
        <v>1</v>
      </c>
      <c r="M5" s="18">
        <v>1</v>
      </c>
      <c r="N5" s="18">
        <v>1</v>
      </c>
      <c r="O5" s="18">
        <v>1</v>
      </c>
      <c r="P5" s="18">
        <v>1</v>
      </c>
      <c r="Q5" s="18">
        <v>1</v>
      </c>
      <c r="R5" s="18">
        <v>1</v>
      </c>
      <c r="S5" s="18">
        <v>1</v>
      </c>
      <c r="T5" s="18">
        <v>1</v>
      </c>
      <c r="U5" s="18">
        <v>1</v>
      </c>
      <c r="V5" s="18">
        <v>1</v>
      </c>
      <c r="W5" s="18">
        <v>1</v>
      </c>
      <c r="X5" s="18">
        <v>1</v>
      </c>
      <c r="Y5" s="18">
        <v>1</v>
      </c>
      <c r="Z5" s="18">
        <v>1</v>
      </c>
      <c r="AA5" s="18">
        <v>1</v>
      </c>
      <c r="AB5" s="55">
        <f>L5</f>
        <v>1</v>
      </c>
      <c r="AC5" s="18">
        <v>1</v>
      </c>
      <c r="AD5" s="2" t="s">
        <v>177</v>
      </c>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t="s">
        <v>177</v>
      </c>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t="s">
        <v>177</v>
      </c>
      <c r="CK5" s="20">
        <v>1</v>
      </c>
      <c r="CL5" s="20">
        <v>1</v>
      </c>
      <c r="CM5" s="20">
        <v>1</v>
      </c>
      <c r="CN5" s="20">
        <v>1</v>
      </c>
      <c r="CO5" s="20">
        <v>1</v>
      </c>
      <c r="CP5" s="20">
        <v>1</v>
      </c>
      <c r="CQ5" s="20">
        <v>1</v>
      </c>
      <c r="CR5" s="20">
        <v>1</v>
      </c>
      <c r="CS5" s="20">
        <v>1</v>
      </c>
      <c r="CT5" s="20">
        <v>1</v>
      </c>
      <c r="CU5" s="20">
        <v>1</v>
      </c>
      <c r="CV5" s="20">
        <v>1</v>
      </c>
      <c r="CW5" s="20">
        <v>1</v>
      </c>
      <c r="CX5" s="20">
        <v>1</v>
      </c>
      <c r="CY5" s="20">
        <v>1</v>
      </c>
      <c r="CZ5" s="20">
        <v>1</v>
      </c>
      <c r="DA5" s="20">
        <v>1</v>
      </c>
      <c r="DB5" s="20">
        <v>1</v>
      </c>
      <c r="DC5" s="20">
        <v>1</v>
      </c>
      <c r="DD5" s="20">
        <v>1</v>
      </c>
      <c r="DE5" s="20">
        <v>1</v>
      </c>
      <c r="DF5" s="20">
        <v>1</v>
      </c>
      <c r="DG5" s="20">
        <v>1</v>
      </c>
      <c r="DH5" s="20">
        <v>1</v>
      </c>
      <c r="DI5" s="20">
        <v>1</v>
      </c>
      <c r="DJ5" s="20">
        <v>1</v>
      </c>
      <c r="DK5" s="55">
        <v>1</v>
      </c>
      <c r="DL5" s="20">
        <v>1</v>
      </c>
      <c r="DM5" s="2" t="s">
        <v>177</v>
      </c>
    </row>
    <row r="6" spans="1:117" x14ac:dyDescent="0.3">
      <c r="A6" s="15">
        <v>43496</v>
      </c>
      <c r="B6" s="18">
        <f>((In!B6-In!B$5)/In!B$5)+Justering!B$5</f>
        <v>1.0025318653336999</v>
      </c>
      <c r="C6" s="18">
        <f>((In!C6-In!C$5)/In!C$5)+Justering!C$5</f>
        <v>0.99875073044922447</v>
      </c>
      <c r="D6" s="18">
        <f>((In!D6-In!D$5)/In!D$5)+Justering!D$5</f>
        <v>0.99928306316023219</v>
      </c>
      <c r="E6" s="18">
        <f>((In!E6-In!E$5)/In!E$5)+Justering!E$5</f>
        <v>1.0012532646228813</v>
      </c>
      <c r="F6" s="18">
        <f>((In!F6-In!F$5)/In!F$5)+Justering!F$5</f>
        <v>1.076758389325891</v>
      </c>
      <c r="G6" s="18">
        <f>((In!G6-In!G$5)/In!G$5)+Justering!G$5</f>
        <v>1.0734627976857873</v>
      </c>
      <c r="H6" s="18">
        <f>((In!H6-In!H$5)/In!H$5)+Justering!H$5</f>
        <v>1.0827860555987101</v>
      </c>
      <c r="I6" s="18">
        <f>((In!I6-In!I$5)/In!I$5)+Justering!I$5</f>
        <v>1.1026164846827384</v>
      </c>
      <c r="J6" s="18">
        <f>((In!J6-In!J$5)/In!J$5)+Justering!J$5</f>
        <v>1.0384223406330015</v>
      </c>
      <c r="K6" s="18">
        <f>((In!K6-In!K$5)/In!K$5)+Justering!K$5</f>
        <v>1.0115741459025043</v>
      </c>
      <c r="L6" s="18">
        <f>((In!L6-In!L$5)/In!L$5)+Justering!L$5</f>
        <v>1.0094968442163628</v>
      </c>
      <c r="M6" s="18">
        <f>((In!M6-In!M$5)/In!M$5)+Justering!M$5</f>
        <v>1.0049999999999999</v>
      </c>
      <c r="N6" s="18">
        <f>((In!N6-In!N5)/In!N5)+Justering!N5+(0.03^1/12)</f>
        <v>1.0017830631602322</v>
      </c>
      <c r="O6" s="18">
        <f>((In!O6-In!O$5)/In!O$5)+Justering!O$5</f>
        <v>1.0712961625940696</v>
      </c>
      <c r="P6" s="18">
        <f>((In!P6-In!P$5)/In!P$5)+Justering!P$5</f>
        <v>1.0695512280898667</v>
      </c>
      <c r="Q6" s="18">
        <f>((In!Q6-In!Q$5)/In!Q$5)+Justering!Q$5</f>
        <v>1.0826810564792171</v>
      </c>
      <c r="R6" s="18">
        <f>((In!R6-In!R$5)/In!R$5)+Justering!R$5</f>
        <v>1.0801457432977382</v>
      </c>
      <c r="S6" s="18">
        <f>((In!S6-In!S$5)/In!S$5)+Justering!S$5</f>
        <v>1.0033978226197904</v>
      </c>
      <c r="T6" s="18">
        <f>((In!T6-In!T$5)/In!T$5)+Justering!T$5</f>
        <v>1.0025921145318843</v>
      </c>
      <c r="U6" s="18">
        <f>((In!U6-In!U$5)/In!U$5)+Justering!U$5</f>
        <v>0.9984824198231661</v>
      </c>
      <c r="V6" s="18">
        <f>((In!V6-In!V$5)/In!V$5)+Justering!V$5</f>
        <v>1.0002077089700601</v>
      </c>
      <c r="W6" s="18">
        <f>((In!W6-In!W$5)/In!W$5)+Justering!W$5</f>
        <v>1.0647725158527293</v>
      </c>
      <c r="X6" s="18">
        <f>((In!X6-In!X$5)/In!X$5)+Justering!X$5</f>
        <v>1.0778542682486001</v>
      </c>
      <c r="Y6" s="18">
        <f>((In!Y6-In!Y$5)/In!Y$5)+Justering!Y$5</f>
        <v>1.0108222833260443</v>
      </c>
      <c r="Z6" s="18">
        <f>((In!Z6-In!Z$5)/In!Z$5)+Justering!Z$5</f>
        <v>1.0318956000630817</v>
      </c>
      <c r="AA6" s="18">
        <f>((In!AA6-In!AA$5)/In!AA$5)+Justering!AA$5</f>
        <v>1.0274963820549929</v>
      </c>
      <c r="AB6" s="55">
        <f t="shared" ref="AB6:AB40" si="5">L6</f>
        <v>1.0094968442163628</v>
      </c>
      <c r="AC6" s="18">
        <f>((In!AC6-In!AC$5)/In!AC$5)+Justering!AC$5</f>
        <v>1.009605466931575</v>
      </c>
      <c r="AD6" s="2" t="s">
        <v>177</v>
      </c>
      <c r="AE6" s="20">
        <f t="shared" ref="AE6:BF6" si="6">B6/B5-1</f>
        <v>2.5318653336998675E-3</v>
      </c>
      <c r="AF6" s="20">
        <f t="shared" si="6"/>
        <v>-1.2492695507755336E-3</v>
      </c>
      <c r="AG6" s="20">
        <f t="shared" si="6"/>
        <v>-7.169368397678122E-4</v>
      </c>
      <c r="AH6" s="20">
        <f t="shared" si="6"/>
        <v>1.2532646228813338E-3</v>
      </c>
      <c r="AI6" s="20">
        <f t="shared" si="6"/>
        <v>7.6758389325890963E-2</v>
      </c>
      <c r="AJ6" s="20">
        <f t="shared" si="6"/>
        <v>7.346279768578734E-2</v>
      </c>
      <c r="AK6" s="20">
        <f t="shared" si="6"/>
        <v>8.2786055598710107E-2</v>
      </c>
      <c r="AL6" s="20">
        <f t="shared" si="6"/>
        <v>0.10261648468273843</v>
      </c>
      <c r="AM6" s="20">
        <f t="shared" si="6"/>
        <v>3.8422340633001539E-2</v>
      </c>
      <c r="AN6" s="20">
        <f t="shared" si="6"/>
        <v>1.1574145902504274E-2</v>
      </c>
      <c r="AO6" s="20">
        <f t="shared" si="6"/>
        <v>9.4968442163627653E-3</v>
      </c>
      <c r="AP6" s="20">
        <f t="shared" si="6"/>
        <v>4.9999999999998934E-3</v>
      </c>
      <c r="AQ6" s="20">
        <f t="shared" si="6"/>
        <v>1.7830631602322455E-3</v>
      </c>
      <c r="AR6" s="20">
        <f t="shared" si="6"/>
        <v>7.1296162594069568E-2</v>
      </c>
      <c r="AS6" s="20">
        <f t="shared" si="6"/>
        <v>6.955122808986669E-2</v>
      </c>
      <c r="AT6" s="20">
        <f t="shared" si="6"/>
        <v>8.2681056479217085E-2</v>
      </c>
      <c r="AU6" s="20">
        <f t="shared" si="6"/>
        <v>8.0145743297738159E-2</v>
      </c>
      <c r="AV6" s="20">
        <f t="shared" si="6"/>
        <v>3.3978226197903805E-3</v>
      </c>
      <c r="AW6" s="20">
        <f t="shared" si="6"/>
        <v>2.5921145318843486E-3</v>
      </c>
      <c r="AX6" s="20">
        <f t="shared" si="6"/>
        <v>-1.5175801768338992E-3</v>
      </c>
      <c r="AY6" s="20">
        <f t="shared" si="6"/>
        <v>2.0770897006006095E-4</v>
      </c>
      <c r="AZ6" s="20">
        <f t="shared" si="6"/>
        <v>6.4772515852729251E-2</v>
      </c>
      <c r="BA6" s="20">
        <f t="shared" si="6"/>
        <v>7.7854268248600089E-2</v>
      </c>
      <c r="BB6" s="20">
        <f t="shared" si="6"/>
        <v>1.0822283326044291E-2</v>
      </c>
      <c r="BC6" s="20">
        <f t="shared" si="6"/>
        <v>3.1895600063081675E-2</v>
      </c>
      <c r="BD6" s="20">
        <f t="shared" si="6"/>
        <v>2.7496382054992941E-2</v>
      </c>
      <c r="BE6" s="55">
        <f t="shared" si="6"/>
        <v>9.4968442163627653E-3</v>
      </c>
      <c r="BF6" s="20">
        <f t="shared" si="6"/>
        <v>9.6054669315750463E-3</v>
      </c>
      <c r="BG6" s="2" t="s">
        <v>177</v>
      </c>
      <c r="BH6" s="20">
        <f>(VLOOKUP(BH$4,Assets[],6,FALSE)/12)+AE6</f>
        <v>2.5318653336998675E-3</v>
      </c>
      <c r="BI6" s="20">
        <f>(VLOOKUP(BI$4,Assets[],6,FALSE)/12)+AF6</f>
        <v>-1.2492695507755336E-3</v>
      </c>
      <c r="BJ6" s="20">
        <f>(VLOOKUP(BJ$4,Assets[],6,FALSE)/12)+AG6</f>
        <v>-7.169368397678122E-4</v>
      </c>
      <c r="BK6" s="20">
        <f>(VLOOKUP(BK$4,Assets[],6,FALSE)/12)+AH6</f>
        <v>1.2532646228813338E-3</v>
      </c>
      <c r="BL6" s="20">
        <f>(VLOOKUP(BL$4,Assets[],6,FALSE)/12)+AI6</f>
        <v>7.6758389325890963E-2</v>
      </c>
      <c r="BM6" s="20">
        <f>(VLOOKUP(BM$4,Assets[],6,FALSE)/12)+AJ6</f>
        <v>7.346279768578734E-2</v>
      </c>
      <c r="BN6" s="20">
        <f>(VLOOKUP(BN$4,Assets[],6,FALSE)/12)+AK6</f>
        <v>8.2786055598710107E-2</v>
      </c>
      <c r="BO6" s="20">
        <f>(VLOOKUP(BO$4,Assets[],6,FALSE)/12)+AL6</f>
        <v>0.10261648468273843</v>
      </c>
      <c r="BP6" s="20">
        <f>(VLOOKUP(BP$4,Assets[],6,FALSE)/12)+AM6</f>
        <v>3.8422340633001539E-2</v>
      </c>
      <c r="BQ6" s="20">
        <f>(VLOOKUP(BQ$4,Assets[],6,FALSE)/12)+AN6</f>
        <v>1.1574145902504274E-2</v>
      </c>
      <c r="BR6" s="20">
        <f>(VLOOKUP(BR$4,Assets[],6,FALSE)/12)+AO6</f>
        <v>9.4968442163627653E-3</v>
      </c>
      <c r="BS6" s="20">
        <f>(VLOOKUP(BS$4,Assets[],6,FALSE)/12)+AP6</f>
        <v>4.9999999999998934E-3</v>
      </c>
      <c r="BT6" s="20">
        <f>(VLOOKUP(BT$4,Assets[],6,FALSE)/12)+AQ6</f>
        <v>1.7830631602322455E-3</v>
      </c>
      <c r="BU6" s="20">
        <f>(VLOOKUP(BU$4,Assets[],6,FALSE)/12)+AR6</f>
        <v>7.1468920927402896E-2</v>
      </c>
      <c r="BV6" s="20">
        <f>(VLOOKUP(BV$4,Assets[],6,FALSE)/12)+AS6</f>
        <v>6.9808853089866688E-2</v>
      </c>
      <c r="BW6" s="20">
        <f>(VLOOKUP(BW$4,Assets[],6,FALSE)/12)+AT6</f>
        <v>8.2942439812550423E-2</v>
      </c>
      <c r="BX6" s="20">
        <f>(VLOOKUP(BX$4,Assets[],6,FALSE)/12)+AU6</f>
        <v>8.0486601631071492E-2</v>
      </c>
      <c r="BY6" s="20">
        <f>(VLOOKUP(BY$4,Assets[],6,FALSE)/12)+AV6</f>
        <v>3.9811559531237137E-3</v>
      </c>
      <c r="BZ6" s="20">
        <f>(VLOOKUP(BZ$4,Assets[],6,FALSE)/12)+AW6</f>
        <v>2.8006478652176821E-3</v>
      </c>
      <c r="CA6" s="20">
        <f>(VLOOKUP(CA$4,Assets[],6,FALSE)/12)+AX6</f>
        <v>-1.1009135101672325E-3</v>
      </c>
      <c r="CB6" s="20">
        <f>(VLOOKUP(CB$4,Assets[],6,FALSE)/12)+AY6</f>
        <v>3.7437563672672758E-4</v>
      </c>
      <c r="CC6" s="20">
        <f>(VLOOKUP(CC$4,Assets[],6,FALSE)/12)+AZ6</f>
        <v>6.6022515852729252E-2</v>
      </c>
      <c r="CD6" s="20">
        <f>(VLOOKUP(CD$4,Assets[],6,FALSE)/12)+BA6</f>
        <v>7.8987601581933423E-2</v>
      </c>
      <c r="CE6" s="20">
        <f>(VLOOKUP(CE$4,Assets[],6,FALSE)/12)+BB6</f>
        <v>1.1950566659377625E-2</v>
      </c>
      <c r="CF6" s="20">
        <f>(VLOOKUP(CF$4,Assets[],6,FALSE)/12)+BC6</f>
        <v>3.2778183396415007E-2</v>
      </c>
      <c r="CG6" s="20">
        <f>(VLOOKUP(CG$4,Assets[],6,FALSE)/12)+BD6</f>
        <v>2.8213048721659608E-2</v>
      </c>
      <c r="CH6" s="55">
        <f t="shared" ref="CH6:CH40" si="7">BE6</f>
        <v>9.4968442163627653E-3</v>
      </c>
      <c r="CI6" s="20">
        <f>(VLOOKUP(CI$4,Assets[],6,FALSE)/12)+BF6</f>
        <v>1.0022133598241712E-2</v>
      </c>
      <c r="CJ6" s="2" t="s">
        <v>177</v>
      </c>
      <c r="CK6" s="20">
        <f t="shared" ref="CK6:DL6" si="8">CK5*(1+BH6)</f>
        <v>1.0025318653336999</v>
      </c>
      <c r="CL6" s="20">
        <f t="shared" si="8"/>
        <v>0.99875073044922447</v>
      </c>
      <c r="CM6" s="20">
        <f t="shared" si="8"/>
        <v>0.99928306316023219</v>
      </c>
      <c r="CN6" s="20">
        <f t="shared" si="8"/>
        <v>1.0012532646228813</v>
      </c>
      <c r="CO6" s="20">
        <f t="shared" si="8"/>
        <v>1.076758389325891</v>
      </c>
      <c r="CP6" s="20">
        <f t="shared" si="8"/>
        <v>1.0734627976857873</v>
      </c>
      <c r="CQ6" s="20">
        <f t="shared" si="8"/>
        <v>1.0827860555987101</v>
      </c>
      <c r="CR6" s="20">
        <f t="shared" si="8"/>
        <v>1.1026164846827384</v>
      </c>
      <c r="CS6" s="20">
        <f t="shared" si="8"/>
        <v>1.0384223406330015</v>
      </c>
      <c r="CT6" s="20">
        <f t="shared" si="8"/>
        <v>1.0115741459025043</v>
      </c>
      <c r="CU6" s="20">
        <f t="shared" si="8"/>
        <v>1.0094968442163628</v>
      </c>
      <c r="CV6" s="20">
        <f t="shared" si="8"/>
        <v>1.0049999999999999</v>
      </c>
      <c r="CW6" s="20">
        <f t="shared" si="8"/>
        <v>1.0017830631602322</v>
      </c>
      <c r="CX6" s="20">
        <f t="shared" si="8"/>
        <v>1.0714689209274029</v>
      </c>
      <c r="CY6" s="20">
        <f t="shared" si="8"/>
        <v>1.0698088530898666</v>
      </c>
      <c r="CZ6" s="20">
        <f t="shared" si="8"/>
        <v>1.0829424398125505</v>
      </c>
      <c r="DA6" s="20">
        <f t="shared" si="8"/>
        <v>1.0804866016310715</v>
      </c>
      <c r="DB6" s="20">
        <f t="shared" si="8"/>
        <v>1.0039811559531238</v>
      </c>
      <c r="DC6" s="20">
        <f t="shared" si="8"/>
        <v>1.0028006478652176</v>
      </c>
      <c r="DD6" s="20">
        <f t="shared" si="8"/>
        <v>0.99889908648983272</v>
      </c>
      <c r="DE6" s="20">
        <f t="shared" si="8"/>
        <v>1.0003743756367267</v>
      </c>
      <c r="DF6" s="20">
        <f t="shared" si="8"/>
        <v>1.0660225158527292</v>
      </c>
      <c r="DG6" s="20">
        <f t="shared" si="8"/>
        <v>1.0789876015819335</v>
      </c>
      <c r="DH6" s="20">
        <f t="shared" si="8"/>
        <v>1.0119505666593775</v>
      </c>
      <c r="DI6" s="20">
        <f t="shared" si="8"/>
        <v>1.0327781833964149</v>
      </c>
      <c r="DJ6" s="20">
        <f t="shared" si="8"/>
        <v>1.0282130487216596</v>
      </c>
      <c r="DK6" s="55">
        <f t="shared" si="8"/>
        <v>1.0094968442163628</v>
      </c>
      <c r="DL6" s="20">
        <f t="shared" si="8"/>
        <v>1.0100221335982418</v>
      </c>
      <c r="DM6" s="2" t="s">
        <v>177</v>
      </c>
    </row>
    <row r="7" spans="1:117" x14ac:dyDescent="0.3">
      <c r="A7" s="15">
        <v>43524</v>
      </c>
      <c r="B7" s="18">
        <f>((In!B7-In!B$5)/In!B$5)+Justering!B$5</f>
        <v>1.0029803671928124</v>
      </c>
      <c r="C7" s="18">
        <f>((In!C7-In!C$5)/In!C$5)+Justering!C$5</f>
        <v>0.99726566676283945</v>
      </c>
      <c r="D7" s="18">
        <f>((In!D7-In!D$5)/In!D$5)+Justering!D$5</f>
        <v>0.99892459474034823</v>
      </c>
      <c r="E7" s="18">
        <f>((In!E7-In!E$5)/In!E$5)+Justering!E$5</f>
        <v>1.0031123741739256</v>
      </c>
      <c r="F7" s="18">
        <f>((In!F7-In!F$5)/In!F$5)+Justering!F$5</f>
        <v>1.1195580490695518</v>
      </c>
      <c r="G7" s="18">
        <f>((In!G7-In!G$5)/In!G$5)+Justering!G$5</f>
        <v>1.1157554828003768</v>
      </c>
      <c r="H7" s="18">
        <f>((In!H7-In!H$5)/In!H$5)+Justering!H$5</f>
        <v>1.1301108678765626</v>
      </c>
      <c r="I7" s="18">
        <f>((In!I7-In!I$5)/In!I$5)+Justering!I$5</f>
        <v>1.1556745091656568</v>
      </c>
      <c r="J7" s="18">
        <f>((In!J7-In!J$5)/In!J$5)+Justering!J$5</f>
        <v>1.0540429172669339</v>
      </c>
      <c r="K7" s="18">
        <f>((In!K7-In!K$5)/In!K$5)+Justering!K$5</f>
        <v>1.0160424488782698</v>
      </c>
      <c r="L7" s="18">
        <f>((In!L7-In!L$5)/In!L$5)+Justering!L$5</f>
        <v>1.0177303918677127</v>
      </c>
      <c r="M7" s="18">
        <f>((In!M7-In!M$5)/In!M$5)+Justering!M$5</f>
        <v>1.0100249999999997</v>
      </c>
      <c r="N7" s="18">
        <f>((In!N7-In!N6)/In!N6)+Justering!N6+(0.03^1/12)</f>
        <v>1.0039243375567477</v>
      </c>
      <c r="O7" s="18">
        <f>((In!O7-In!O$5)/In!O$5)+Justering!O$5</f>
        <v>1.107721209926694</v>
      </c>
      <c r="P7" s="18">
        <f>((In!P7-In!P$5)/In!P$5)+Justering!P$5</f>
        <v>1.1085946247852079</v>
      </c>
      <c r="Q7" s="18">
        <f>((In!Q7-In!Q$5)/In!Q$5)+Justering!Q$5</f>
        <v>1.139812052009024</v>
      </c>
      <c r="R7" s="18">
        <f>((In!R7-In!R$5)/In!R$5)+Justering!R$5</f>
        <v>1.1429592901357251</v>
      </c>
      <c r="S7" s="18">
        <f>((In!S7-In!S$5)/In!S$5)+Justering!S$5</f>
        <v>1.0091533180778032</v>
      </c>
      <c r="T7" s="18">
        <f>((In!T7-In!T$5)/In!T$5)+Justering!T$5</f>
        <v>1.003522930400544</v>
      </c>
      <c r="U7" s="18">
        <f>((In!U7-In!U$5)/In!U$5)+Justering!U$5</f>
        <v>0.99717988284825643</v>
      </c>
      <c r="V7" s="18">
        <f>((In!V7-In!V$5)/In!V$5)+Justering!V$5</f>
        <v>1.0006231269101806</v>
      </c>
      <c r="W7" s="18">
        <f>((In!W7-In!W$5)/In!W$5)+Justering!W$5</f>
        <v>1.1337961267712731</v>
      </c>
      <c r="X7" s="18">
        <f>((In!X7-In!X$5)/In!X$5)+Justering!X$5</f>
        <v>1.1538850822160993</v>
      </c>
      <c r="Y7" s="18">
        <f>((In!Y7-In!Y$5)/In!Y$5)+Justering!Y$5</f>
        <v>1.0178333136848969</v>
      </c>
      <c r="Z7" s="18">
        <f>((In!Z7-In!Z$5)/In!Z$5)+Justering!Z$5</f>
        <v>1.0464944691013134</v>
      </c>
      <c r="AA7" s="18">
        <f>((In!AA7-In!AA$5)/In!AA$5)+Justering!AA$5</f>
        <v>1.0428984908000827</v>
      </c>
      <c r="AB7" s="55">
        <f t="shared" si="5"/>
        <v>1.0177303918677127</v>
      </c>
      <c r="AC7" s="18">
        <f>((In!AC7-In!AC$5)/In!AC$5)+Justering!AC$5</f>
        <v>1.0134421770363315</v>
      </c>
      <c r="AD7" s="2" t="s">
        <v>177</v>
      </c>
      <c r="AE7" s="20">
        <f t="shared" ref="AE7:AE65" si="9">B7/B6-1</f>
        <v>4.4736918059284925E-4</v>
      </c>
      <c r="AF7" s="20">
        <f t="shared" ref="AF7:AF65" si="10">C7/C6-1</f>
        <v>-1.4869212518293651E-3</v>
      </c>
      <c r="AG7" s="20">
        <f t="shared" ref="AG7:AG65" si="11">D7/D6-1</f>
        <v>-3.5872560348448879E-4</v>
      </c>
      <c r="AH7" s="20">
        <f t="shared" ref="AH7:AH65" si="12">E7/E6-1</f>
        <v>1.8567825112105751E-3</v>
      </c>
      <c r="AI7" s="20">
        <f t="shared" ref="AI7:AI65" si="13">F7/F6-1</f>
        <v>3.9748619716309497E-2</v>
      </c>
      <c r="AJ7" s="20">
        <f t="shared" ref="AJ7:AJ65" si="14">G7/G6-1</f>
        <v>3.9398370587006459E-2</v>
      </c>
      <c r="AK7" s="20">
        <f t="shared" ref="AK7:AK65" si="15">H7/H6-1</f>
        <v>4.3706521739130588E-2</v>
      </c>
      <c r="AL7" s="20">
        <f t="shared" ref="AL7:AL65" si="16">I7/I6-1</f>
        <v>4.812010814275558E-2</v>
      </c>
      <c r="AM7" s="20">
        <f t="shared" ref="AM7:AM65" si="17">J7/J6-1</f>
        <v>1.5042604557612194E-2</v>
      </c>
      <c r="AN7" s="20">
        <f t="shared" ref="AN7:AN65" si="18">K7/K6-1</f>
        <v>4.4171779141102263E-3</v>
      </c>
      <c r="AO7" s="20">
        <f t="shared" ref="AO7:AO65" si="19">L7/L6-1</f>
        <v>8.1560905301703013E-3</v>
      </c>
      <c r="AP7" s="20">
        <f t="shared" ref="AP7:AP65" si="20">M7/M6-1</f>
        <v>4.9999999999998934E-3</v>
      </c>
      <c r="AQ7" s="20">
        <f t="shared" ref="AQ7:AQ65" si="21">N7/N6-1</f>
        <v>2.137463164690212E-3</v>
      </c>
      <c r="AR7" s="20">
        <f t="shared" ref="AR7:AR65" si="22">O7/O6-1</f>
        <v>3.4000912730260957E-2</v>
      </c>
      <c r="AS7" s="20">
        <f t="shared" ref="AS7:AS65" si="23">P7/P6-1</f>
        <v>3.6504466237741173E-2</v>
      </c>
      <c r="AT7" s="20">
        <f t="shared" ref="AT7:AT65" si="24">Q7/Q6-1</f>
        <v>5.2768075314434615E-2</v>
      </c>
      <c r="AU7" s="20">
        <f t="shared" ref="AU7:AU65" si="25">R7/R6-1</f>
        <v>5.8152843935869392E-2</v>
      </c>
      <c r="AV7" s="20">
        <f t="shared" ref="AV7:AV65" si="26">S7/S6-1</f>
        <v>5.7360055286801437E-3</v>
      </c>
      <c r="AW7" s="20">
        <f t="shared" ref="AW7:AW65" si="27">T7/T6-1</f>
        <v>9.2840932535587228E-4</v>
      </c>
      <c r="AX7" s="20">
        <f t="shared" ref="AX7:AX65" si="28">U7/U6-1</f>
        <v>-1.3045166835690125E-3</v>
      </c>
      <c r="AY7" s="20">
        <f t="shared" ref="AY7:AY65" si="29">V7/V6-1</f>
        <v>4.1533167200680232E-4</v>
      </c>
      <c r="AZ7" s="20">
        <f t="shared" ref="AZ7:AZ65" si="30">W7/W6-1</f>
        <v>6.4824748846250779E-2</v>
      </c>
      <c r="BA7" s="20">
        <f t="shared" ref="BA7:BA65" si="31">X7/X6-1</f>
        <v>7.0539048002325355E-2</v>
      </c>
      <c r="BB7" s="20">
        <f t="shared" ref="BB7:BB65" si="32">Y7/Y6-1</f>
        <v>6.935967354996686E-3</v>
      </c>
      <c r="BC7" s="20">
        <f t="shared" ref="BC7:BC65" si="33">Z7/Z6-1</f>
        <v>1.4147622140591842E-2</v>
      </c>
      <c r="BD7" s="20">
        <f t="shared" ref="BD7:BD65" si="34">AA7/AA6-1</f>
        <v>1.4989939637826799E-2</v>
      </c>
      <c r="BE7" s="55">
        <f t="shared" ref="BE7:BE65" si="35">AB7/AB6-1</f>
        <v>8.1560905301703013E-3</v>
      </c>
      <c r="BF7" s="20">
        <f t="shared" ref="BF7:BF65" si="36">AC7/AC6-1</f>
        <v>3.8002073388301305E-3</v>
      </c>
      <c r="BG7" s="2" t="s">
        <v>177</v>
      </c>
      <c r="BH7" s="20">
        <f>(VLOOKUP(BH$4,Assets[],6,FALSE)/12)+AE7</f>
        <v>4.4736918059284925E-4</v>
      </c>
      <c r="BI7" s="20">
        <f>(VLOOKUP(BI$4,Assets[],6,FALSE)/12)+AF7</f>
        <v>-1.4869212518293651E-3</v>
      </c>
      <c r="BJ7" s="20">
        <f>(VLOOKUP(BJ$4,Assets[],6,FALSE)/12)+AG7</f>
        <v>-3.5872560348448879E-4</v>
      </c>
      <c r="BK7" s="20">
        <f>(VLOOKUP(BK$4,Assets[],6,FALSE)/12)+AH7</f>
        <v>1.8567825112105751E-3</v>
      </c>
      <c r="BL7" s="20">
        <f>(VLOOKUP(BL$4,Assets[],6,FALSE)/12)+AI7</f>
        <v>3.9748619716309497E-2</v>
      </c>
      <c r="BM7" s="20">
        <f>(VLOOKUP(BM$4,Assets[],6,FALSE)/12)+AJ7</f>
        <v>3.9398370587006459E-2</v>
      </c>
      <c r="BN7" s="20">
        <f>(VLOOKUP(BN$4,Assets[],6,FALSE)/12)+AK7</f>
        <v>4.3706521739130588E-2</v>
      </c>
      <c r="BO7" s="20">
        <f>(VLOOKUP(BO$4,Assets[],6,FALSE)/12)+AL7</f>
        <v>4.812010814275558E-2</v>
      </c>
      <c r="BP7" s="20">
        <f>(VLOOKUP(BP$4,Assets[],6,FALSE)/12)+AM7</f>
        <v>1.5042604557612194E-2</v>
      </c>
      <c r="BQ7" s="20">
        <f>(VLOOKUP(BQ$4,Assets[],6,FALSE)/12)+AN7</f>
        <v>4.4171779141102263E-3</v>
      </c>
      <c r="BR7" s="20">
        <f>(VLOOKUP(BR$4,Assets[],6,FALSE)/12)+AO7</f>
        <v>8.1560905301703013E-3</v>
      </c>
      <c r="BS7" s="20">
        <f>(VLOOKUP(BS$4,Assets[],6,FALSE)/12)+AP7</f>
        <v>4.9999999999998934E-3</v>
      </c>
      <c r="BT7" s="20">
        <f>(VLOOKUP(BT$4,Assets[],6,FALSE)/12)+AQ7</f>
        <v>2.137463164690212E-3</v>
      </c>
      <c r="BU7" s="20">
        <f>(VLOOKUP(BU$4,Assets[],6,FALSE)/12)+AR7</f>
        <v>3.4173671063594292E-2</v>
      </c>
      <c r="BV7" s="20">
        <f>(VLOOKUP(BV$4,Assets[],6,FALSE)/12)+AS7</f>
        <v>3.6762091237741171E-2</v>
      </c>
      <c r="BW7" s="20">
        <f>(VLOOKUP(BW$4,Assets[],6,FALSE)/12)+AT7</f>
        <v>5.3029458647767945E-2</v>
      </c>
      <c r="BX7" s="20">
        <f>(VLOOKUP(BX$4,Assets[],6,FALSE)/12)+AU7</f>
        <v>5.8493702269202724E-2</v>
      </c>
      <c r="BY7" s="20">
        <f>(VLOOKUP(BY$4,Assets[],6,FALSE)/12)+AV7</f>
        <v>6.319338862013477E-3</v>
      </c>
      <c r="BZ7" s="20">
        <f>(VLOOKUP(BZ$4,Assets[],6,FALSE)/12)+AW7</f>
        <v>1.1369426586892056E-3</v>
      </c>
      <c r="CA7" s="20">
        <f>(VLOOKUP(CA$4,Assets[],6,FALSE)/12)+AX7</f>
        <v>-8.8785001690234577E-4</v>
      </c>
      <c r="CB7" s="20">
        <f>(VLOOKUP(CB$4,Assets[],6,FALSE)/12)+AY7</f>
        <v>5.8199833867346896E-4</v>
      </c>
      <c r="CC7" s="20">
        <f>(VLOOKUP(CC$4,Assets[],6,FALSE)/12)+AZ7</f>
        <v>6.607474884625078E-2</v>
      </c>
      <c r="CD7" s="20">
        <f>(VLOOKUP(CD$4,Assets[],6,FALSE)/12)+BA7</f>
        <v>7.1672381335658689E-2</v>
      </c>
      <c r="CE7" s="20">
        <f>(VLOOKUP(CE$4,Assets[],6,FALSE)/12)+BB7</f>
        <v>8.06425068833002E-3</v>
      </c>
      <c r="CF7" s="20">
        <f>(VLOOKUP(CF$4,Assets[],6,FALSE)/12)+BC7</f>
        <v>1.5030205473925175E-2</v>
      </c>
      <c r="CG7" s="20">
        <f>(VLOOKUP(CG$4,Assets[],6,FALSE)/12)+BD7</f>
        <v>1.5706606304493467E-2</v>
      </c>
      <c r="CH7" s="55">
        <f t="shared" si="7"/>
        <v>8.1560905301703013E-3</v>
      </c>
      <c r="CI7" s="20">
        <f>(VLOOKUP(CI$4,Assets[],6,FALSE)/12)+BF7</f>
        <v>4.2168740054967973E-3</v>
      </c>
      <c r="CJ7" s="2" t="s">
        <v>177</v>
      </c>
      <c r="CK7" s="20">
        <f t="shared" ref="CK7:CK38" si="37">CK6*(1+BH7)</f>
        <v>1.0029803671928124</v>
      </c>
      <c r="CL7" s="20">
        <f t="shared" ref="CL7:CL65" si="38">CL6*(1+BI7)</f>
        <v>0.99726566676283945</v>
      </c>
      <c r="CM7" s="20">
        <f t="shared" ref="CM7:CM65" si="39">CM6*(1+BJ7)</f>
        <v>0.99892459474034823</v>
      </c>
      <c r="CN7" s="20">
        <f t="shared" ref="CN7:CN65" si="40">CN6*(1+BK7)</f>
        <v>1.0031123741739256</v>
      </c>
      <c r="CO7" s="20">
        <f t="shared" ref="CO7:CO65" si="41">CO6*(1+BL7)</f>
        <v>1.1195580490695518</v>
      </c>
      <c r="CP7" s="20">
        <f t="shared" ref="CP7:CP65" si="42">CP6*(1+BM7)</f>
        <v>1.1157554828003766</v>
      </c>
      <c r="CQ7" s="20">
        <f t="shared" ref="CQ7:CQ65" si="43">CQ6*(1+BN7)</f>
        <v>1.1301108678765626</v>
      </c>
      <c r="CR7" s="20">
        <f t="shared" ref="CR7:CR65" si="44">CR6*(1+BO7)</f>
        <v>1.1556745091656568</v>
      </c>
      <c r="CS7" s="20">
        <f t="shared" ref="CS7:CS65" si="45">CS6*(1+BP7)</f>
        <v>1.0540429172669339</v>
      </c>
      <c r="CT7" s="20">
        <f t="shared" ref="CT7:CT65" si="46">CT6*(1+BQ7)</f>
        <v>1.0160424488782698</v>
      </c>
      <c r="CU7" s="20">
        <f t="shared" ref="CU7:CU65" si="47">CU6*(1+BR7)</f>
        <v>1.0177303918677127</v>
      </c>
      <c r="CV7" s="20">
        <f t="shared" ref="CV7:CV65" si="48">CV6*(1+BS7)</f>
        <v>1.0100249999999997</v>
      </c>
      <c r="CW7" s="20">
        <f t="shared" ref="CW7:CW65" si="49">CW6*(1+BT7)</f>
        <v>1.0039243375567477</v>
      </c>
      <c r="CX7" s="20">
        <f t="shared" ref="CX7:CX65" si="50">CX6*(1+BU7)</f>
        <v>1.1080849473860401</v>
      </c>
      <c r="CY7" s="20">
        <f t="shared" ref="CY7:CY65" si="51">CY6*(1+BV7)</f>
        <v>1.1091372637540995</v>
      </c>
      <c r="CZ7" s="20">
        <f t="shared" ref="CZ7:CZ65" si="52">CZ6*(1+BW7)</f>
        <v>1.1403702911425031</v>
      </c>
      <c r="DA7" s="20">
        <f t="shared" ref="DA7:DA65" si="53">DA6*(1+BX7)</f>
        <v>1.1436882632127421</v>
      </c>
      <c r="DB7" s="20">
        <f t="shared" ref="DB7:DB64" si="54">DB6*(1+BY7)</f>
        <v>1.0103256530886675</v>
      </c>
      <c r="DC7" s="20">
        <f t="shared" ref="DC7:DC65" si="55">DC6*(1+BZ7)</f>
        <v>1.0039407746999367</v>
      </c>
      <c r="DD7" s="20">
        <f t="shared" ref="DD7:DD65" si="56">DD6*(1+CA7)</f>
        <v>0.99801221391900896</v>
      </c>
      <c r="DE7" s="20">
        <f t="shared" ref="DE7:DE65" si="57">DE6*(1+CB7)</f>
        <v>1.0009565918613987</v>
      </c>
      <c r="DF7" s="20">
        <f t="shared" ref="DF7:DF65" si="58">DF6*(1+CC7)</f>
        <v>1.1364596858521467</v>
      </c>
      <c r="DG7" s="20">
        <f t="shared" ref="DG7:DG65" si="59">DG6*(1+CD7)</f>
        <v>1.1563212124189617</v>
      </c>
      <c r="DH7" s="20">
        <f t="shared" ref="DH7:DH65" si="60">DH6*(1+CE7)</f>
        <v>1.0201111897131163</v>
      </c>
      <c r="DI7" s="20">
        <f t="shared" ref="DI7:DI38" si="61">DI6*(1+CF7)</f>
        <v>1.0483010517018501</v>
      </c>
      <c r="DJ7" s="20">
        <f t="shared" ref="DJ7:DJ65" si="62">DJ6*(1+CG7)</f>
        <v>1.0443627862750737</v>
      </c>
      <c r="DK7" s="55">
        <f t="shared" ref="DK7:DK40" si="63">DK6*(1+CH7)</f>
        <v>1.0177303918677127</v>
      </c>
      <c r="DL7" s="20">
        <f t="shared" ref="DL7:DL65" si="64">DL6*(1+CI7)</f>
        <v>1.0142812696783887</v>
      </c>
      <c r="DM7" s="2" t="s">
        <v>177</v>
      </c>
    </row>
    <row r="8" spans="1:117" x14ac:dyDescent="0.3">
      <c r="A8" s="15">
        <v>43555</v>
      </c>
      <c r="B8" s="18">
        <f>((In!B8-In!B$5)/In!B$5)+Justering!B$5</f>
        <v>1.008955569380344</v>
      </c>
      <c r="C8" s="18">
        <f>((In!C8-In!C$5)/In!C$5)+Justering!C$5</f>
        <v>1.0031868822303489</v>
      </c>
      <c r="D8" s="18">
        <f>((In!D8-In!D$5)/In!D$5)+Justering!D$5</f>
        <v>0.99857881546807092</v>
      </c>
      <c r="E8" s="18">
        <f>((In!E8-In!E$5)/In!E$5)+Justering!E$5</f>
        <v>1.0053845784130964</v>
      </c>
      <c r="F8" s="18">
        <f>((In!F8-In!F$5)/In!F$5)+Justering!F$5</f>
        <v>1.1316486184254542</v>
      </c>
      <c r="G8" s="18">
        <f>((In!G8-In!G$5)/In!G$5)+Justering!G$5</f>
        <v>1.1271023007579495</v>
      </c>
      <c r="H8" s="18">
        <f>((In!H8-In!H$5)/In!H$5)+Justering!H$5</f>
        <v>1.143292611162112</v>
      </c>
      <c r="I8" s="18">
        <f>((In!I8-In!I$5)/In!I$5)+Justering!I$5</f>
        <v>1.1777693047307716</v>
      </c>
      <c r="J8" s="18">
        <f>((In!J8-In!J$5)/In!J$5)+Justering!J$5</f>
        <v>1.0625420711261537</v>
      </c>
      <c r="K8" s="18">
        <f>((In!K8-In!K$5)/In!K$5)+Justering!K$5</f>
        <v>1.015018462779657</v>
      </c>
      <c r="L8" s="18">
        <f>((In!L8-In!L$5)/In!L$5)+Justering!L$5</f>
        <v>1.0186643465266718</v>
      </c>
      <c r="M8" s="18">
        <f>((In!M8-In!M$5)/In!M$5)+Justering!M$5</f>
        <v>1.0150751249999996</v>
      </c>
      <c r="N8" s="18">
        <f>((In!N8-In!N7)/In!N7)+Justering!N7+(0.03^1/12)</f>
        <v>1.0060781860312993</v>
      </c>
      <c r="O8" s="18">
        <f>((In!O8-In!O$5)/In!O$5)+Justering!O$5</f>
        <v>1.1193533443623418</v>
      </c>
      <c r="P8" s="18">
        <f>((In!P8-In!P$5)/In!P$5)+Justering!P$5</f>
        <v>1.1206764315244029</v>
      </c>
      <c r="Q8" s="18">
        <f>((In!Q8-In!Q$5)/In!Q$5)+Justering!Q$5</f>
        <v>1.1576928235166484</v>
      </c>
      <c r="R8" s="18">
        <f>((In!R8-In!R$5)/In!R$5)+Justering!R$5</f>
        <v>1.1592320106285889</v>
      </c>
      <c r="S8" s="18">
        <f>((In!S8-In!S$5)/In!S$5)+Justering!S$5</f>
        <v>1.0124651549823174</v>
      </c>
      <c r="T8" s="18">
        <f>((In!T8-In!T$5)/In!T$5)+Justering!T$5</f>
        <v>1.010409176232028</v>
      </c>
      <c r="U8" s="18">
        <f>((In!U8-In!U$5)/In!U$5)+Justering!U$5</f>
        <v>1.0042797122481264</v>
      </c>
      <c r="V8" s="18">
        <f>((In!V8-In!V$5)/In!V$5)+Justering!V$5</f>
        <v>1.0015726536304561</v>
      </c>
      <c r="W8" s="18">
        <f>((In!W8-In!W$5)/In!W$5)+Justering!W$5</f>
        <v>1.1583898296046387</v>
      </c>
      <c r="X8" s="18">
        <f>((In!X8-In!X$5)/In!X$5)+Justering!X$5</f>
        <v>1.1833415000522134</v>
      </c>
      <c r="Y8" s="18">
        <f>((In!Y8-In!Y$5)/In!Y$5)+Justering!Y$5</f>
        <v>1.0241597477240816</v>
      </c>
      <c r="Z8" s="18">
        <f>((In!Z8-In!Z$5)/In!Z$5)+Justering!Z$5</f>
        <v>1.0543683961520265</v>
      </c>
      <c r="AA8" s="18">
        <f>((In!AA8-In!AA$5)/In!AA$5)+Justering!AA$5</f>
        <v>1.0515815588174489</v>
      </c>
      <c r="AB8" s="55">
        <f t="shared" si="5"/>
        <v>1.0186643465266718</v>
      </c>
      <c r="AC8" s="18">
        <f>((In!AC8-In!AC$5)/In!AC$5)+Justering!AC$5</f>
        <v>1.0101724034762642</v>
      </c>
      <c r="AD8" s="2" t="s">
        <v>177</v>
      </c>
      <c r="AE8" s="20">
        <f t="shared" si="9"/>
        <v>5.9574468085106247E-3</v>
      </c>
      <c r="AF8" s="20">
        <f t="shared" si="10"/>
        <v>5.9374504355793611E-3</v>
      </c>
      <c r="AG8" s="20">
        <f t="shared" si="11"/>
        <v>-3.4615152544836825E-4</v>
      </c>
      <c r="AH8" s="20">
        <f t="shared" si="12"/>
        <v>2.2651542316403095E-3</v>
      </c>
      <c r="AI8" s="20">
        <f t="shared" si="13"/>
        <v>1.0799412648545337E-2</v>
      </c>
      <c r="AJ8" s="20">
        <f t="shared" si="14"/>
        <v>1.0169627783583879E-2</v>
      </c>
      <c r="AK8" s="20">
        <f t="shared" si="15"/>
        <v>1.1664115141479359E-2</v>
      </c>
      <c r="AL8" s="20">
        <f t="shared" si="16"/>
        <v>1.9118528088904574E-2</v>
      </c>
      <c r="AM8" s="20">
        <f t="shared" si="17"/>
        <v>8.0633850102209692E-3</v>
      </c>
      <c r="AN8" s="20">
        <f t="shared" si="18"/>
        <v>-1.0078182262397428E-3</v>
      </c>
      <c r="AO8" s="20">
        <f t="shared" si="19"/>
        <v>9.1768376617418213E-4</v>
      </c>
      <c r="AP8" s="20">
        <f t="shared" si="20"/>
        <v>4.9999999999998934E-3</v>
      </c>
      <c r="AQ8" s="20">
        <f t="shared" si="21"/>
        <v>2.1454290866116388E-3</v>
      </c>
      <c r="AR8" s="20">
        <f t="shared" si="22"/>
        <v>1.0500958482520639E-2</v>
      </c>
      <c r="AS8" s="20">
        <f t="shared" si="23"/>
        <v>1.0898308966215575E-2</v>
      </c>
      <c r="AT8" s="20">
        <f t="shared" si="24"/>
        <v>1.5687473628751114E-2</v>
      </c>
      <c r="AU8" s="20">
        <f t="shared" si="25"/>
        <v>1.4237357912311621E-2</v>
      </c>
      <c r="AV8" s="20">
        <f t="shared" si="26"/>
        <v>3.2817975675119015E-3</v>
      </c>
      <c r="AW8" s="20">
        <f t="shared" si="27"/>
        <v>6.862071232129674E-3</v>
      </c>
      <c r="AX8" s="20">
        <f t="shared" si="28"/>
        <v>7.1199083755988379E-3</v>
      </c>
      <c r="AY8" s="20">
        <f t="shared" si="29"/>
        <v>9.4893541308360696E-4</v>
      </c>
      <c r="AZ8" s="20">
        <f t="shared" si="30"/>
        <v>2.169146838012348E-2</v>
      </c>
      <c r="BA8" s="20">
        <f t="shared" si="31"/>
        <v>2.5528034195174243E-2</v>
      </c>
      <c r="BB8" s="20">
        <f t="shared" si="32"/>
        <v>6.2155894822117919E-3</v>
      </c>
      <c r="BC8" s="20">
        <f t="shared" si="33"/>
        <v>7.524098103905752E-3</v>
      </c>
      <c r="BD8" s="20">
        <f t="shared" si="34"/>
        <v>8.3258994944990228E-3</v>
      </c>
      <c r="BE8" s="55">
        <f t="shared" si="35"/>
        <v>9.1768376617418213E-4</v>
      </c>
      <c r="BF8" s="20">
        <f t="shared" si="36"/>
        <v>-3.2264036707345678E-3</v>
      </c>
      <c r="BG8" s="2" t="s">
        <v>177</v>
      </c>
      <c r="BH8" s="20">
        <f>(VLOOKUP(BH$4,Assets[],6,FALSE)/12)+AE8</f>
        <v>5.9574468085106247E-3</v>
      </c>
      <c r="BI8" s="20">
        <f>(VLOOKUP(BI$4,Assets[],6,FALSE)/12)+AF8</f>
        <v>5.9374504355793611E-3</v>
      </c>
      <c r="BJ8" s="20">
        <f>(VLOOKUP(BJ$4,Assets[],6,FALSE)/12)+AG8</f>
        <v>-3.4615152544836825E-4</v>
      </c>
      <c r="BK8" s="20">
        <f>(VLOOKUP(BK$4,Assets[],6,FALSE)/12)+AH8</f>
        <v>2.2651542316403095E-3</v>
      </c>
      <c r="BL8" s="20">
        <f>(VLOOKUP(BL$4,Assets[],6,FALSE)/12)+AI8</f>
        <v>1.0799412648545337E-2</v>
      </c>
      <c r="BM8" s="20">
        <f>(VLOOKUP(BM$4,Assets[],6,FALSE)/12)+AJ8</f>
        <v>1.0169627783583879E-2</v>
      </c>
      <c r="BN8" s="20">
        <f>(VLOOKUP(BN$4,Assets[],6,FALSE)/12)+AK8</f>
        <v>1.1664115141479359E-2</v>
      </c>
      <c r="BO8" s="20">
        <f>(VLOOKUP(BO$4,Assets[],6,FALSE)/12)+AL8</f>
        <v>1.9118528088904574E-2</v>
      </c>
      <c r="BP8" s="20">
        <f>(VLOOKUP(BP$4,Assets[],6,FALSE)/12)+AM8</f>
        <v>8.0633850102209692E-3</v>
      </c>
      <c r="BQ8" s="20">
        <f>(VLOOKUP(BQ$4,Assets[],6,FALSE)/12)+AN8</f>
        <v>-1.0078182262397428E-3</v>
      </c>
      <c r="BR8" s="20">
        <f>(VLOOKUP(BR$4,Assets[],6,FALSE)/12)+AO8</f>
        <v>9.1768376617418213E-4</v>
      </c>
      <c r="BS8" s="20">
        <f>(VLOOKUP(BS$4,Assets[],6,FALSE)/12)+AP8</f>
        <v>4.9999999999998934E-3</v>
      </c>
      <c r="BT8" s="20">
        <f>(VLOOKUP(BT$4,Assets[],6,FALSE)/12)+AQ8</f>
        <v>2.1454290866116388E-3</v>
      </c>
      <c r="BU8" s="20">
        <f>(VLOOKUP(BU$4,Assets[],6,FALSE)/12)+AR8</f>
        <v>1.0673716815853973E-2</v>
      </c>
      <c r="BV8" s="20">
        <f>(VLOOKUP(BV$4,Assets[],6,FALSE)/12)+AS8</f>
        <v>1.1155933966215574E-2</v>
      </c>
      <c r="BW8" s="20">
        <f>(VLOOKUP(BW$4,Assets[],6,FALSE)/12)+AT8</f>
        <v>1.5948856962084448E-2</v>
      </c>
      <c r="BX8" s="20">
        <f>(VLOOKUP(BX$4,Assets[],6,FALSE)/12)+AU8</f>
        <v>1.4578216245644954E-2</v>
      </c>
      <c r="BY8" s="20">
        <f>(VLOOKUP(BY$4,Assets[],6,FALSE)/12)+AV8</f>
        <v>3.8651309008452348E-3</v>
      </c>
      <c r="BZ8" s="20">
        <f>(VLOOKUP(BZ$4,Assets[],6,FALSE)/12)+AW8</f>
        <v>7.0706045654630074E-3</v>
      </c>
      <c r="CA8" s="20">
        <f>(VLOOKUP(CA$4,Assets[],6,FALSE)/12)+AX8</f>
        <v>7.5365750422655047E-3</v>
      </c>
      <c r="CB8" s="20">
        <f>(VLOOKUP(CB$4,Assets[],6,FALSE)/12)+AY8</f>
        <v>1.1156020797502737E-3</v>
      </c>
      <c r="CC8" s="20">
        <f>(VLOOKUP(CC$4,Assets[],6,FALSE)/12)+AZ8</f>
        <v>2.2941468380123481E-2</v>
      </c>
      <c r="CD8" s="20">
        <f>(VLOOKUP(CD$4,Assets[],6,FALSE)/12)+BA8</f>
        <v>2.6661367528507576E-2</v>
      </c>
      <c r="CE8" s="20">
        <f>(VLOOKUP(CE$4,Assets[],6,FALSE)/12)+BB8</f>
        <v>7.3438728155451249E-3</v>
      </c>
      <c r="CF8" s="20">
        <f>(VLOOKUP(CF$4,Assets[],6,FALSE)/12)+BC8</f>
        <v>8.4066814372390844E-3</v>
      </c>
      <c r="CG8" s="20">
        <f>(VLOOKUP(CG$4,Assets[],6,FALSE)/12)+BD8</f>
        <v>9.0425661611656903E-3</v>
      </c>
      <c r="CH8" s="55">
        <f t="shared" si="7"/>
        <v>9.1768376617418213E-4</v>
      </c>
      <c r="CI8" s="20">
        <f>(VLOOKUP(CI$4,Assets[],6,FALSE)/12)+BF8</f>
        <v>-2.809737004067901E-3</v>
      </c>
      <c r="CJ8" s="2" t="s">
        <v>177</v>
      </c>
      <c r="CK8" s="20">
        <f t="shared" si="37"/>
        <v>1.008955569380344</v>
      </c>
      <c r="CL8" s="20">
        <f t="shared" si="38"/>
        <v>1.0031868822303489</v>
      </c>
      <c r="CM8" s="20">
        <f t="shared" si="39"/>
        <v>0.99857881546807092</v>
      </c>
      <c r="CN8" s="20">
        <f t="shared" si="40"/>
        <v>1.0053845784130964</v>
      </c>
      <c r="CO8" s="20">
        <f t="shared" si="41"/>
        <v>1.1316486184254542</v>
      </c>
      <c r="CP8" s="20">
        <f t="shared" si="42"/>
        <v>1.1271023007579495</v>
      </c>
      <c r="CQ8" s="20">
        <f t="shared" si="43"/>
        <v>1.143292611162112</v>
      </c>
      <c r="CR8" s="20">
        <f t="shared" si="44"/>
        <v>1.1777693047307713</v>
      </c>
      <c r="CS8" s="20">
        <f t="shared" si="45"/>
        <v>1.0625420711261537</v>
      </c>
      <c r="CT8" s="20">
        <f t="shared" si="46"/>
        <v>1.015018462779657</v>
      </c>
      <c r="CU8" s="20">
        <f t="shared" si="47"/>
        <v>1.0186643465266718</v>
      </c>
      <c r="CV8" s="20">
        <f t="shared" si="48"/>
        <v>1.0150751249999996</v>
      </c>
      <c r="CW8" s="20">
        <f t="shared" si="49"/>
        <v>1.0060781860312993</v>
      </c>
      <c r="CX8" s="20">
        <f t="shared" si="50"/>
        <v>1.1199123323223492</v>
      </c>
      <c r="CY8" s="20">
        <f t="shared" si="51"/>
        <v>1.1215107258280093</v>
      </c>
      <c r="CZ8" s="20">
        <f t="shared" si="52"/>
        <v>1.1585578937997456</v>
      </c>
      <c r="DA8" s="20">
        <f t="shared" si="53"/>
        <v>1.1603611980314634</v>
      </c>
      <c r="DB8" s="20">
        <f t="shared" si="54"/>
        <v>1.0142306939903372</v>
      </c>
      <c r="DC8" s="20">
        <f t="shared" si="55"/>
        <v>1.0110392429249844</v>
      </c>
      <c r="DD8" s="20">
        <f t="shared" si="56"/>
        <v>1.0055338078623071</v>
      </c>
      <c r="DE8" s="20">
        <f t="shared" si="57"/>
        <v>1.0020732611170191</v>
      </c>
      <c r="DF8" s="20">
        <f t="shared" si="58"/>
        <v>1.1625317398004087</v>
      </c>
      <c r="DG8" s="20">
        <f t="shared" si="59"/>
        <v>1.1871503172442732</v>
      </c>
      <c r="DH8" s="20">
        <f t="shared" si="60"/>
        <v>1.0276027565480839</v>
      </c>
      <c r="DI8" s="20">
        <f t="shared" si="61"/>
        <v>1.0571137846938301</v>
      </c>
      <c r="DJ8" s="20">
        <f t="shared" si="62"/>
        <v>1.0538065058662254</v>
      </c>
      <c r="DK8" s="55">
        <f t="shared" si="63"/>
        <v>1.0186643465266718</v>
      </c>
      <c r="DL8" s="20">
        <f t="shared" si="64"/>
        <v>1.0114314060624403</v>
      </c>
      <c r="DM8" s="2" t="s">
        <v>177</v>
      </c>
    </row>
    <row r="9" spans="1:117" x14ac:dyDescent="0.3">
      <c r="A9" s="15">
        <v>43585</v>
      </c>
      <c r="B9" s="18">
        <f>((In!B9-In!B$5)/In!B$5)+Justering!B$5</f>
        <v>1.0108653192320491</v>
      </c>
      <c r="C9" s="18">
        <f>((In!C9-In!C$5)/In!C$5)+Justering!C$5</f>
        <v>1.0136540914676209</v>
      </c>
      <c r="D9" s="18">
        <f>((In!D9-In!D$5)/In!D$5)+Justering!D$5</f>
        <v>0.99809980014592514</v>
      </c>
      <c r="E9" s="18">
        <f>((In!E9-In!E$5)/In!E$5)+Justering!E$5</f>
        <v>1.007243689690527</v>
      </c>
      <c r="F9" s="18">
        <f>((In!F9-In!F$5)/In!F$5)+Justering!F$5</f>
        <v>1.2131476578703393</v>
      </c>
      <c r="G9" s="18">
        <f>((In!G9-In!G$5)/In!G$5)+Justering!G$5</f>
        <v>1.210925236578912</v>
      </c>
      <c r="H9" s="18">
        <f>((In!H9-In!H$5)/In!H$5)+Justering!H$5</f>
        <v>1.2098251065131935</v>
      </c>
      <c r="I9" s="18">
        <f>((In!I9-In!I$5)/In!I$5)+Justering!I$5</f>
        <v>1.2431492299616194</v>
      </c>
      <c r="J9" s="18">
        <f>((In!J9-In!J$5)/In!J$5)+Justering!J$5</f>
        <v>1.0747529206011688</v>
      </c>
      <c r="K9" s="18">
        <f>((In!K9-In!K$5)/In!K$5)+Justering!K$5</f>
        <v>1.0067334843454248</v>
      </c>
      <c r="L9" s="18">
        <f>((In!L9-In!L$5)/In!L$5)+Justering!L$5</f>
        <v>1.0268339920171454</v>
      </c>
      <c r="M9" s="18">
        <f>((In!M9-In!M$5)/In!M$5)+Justering!M$5</f>
        <v>1.0201505006249996</v>
      </c>
      <c r="N9" s="18">
        <f>((In!N9-In!N8)/In!N8)+Justering!N8+(0.03^1/12)</f>
        <v>1.0080984889711115</v>
      </c>
      <c r="O9" s="18">
        <f>((In!O9-In!O$5)/In!O$5)+Justering!O$5</f>
        <v>1.2057988786767535</v>
      </c>
      <c r="P9" s="18">
        <f>((In!P9-In!P$5)/In!P$5)+Justering!P$5</f>
        <v>1.2084844338618399</v>
      </c>
      <c r="Q9" s="18">
        <f>((In!Q9-In!Q$5)/In!Q$5)+Justering!Q$5</f>
        <v>1.2259869148835296</v>
      </c>
      <c r="R9" s="18">
        <f>((In!R9-In!R$5)/In!R$5)+Justering!R$5</f>
        <v>1.2315954493277554</v>
      </c>
      <c r="S9" s="18">
        <f>((In!S9-In!S$5)/In!S$5)+Justering!S$5</f>
        <v>1.0208425213230705</v>
      </c>
      <c r="T9" s="18">
        <f>((In!T9-In!T$5)/In!T$5)+Justering!T$5</f>
        <v>1.0131169301806662</v>
      </c>
      <c r="U9" s="18">
        <f>((In!U9-In!U$5)/In!U$5)+Justering!U$5</f>
        <v>1.0140776105381621</v>
      </c>
      <c r="V9" s="18">
        <f>((In!V9-In!V$5)/In!V$5)+Justering!V$5</f>
        <v>1.0025320712540675</v>
      </c>
      <c r="W9" s="18">
        <f>((In!W9-In!W$5)/In!W$5)+Justering!W$5</f>
        <v>1.2628438411855349</v>
      </c>
      <c r="X9" s="18">
        <f>((In!X9-In!X$5)/In!X$5)+Justering!X$5</f>
        <v>1.2733253540473455</v>
      </c>
      <c r="Y9" s="18">
        <f>((In!Y9-In!Y$5)/In!Y$5)+Justering!Y$5</f>
        <v>1.0236651334072284</v>
      </c>
      <c r="Z9" s="18">
        <f>((In!Z9-In!Z$5)/In!Z$5)+Justering!Z$5</f>
        <v>1.0664890621127807</v>
      </c>
      <c r="AA9" s="18">
        <f>((In!AA9-In!AA$5)/In!AA$5)+Justering!AA$5</f>
        <v>1.0664668182757908</v>
      </c>
      <c r="AB9" s="55">
        <f t="shared" si="5"/>
        <v>1.0268339920171454</v>
      </c>
      <c r="AC9" s="18">
        <f>((In!AC9-In!AC$5)/In!AC$5)+Justering!AC$5</f>
        <v>1.0080821419045214</v>
      </c>
      <c r="AD9" s="2" t="s">
        <v>177</v>
      </c>
      <c r="AE9" s="20">
        <f t="shared" si="9"/>
        <v>1.8927987610772856E-3</v>
      </c>
      <c r="AF9" s="20">
        <f t="shared" si="10"/>
        <v>1.0433957443702457E-2</v>
      </c>
      <c r="AG9" s="20">
        <f t="shared" si="11"/>
        <v>-4.7969706018768932E-4</v>
      </c>
      <c r="AH9" s="20">
        <f t="shared" si="12"/>
        <v>1.8491543607770389E-3</v>
      </c>
      <c r="AI9" s="20">
        <f t="shared" si="13"/>
        <v>7.2017972821175391E-2</v>
      </c>
      <c r="AJ9" s="20">
        <f t="shared" si="14"/>
        <v>7.4370299629939129E-2</v>
      </c>
      <c r="AK9" s="20">
        <f t="shared" si="15"/>
        <v>5.819375958658024E-2</v>
      </c>
      <c r="AL9" s="20">
        <f t="shared" si="16"/>
        <v>5.5511656627690087E-2</v>
      </c>
      <c r="AM9" s="20">
        <f t="shared" si="17"/>
        <v>1.1492109166155728E-2</v>
      </c>
      <c r="AN9" s="20">
        <f t="shared" si="18"/>
        <v>-8.1623918559506903E-3</v>
      </c>
      <c r="AO9" s="20">
        <f t="shared" si="19"/>
        <v>8.019958211288758E-3</v>
      </c>
      <c r="AP9" s="20">
        <f t="shared" si="20"/>
        <v>4.9999999999998934E-3</v>
      </c>
      <c r="AQ9" s="20">
        <f t="shared" si="21"/>
        <v>2.0080973505467448E-3</v>
      </c>
      <c r="AR9" s="20">
        <f t="shared" si="22"/>
        <v>7.7228102055349579E-2</v>
      </c>
      <c r="AS9" s="20">
        <f t="shared" si="23"/>
        <v>7.8352680459243595E-2</v>
      </c>
      <c r="AT9" s="20">
        <f t="shared" si="24"/>
        <v>5.8991547653745258E-2</v>
      </c>
      <c r="AU9" s="20">
        <f t="shared" si="25"/>
        <v>6.2423602898894925E-2</v>
      </c>
      <c r="AV9" s="20">
        <f t="shared" si="26"/>
        <v>8.2742268210695968E-3</v>
      </c>
      <c r="AW9" s="20">
        <f t="shared" si="27"/>
        <v>2.6798588258429845E-3</v>
      </c>
      <c r="AX9" s="20">
        <f t="shared" si="28"/>
        <v>9.7561447976506344E-3</v>
      </c>
      <c r="AY9" s="20">
        <f t="shared" si="29"/>
        <v>9.5791116114618546E-4</v>
      </c>
      <c r="AZ9" s="20">
        <f t="shared" si="30"/>
        <v>9.017172709168797E-2</v>
      </c>
      <c r="BA9" s="20">
        <f t="shared" si="31"/>
        <v>7.6042168715591885E-2</v>
      </c>
      <c r="BB9" s="20">
        <f t="shared" si="32"/>
        <v>-4.8294645239899125E-4</v>
      </c>
      <c r="BC9" s="20">
        <f t="shared" si="33"/>
        <v>1.1495665087259077E-2</v>
      </c>
      <c r="BD9" s="20">
        <f t="shared" si="34"/>
        <v>1.4155116484812824E-2</v>
      </c>
      <c r="BE9" s="55">
        <f t="shared" si="35"/>
        <v>8.019958211288758E-3</v>
      </c>
      <c r="BF9" s="20">
        <f t="shared" si="36"/>
        <v>-2.0692127052270859E-3</v>
      </c>
      <c r="BG9" s="2" t="s">
        <v>177</v>
      </c>
      <c r="BH9" s="20">
        <f>(VLOOKUP(BH$4,Assets[],6,FALSE)/12)+AE9</f>
        <v>1.8927987610772856E-3</v>
      </c>
      <c r="BI9" s="20">
        <f>(VLOOKUP(BI$4,Assets[],6,FALSE)/12)+AF9</f>
        <v>1.0433957443702457E-2</v>
      </c>
      <c r="BJ9" s="20">
        <f>(VLOOKUP(BJ$4,Assets[],6,FALSE)/12)+AG9</f>
        <v>-4.7969706018768932E-4</v>
      </c>
      <c r="BK9" s="20">
        <f>(VLOOKUP(BK$4,Assets[],6,FALSE)/12)+AH9</f>
        <v>1.8491543607770389E-3</v>
      </c>
      <c r="BL9" s="20">
        <f>(VLOOKUP(BL$4,Assets[],6,FALSE)/12)+AI9</f>
        <v>7.2017972821175391E-2</v>
      </c>
      <c r="BM9" s="20">
        <f>(VLOOKUP(BM$4,Assets[],6,FALSE)/12)+AJ9</f>
        <v>7.4370299629939129E-2</v>
      </c>
      <c r="BN9" s="20">
        <f>(VLOOKUP(BN$4,Assets[],6,FALSE)/12)+AK9</f>
        <v>5.819375958658024E-2</v>
      </c>
      <c r="BO9" s="20">
        <f>(VLOOKUP(BO$4,Assets[],6,FALSE)/12)+AL9</f>
        <v>5.5511656627690087E-2</v>
      </c>
      <c r="BP9" s="20">
        <f>(VLOOKUP(BP$4,Assets[],6,FALSE)/12)+AM9</f>
        <v>1.1492109166155728E-2</v>
      </c>
      <c r="BQ9" s="20">
        <f>(VLOOKUP(BQ$4,Assets[],6,FALSE)/12)+AN9</f>
        <v>-8.1623918559506903E-3</v>
      </c>
      <c r="BR9" s="20">
        <f>(VLOOKUP(BR$4,Assets[],6,FALSE)/12)+AO9</f>
        <v>8.019958211288758E-3</v>
      </c>
      <c r="BS9" s="20">
        <f>(VLOOKUP(BS$4,Assets[],6,FALSE)/12)+AP9</f>
        <v>4.9999999999998934E-3</v>
      </c>
      <c r="BT9" s="20">
        <f>(VLOOKUP(BT$4,Assets[],6,FALSE)/12)+AQ9</f>
        <v>2.0080973505467448E-3</v>
      </c>
      <c r="BU9" s="20">
        <f>(VLOOKUP(BU$4,Assets[],6,FALSE)/12)+AR9</f>
        <v>7.7400860388682907E-2</v>
      </c>
      <c r="BV9" s="20">
        <f>(VLOOKUP(BV$4,Assets[],6,FALSE)/12)+AS9</f>
        <v>7.8610305459243593E-2</v>
      </c>
      <c r="BW9" s="20">
        <f>(VLOOKUP(BW$4,Assets[],6,FALSE)/12)+AT9</f>
        <v>5.9252930987078588E-2</v>
      </c>
      <c r="BX9" s="20">
        <f>(VLOOKUP(BX$4,Assets[],6,FALSE)/12)+AU9</f>
        <v>6.2764461232228258E-2</v>
      </c>
      <c r="BY9" s="20">
        <f>(VLOOKUP(BY$4,Assets[],6,FALSE)/12)+AV9</f>
        <v>8.8575601544029301E-3</v>
      </c>
      <c r="BZ9" s="20">
        <f>(VLOOKUP(BZ$4,Assets[],6,FALSE)/12)+AW9</f>
        <v>2.888392159176318E-3</v>
      </c>
      <c r="CA9" s="20">
        <f>(VLOOKUP(CA$4,Assets[],6,FALSE)/12)+AX9</f>
        <v>1.01728114643173E-2</v>
      </c>
      <c r="CB9" s="20">
        <f>(VLOOKUP(CB$4,Assets[],6,FALSE)/12)+AY9</f>
        <v>1.1245778278128522E-3</v>
      </c>
      <c r="CC9" s="20">
        <f>(VLOOKUP(CC$4,Assets[],6,FALSE)/12)+AZ9</f>
        <v>9.1421727091687971E-2</v>
      </c>
      <c r="CD9" s="20">
        <f>(VLOOKUP(CD$4,Assets[],6,FALSE)/12)+BA9</f>
        <v>7.7175502048925218E-2</v>
      </c>
      <c r="CE9" s="20">
        <f>(VLOOKUP(CE$4,Assets[],6,FALSE)/12)+BB9</f>
        <v>6.4533688093434201E-4</v>
      </c>
      <c r="CF9" s="20">
        <f>(VLOOKUP(CF$4,Assets[],6,FALSE)/12)+BC9</f>
        <v>1.237824842059241E-2</v>
      </c>
      <c r="CG9" s="20">
        <f>(VLOOKUP(CG$4,Assets[],6,FALSE)/12)+BD9</f>
        <v>1.4871783151479492E-2</v>
      </c>
      <c r="CH9" s="55">
        <f t="shared" si="7"/>
        <v>8.019958211288758E-3</v>
      </c>
      <c r="CI9" s="20">
        <f>(VLOOKUP(CI$4,Assets[],6,FALSE)/12)+BF9</f>
        <v>-1.6525460385604191E-3</v>
      </c>
      <c r="CJ9" s="2" t="s">
        <v>177</v>
      </c>
      <c r="CK9" s="20">
        <f t="shared" si="37"/>
        <v>1.0108653192320491</v>
      </c>
      <c r="CL9" s="20">
        <f t="shared" si="38"/>
        <v>1.0136540914676209</v>
      </c>
      <c r="CM9" s="20">
        <f t="shared" si="39"/>
        <v>0.99809980014592514</v>
      </c>
      <c r="CN9" s="20">
        <f t="shared" si="40"/>
        <v>1.007243689690527</v>
      </c>
      <c r="CO9" s="20">
        <f t="shared" si="41"/>
        <v>1.2131476578703393</v>
      </c>
      <c r="CP9" s="20">
        <f t="shared" si="42"/>
        <v>1.210925236578912</v>
      </c>
      <c r="CQ9" s="20">
        <f t="shared" si="43"/>
        <v>1.2098251065131935</v>
      </c>
      <c r="CR9" s="20">
        <f t="shared" si="44"/>
        <v>1.2431492299616191</v>
      </c>
      <c r="CS9" s="20">
        <f t="shared" si="45"/>
        <v>1.0747529206011688</v>
      </c>
      <c r="CT9" s="20">
        <f t="shared" si="46"/>
        <v>1.0067334843454248</v>
      </c>
      <c r="CU9" s="20">
        <f t="shared" si="47"/>
        <v>1.0268339920171454</v>
      </c>
      <c r="CV9" s="20">
        <f t="shared" si="48"/>
        <v>1.0201505006249996</v>
      </c>
      <c r="CW9" s="20">
        <f t="shared" si="49"/>
        <v>1.0080984889711115</v>
      </c>
      <c r="CX9" s="20">
        <f t="shared" si="50"/>
        <v>1.2065945104039957</v>
      </c>
      <c r="CY9" s="20">
        <f t="shared" si="51"/>
        <v>1.209673026561167</v>
      </c>
      <c r="CZ9" s="20">
        <f t="shared" si="52"/>
        <v>1.2272058447255971</v>
      </c>
      <c r="DA9" s="20">
        <f t="shared" si="53"/>
        <v>1.2331906434606912</v>
      </c>
      <c r="DB9" s="20">
        <f t="shared" si="54"/>
        <v>1.0232143033727985</v>
      </c>
      <c r="DC9" s="20">
        <f t="shared" si="55"/>
        <v>1.0139595207468683</v>
      </c>
      <c r="DD9" s="20">
        <f t="shared" si="56"/>
        <v>1.0157629137106874</v>
      </c>
      <c r="DE9" s="20">
        <f t="shared" si="57"/>
        <v>1.0032001704883153</v>
      </c>
      <c r="DF9" s="20">
        <f t="shared" si="58"/>
        <v>1.2688123992518667</v>
      </c>
      <c r="DG9" s="20">
        <f t="shared" si="59"/>
        <v>1.2787692389851411</v>
      </c>
      <c r="DH9" s="20">
        <f t="shared" si="60"/>
        <v>1.0282659065058342</v>
      </c>
      <c r="DI9" s="20">
        <f t="shared" si="61"/>
        <v>1.0701990017296028</v>
      </c>
      <c r="DJ9" s="20">
        <f t="shared" si="62"/>
        <v>1.0694784877050862</v>
      </c>
      <c r="DK9" s="55">
        <f t="shared" si="63"/>
        <v>1.0268339920171454</v>
      </c>
      <c r="DL9" s="20">
        <f t="shared" si="64"/>
        <v>1.0097599690990762</v>
      </c>
      <c r="DM9" s="2" t="s">
        <v>177</v>
      </c>
    </row>
    <row r="10" spans="1:117" x14ac:dyDescent="0.3">
      <c r="A10" s="15">
        <v>43616</v>
      </c>
      <c r="B10" s="18">
        <f>((In!B10-In!B$5)/In!B$5)+Justering!B$5</f>
        <v>1.015292466615547</v>
      </c>
      <c r="C10" s="18">
        <f>((In!C10-In!C$5)/In!C$5)+Justering!C$5</f>
        <v>1.0273198994140296</v>
      </c>
      <c r="D10" s="18">
        <f>((In!D10-In!D$5)/In!D$5)+Justering!D$5</f>
        <v>0.9977445040129429</v>
      </c>
      <c r="E10" s="18">
        <f>((In!E10-In!E$5)/In!E$5)+Justering!E$5</f>
        <v>1.0076202195672241</v>
      </c>
      <c r="F10" s="18">
        <f>((In!F10-In!F$5)/In!F$5)+Justering!F$5</f>
        <v>1.1299091056801782</v>
      </c>
      <c r="G10" s="18">
        <f>((In!G10-In!G$5)/In!G$5)+Justering!G$5</f>
        <v>1.1300174911423062</v>
      </c>
      <c r="H10" s="18">
        <f>((In!H10-In!H$5)/In!H$5)+Justering!H$5</f>
        <v>1.184120707106372</v>
      </c>
      <c r="I10" s="18">
        <f>((In!I10-In!I$5)/In!I$5)+Justering!I$5</f>
        <v>1.1697880591736125</v>
      </c>
      <c r="J10" s="18">
        <f>((In!J10-In!J$5)/In!J$5)+Justering!J$5</f>
        <v>1.0615323640984669</v>
      </c>
      <c r="K10" s="18">
        <f>((In!K10-In!K$5)/In!K$5)+Justering!K$5</f>
        <v>0.99562478666956289</v>
      </c>
      <c r="L10" s="18">
        <f>((In!L10-In!L$5)/In!L$5)+Justering!L$5</f>
        <v>1.0270060362964275</v>
      </c>
      <c r="M10" s="18">
        <f>((In!M10-In!M$5)/In!M$5)+Justering!M$5</f>
        <v>1.0252512531281244</v>
      </c>
      <c r="N10" s="18">
        <f>((In!N10-In!N9)/In!N9)+Justering!N9+(0.03^1/12)</f>
        <v>1.010242516419138</v>
      </c>
      <c r="O10" s="18">
        <f>((In!O10-In!O$5)/In!O$5)+Justering!O$5</f>
        <v>1.1113447303011623</v>
      </c>
      <c r="P10" s="18">
        <f>((In!P10-In!P$5)/In!P$5)+Justering!P$5</f>
        <v>1.1216616470558891</v>
      </c>
      <c r="Q10" s="18">
        <f>((In!Q10-In!Q$5)/In!Q$5)+Justering!Q$5</f>
        <v>1.1611746706724424</v>
      </c>
      <c r="R10" s="18">
        <f>((In!R10-In!R$5)/In!R$5)+Justering!R$5</f>
        <v>1.1747704789092781</v>
      </c>
      <c r="S10" s="18">
        <f>((In!S10-In!S$5)/In!S$5)+Justering!S$5</f>
        <v>1.0190257263712641</v>
      </c>
      <c r="T10" s="18">
        <f>((In!T10-In!T$5)/In!T$5)+Justering!T$5</f>
        <v>1.0181879629139503</v>
      </c>
      <c r="U10" s="18">
        <f>((In!U10-In!U$5)/In!U$5)+Justering!U$5</f>
        <v>1.02784839855419</v>
      </c>
      <c r="V10" s="18">
        <f>((In!V10-In!V$5)/In!V$5)+Justering!V$5</f>
        <v>1.0026903257074467</v>
      </c>
      <c r="W10" s="18">
        <f>((In!W10-In!W$5)/In!W$5)+Justering!W$5</f>
        <v>1.2547927522028708</v>
      </c>
      <c r="X10" s="18">
        <f>((In!X10-In!X$5)/In!X$5)+Justering!X$5</f>
        <v>1.2689554900432969</v>
      </c>
      <c r="Y10" s="18">
        <f>((In!Y10-In!Y$5)/In!Y$5)+Justering!Y$5</f>
        <v>1.0318380202773458</v>
      </c>
      <c r="Z10" s="18">
        <f>((In!Z10-In!Z$5)/In!Z$5)+Justering!Z$5</f>
        <v>1.0533433212427061</v>
      </c>
      <c r="AA10" s="18">
        <f>((In!AA10-In!AA$5)/In!AA$5)+Justering!AA$5</f>
        <v>1.0526152573909449</v>
      </c>
      <c r="AB10" s="55">
        <f t="shared" si="5"/>
        <v>1.0270060362964275</v>
      </c>
      <c r="AC10" s="18">
        <f>((In!AC10-In!AC$5)/In!AC$5)+Justering!AC$5</f>
        <v>0.9971369197394323</v>
      </c>
      <c r="AD10" s="2" t="s">
        <v>177</v>
      </c>
      <c r="AE10" s="20">
        <f t="shared" si="9"/>
        <v>4.3795620437954152E-3</v>
      </c>
      <c r="AF10" s="20">
        <f t="shared" si="10"/>
        <v>1.3481727209942562E-2</v>
      </c>
      <c r="AG10" s="20">
        <f t="shared" si="11"/>
        <v>-3.5597255197350464E-4</v>
      </c>
      <c r="AH10" s="20">
        <f t="shared" si="12"/>
        <v>3.7382202594171687E-4</v>
      </c>
      <c r="AI10" s="20">
        <f t="shared" si="13"/>
        <v>-6.861370225639718E-2</v>
      </c>
      <c r="AJ10" s="20">
        <f t="shared" si="14"/>
        <v>-6.6814814814814771E-2</v>
      </c>
      <c r="AK10" s="20">
        <f t="shared" si="15"/>
        <v>-2.1246376247640919E-2</v>
      </c>
      <c r="AL10" s="20">
        <f t="shared" si="16"/>
        <v>-5.901236072058047E-2</v>
      </c>
      <c r="AM10" s="20">
        <f t="shared" si="17"/>
        <v>-1.2301019377837008E-2</v>
      </c>
      <c r="AN10" s="20">
        <f t="shared" si="18"/>
        <v>-1.1034397731475742E-2</v>
      </c>
      <c r="AO10" s="20">
        <f t="shared" si="19"/>
        <v>1.6754828981091485E-4</v>
      </c>
      <c r="AP10" s="20">
        <f t="shared" si="20"/>
        <v>4.9999999999998934E-3</v>
      </c>
      <c r="AQ10" s="20">
        <f t="shared" si="21"/>
        <v>2.1268035529093954E-3</v>
      </c>
      <c r="AR10" s="20">
        <f t="shared" si="22"/>
        <v>-7.8333252788595598E-2</v>
      </c>
      <c r="AS10" s="20">
        <f t="shared" si="23"/>
        <v>-7.1844356760557893E-2</v>
      </c>
      <c r="AT10" s="20">
        <f t="shared" si="24"/>
        <v>-5.2865363752470751E-2</v>
      </c>
      <c r="AU10" s="20">
        <f t="shared" si="25"/>
        <v>-4.6139315023853156E-2</v>
      </c>
      <c r="AV10" s="20">
        <f t="shared" si="26"/>
        <v>-1.7797014856432147E-3</v>
      </c>
      <c r="AW10" s="20">
        <f t="shared" si="27"/>
        <v>5.005377545492129E-3</v>
      </c>
      <c r="AX10" s="20">
        <f t="shared" si="28"/>
        <v>1.3579619422540823E-2</v>
      </c>
      <c r="AY10" s="20">
        <f t="shared" si="29"/>
        <v>1.578547538945152E-4</v>
      </c>
      <c r="AZ10" s="20">
        <f t="shared" si="30"/>
        <v>-6.3753638574235438E-3</v>
      </c>
      <c r="BA10" s="20">
        <f t="shared" si="31"/>
        <v>-3.4318518752168847E-3</v>
      </c>
      <c r="BB10" s="20">
        <f t="shared" si="32"/>
        <v>7.9839457293171545E-3</v>
      </c>
      <c r="BC10" s="20">
        <f t="shared" si="33"/>
        <v>-1.2326184428026021E-2</v>
      </c>
      <c r="BD10" s="20">
        <f t="shared" si="34"/>
        <v>-1.2988271784433403E-2</v>
      </c>
      <c r="BE10" s="55">
        <f t="shared" si="35"/>
        <v>1.6754828981091485E-4</v>
      </c>
      <c r="BF10" s="20">
        <f t="shared" si="36"/>
        <v>-1.0857470547400827E-2</v>
      </c>
      <c r="BG10" s="2" t="s">
        <v>177</v>
      </c>
      <c r="BH10" s="20">
        <f>(VLOOKUP(BH$4,Assets[],6,FALSE)/12)+AE10</f>
        <v>4.3795620437954152E-3</v>
      </c>
      <c r="BI10" s="20">
        <f>(VLOOKUP(BI$4,Assets[],6,FALSE)/12)+AF10</f>
        <v>1.3481727209942562E-2</v>
      </c>
      <c r="BJ10" s="20">
        <f>(VLOOKUP(BJ$4,Assets[],6,FALSE)/12)+AG10</f>
        <v>-3.5597255197350464E-4</v>
      </c>
      <c r="BK10" s="20">
        <f>(VLOOKUP(BK$4,Assets[],6,FALSE)/12)+AH10</f>
        <v>3.7382202594171687E-4</v>
      </c>
      <c r="BL10" s="20">
        <f>(VLOOKUP(BL$4,Assets[],6,FALSE)/12)+AI10</f>
        <v>-6.861370225639718E-2</v>
      </c>
      <c r="BM10" s="20">
        <f>(VLOOKUP(BM$4,Assets[],6,FALSE)/12)+AJ10</f>
        <v>-6.6814814814814771E-2</v>
      </c>
      <c r="BN10" s="20">
        <f>(VLOOKUP(BN$4,Assets[],6,FALSE)/12)+AK10</f>
        <v>-2.1246376247640919E-2</v>
      </c>
      <c r="BO10" s="20">
        <f>(VLOOKUP(BO$4,Assets[],6,FALSE)/12)+AL10</f>
        <v>-5.901236072058047E-2</v>
      </c>
      <c r="BP10" s="20">
        <f>(VLOOKUP(BP$4,Assets[],6,FALSE)/12)+AM10</f>
        <v>-1.2301019377837008E-2</v>
      </c>
      <c r="BQ10" s="20">
        <f>(VLOOKUP(BQ$4,Assets[],6,FALSE)/12)+AN10</f>
        <v>-1.1034397731475742E-2</v>
      </c>
      <c r="BR10" s="20">
        <f>(VLOOKUP(BR$4,Assets[],6,FALSE)/12)+AO10</f>
        <v>1.6754828981091485E-4</v>
      </c>
      <c r="BS10" s="20">
        <f>(VLOOKUP(BS$4,Assets[],6,FALSE)/12)+AP10</f>
        <v>4.9999999999998934E-3</v>
      </c>
      <c r="BT10" s="20">
        <f>(VLOOKUP(BT$4,Assets[],6,FALSE)/12)+AQ10</f>
        <v>2.1268035529093954E-3</v>
      </c>
      <c r="BU10" s="20">
        <f>(VLOOKUP(BU$4,Assets[],6,FALSE)/12)+AR10</f>
        <v>-7.8160494455262269E-2</v>
      </c>
      <c r="BV10" s="20">
        <f>(VLOOKUP(BV$4,Assets[],6,FALSE)/12)+AS10</f>
        <v>-7.1586731760557895E-2</v>
      </c>
      <c r="BW10" s="20">
        <f>(VLOOKUP(BW$4,Assets[],6,FALSE)/12)+AT10</f>
        <v>-5.2603980419137421E-2</v>
      </c>
      <c r="BX10" s="20">
        <f>(VLOOKUP(BX$4,Assets[],6,FALSE)/12)+AU10</f>
        <v>-4.5798456690519823E-2</v>
      </c>
      <c r="BY10" s="20">
        <f>(VLOOKUP(BY$4,Assets[],6,FALSE)/12)+AV10</f>
        <v>-1.1963681523098815E-3</v>
      </c>
      <c r="BZ10" s="20">
        <f>(VLOOKUP(BZ$4,Assets[],6,FALSE)/12)+AW10</f>
        <v>5.2139108788254625E-3</v>
      </c>
      <c r="CA10" s="20">
        <f>(VLOOKUP(CA$4,Assets[],6,FALSE)/12)+AX10</f>
        <v>1.3996286089207489E-2</v>
      </c>
      <c r="CB10" s="20">
        <f>(VLOOKUP(CB$4,Assets[],6,FALSE)/12)+AY10</f>
        <v>3.2452142056118183E-4</v>
      </c>
      <c r="CC10" s="20">
        <f>(VLOOKUP(CC$4,Assets[],6,FALSE)/12)+AZ10</f>
        <v>-5.1253638574235436E-3</v>
      </c>
      <c r="CD10" s="20">
        <f>(VLOOKUP(CD$4,Assets[],6,FALSE)/12)+BA10</f>
        <v>-2.2985185418835513E-3</v>
      </c>
      <c r="CE10" s="20">
        <f>(VLOOKUP(CE$4,Assets[],6,FALSE)/12)+BB10</f>
        <v>9.1122290626504884E-3</v>
      </c>
      <c r="CF10" s="20">
        <f>(VLOOKUP(CF$4,Assets[],6,FALSE)/12)+BC10</f>
        <v>-1.1443601094692689E-2</v>
      </c>
      <c r="CG10" s="20">
        <f>(VLOOKUP(CG$4,Assets[],6,FALSE)/12)+BD10</f>
        <v>-1.2271605117766735E-2</v>
      </c>
      <c r="CH10" s="55">
        <f t="shared" si="7"/>
        <v>1.6754828981091485E-4</v>
      </c>
      <c r="CI10" s="20">
        <f>(VLOOKUP(CI$4,Assets[],6,FALSE)/12)+BF10</f>
        <v>-1.0440803880734161E-2</v>
      </c>
      <c r="CJ10" s="2" t="s">
        <v>177</v>
      </c>
      <c r="CK10" s="20">
        <f t="shared" si="37"/>
        <v>1.015292466615547</v>
      </c>
      <c r="CL10" s="20">
        <f t="shared" si="38"/>
        <v>1.0273198994140296</v>
      </c>
      <c r="CM10" s="20">
        <f t="shared" si="39"/>
        <v>0.9977445040129429</v>
      </c>
      <c r="CN10" s="20">
        <f t="shared" si="40"/>
        <v>1.0076202195672241</v>
      </c>
      <c r="CO10" s="20">
        <f t="shared" si="41"/>
        <v>1.1299091056801782</v>
      </c>
      <c r="CP10" s="20">
        <f t="shared" si="42"/>
        <v>1.1300174911423062</v>
      </c>
      <c r="CQ10" s="20">
        <f t="shared" si="43"/>
        <v>1.184120707106372</v>
      </c>
      <c r="CR10" s="20">
        <f t="shared" si="44"/>
        <v>1.1697880591736123</v>
      </c>
      <c r="CS10" s="20">
        <f t="shared" si="45"/>
        <v>1.0615323640984669</v>
      </c>
      <c r="CT10" s="20">
        <f t="shared" si="46"/>
        <v>0.99562478666956289</v>
      </c>
      <c r="CU10" s="20">
        <f t="shared" si="47"/>
        <v>1.0270060362964275</v>
      </c>
      <c r="CV10" s="20">
        <f t="shared" si="48"/>
        <v>1.0252512531281244</v>
      </c>
      <c r="CW10" s="20">
        <f t="shared" si="49"/>
        <v>1.010242516419138</v>
      </c>
      <c r="CX10" s="20">
        <f t="shared" si="50"/>
        <v>1.1122864868638143</v>
      </c>
      <c r="CY10" s="20">
        <f t="shared" si="51"/>
        <v>1.1230764880907507</v>
      </c>
      <c r="CZ10" s="20">
        <f t="shared" si="52"/>
        <v>1.1626499324994009</v>
      </c>
      <c r="DA10" s="20">
        <f t="shared" si="53"/>
        <v>1.1767124151850024</v>
      </c>
      <c r="DB10" s="20">
        <f t="shared" si="54"/>
        <v>1.0219901623672554</v>
      </c>
      <c r="DC10" s="20">
        <f t="shared" si="55"/>
        <v>1.019246215322779</v>
      </c>
      <c r="DD10" s="20">
        <f t="shared" si="56"/>
        <v>1.0299798220497891</v>
      </c>
      <c r="DE10" s="20">
        <f t="shared" si="57"/>
        <v>1.0035257304327494</v>
      </c>
      <c r="DF10" s="20">
        <f t="shared" si="58"/>
        <v>1.2623092740388904</v>
      </c>
      <c r="DG10" s="20">
        <f t="shared" si="59"/>
        <v>1.2758299641785433</v>
      </c>
      <c r="DH10" s="20">
        <f t="shared" si="60"/>
        <v>1.0376357009832291</v>
      </c>
      <c r="DI10" s="20">
        <f t="shared" si="61"/>
        <v>1.0579520712618709</v>
      </c>
      <c r="DJ10" s="20">
        <f t="shared" si="62"/>
        <v>1.0563542700220232</v>
      </c>
      <c r="DK10" s="55">
        <f t="shared" si="63"/>
        <v>1.0270060362964275</v>
      </c>
      <c r="DL10" s="20">
        <f t="shared" si="64"/>
        <v>0.99921726329509652</v>
      </c>
      <c r="DM10" s="2" t="s">
        <v>177</v>
      </c>
    </row>
    <row r="11" spans="1:117" x14ac:dyDescent="0.3">
      <c r="A11" s="15">
        <v>43646</v>
      </c>
      <c r="B11" s="18">
        <f>((In!B11-In!B$5)/In!B$5)+Justering!B$5</f>
        <v>1.0200957768486234</v>
      </c>
      <c r="C11" s="18">
        <f>((In!C11-In!C$5)/In!C$5)+Justering!C$5</f>
        <v>1.0307865125754432</v>
      </c>
      <c r="D11" s="18">
        <f>((In!D11-In!D$5)/In!D$5)+Justering!D$5</f>
        <v>0.99737017415855089</v>
      </c>
      <c r="E11" s="18">
        <f>((In!E11-In!E$5)/In!E$5)+Justering!E$5</f>
        <v>1.0086278485487823</v>
      </c>
      <c r="F11" s="18">
        <f>((In!F11-In!F$5)/In!F$5)+Justering!F$5</f>
        <v>1.2066579372437325</v>
      </c>
      <c r="G11" s="18">
        <f>((In!G11-In!G$5)/In!G$5)+Justering!G$5</f>
        <v>1.2082342916087365</v>
      </c>
      <c r="H11" s="18">
        <f>((In!H11-In!H$5)/In!H$5)+Justering!H$5</f>
        <v>1.2462161335122284</v>
      </c>
      <c r="I11" s="18">
        <f>((In!I11-In!I$5)/In!I$5)+Justering!I$5</f>
        <v>1.2186058791565526</v>
      </c>
      <c r="J11" s="18">
        <f>((In!J11-In!J$5)/In!J$5)+Justering!J$5</f>
        <v>1.084654969582969</v>
      </c>
      <c r="K11" s="18">
        <f>((In!K11-In!K$5)/In!K$5)+Justering!K$5</f>
        <v>1.0053991994290501</v>
      </c>
      <c r="L11" s="18">
        <f>((In!L11-In!L$5)/In!L$5)+Justering!L$5</f>
        <v>1.0279694842604064</v>
      </c>
      <c r="M11" s="18">
        <f>((In!M11-In!M$5)/In!M$5)+Justering!M$5</f>
        <v>1.0303775093937648</v>
      </c>
      <c r="N11" s="18">
        <f>((In!N11-In!N10)/In!N10)+Justering!N10+(0.03^1/12)</f>
        <v>1.0123673403566424</v>
      </c>
      <c r="O11" s="18">
        <f>((In!O11-In!O$5)/In!O$5)+Justering!O$5</f>
        <v>1.1886488194147686</v>
      </c>
      <c r="P11" s="18">
        <f>((In!P11-In!P$5)/In!P$5)+Justering!P$5</f>
        <v>1.1972346264955278</v>
      </c>
      <c r="Q11" s="18">
        <f>((In!Q11-In!Q$5)/In!Q$5)+Justering!Q$5</f>
        <v>1.2026031847454774</v>
      </c>
      <c r="R11" s="18">
        <f>((In!R11-In!R$5)/In!R$5)+Justering!R$5</f>
        <v>1.2189470900162458</v>
      </c>
      <c r="S11" s="18">
        <f>((In!S11-In!S$5)/In!S$5)+Justering!S$5</f>
        <v>1.0244664031620554</v>
      </c>
      <c r="T11" s="18">
        <f>((In!T11-In!T$5)/In!T$5)+Justering!T$5</f>
        <v>1.0239666763032846</v>
      </c>
      <c r="U11" s="18">
        <f>((In!U11-In!U$5)/In!U$5)+Justering!U$5</f>
        <v>1.0307836957137477</v>
      </c>
      <c r="V11" s="18">
        <f>((In!V11-In!V$5)/In!V$5)+Justering!V$5</f>
        <v>1.0034123616509896</v>
      </c>
      <c r="W11" s="18">
        <f>((In!W11-In!W$5)/In!W$5)+Justering!W$5</f>
        <v>1.3316118807876338</v>
      </c>
      <c r="X11" s="18">
        <f>((In!X11-In!X$5)/In!X$5)+Justering!X$5</f>
        <v>1.3472595972334904</v>
      </c>
      <c r="Y11" s="18">
        <f>((In!Y11-In!Y$5)/In!Y$5)+Justering!Y$5</f>
        <v>1.0279270572045105</v>
      </c>
      <c r="Z11" s="18">
        <f>((In!Z11-In!Z$5)/In!Z$5)+Justering!Z$5</f>
        <v>1.0769031473179083</v>
      </c>
      <c r="AA11" s="18">
        <f>((In!AA11-In!AA$5)/In!AA$5)+Justering!AA$5</f>
        <v>1.0727723795741162</v>
      </c>
      <c r="AB11" s="55">
        <f t="shared" si="5"/>
        <v>1.0279694842604064</v>
      </c>
      <c r="AC11" s="18">
        <f>((In!AC11-In!AC$5)/In!AC$5)+Justering!AC$5</f>
        <v>1.0012951305323221</v>
      </c>
      <c r="AD11" s="2" t="s">
        <v>177</v>
      </c>
      <c r="AE11" s="20">
        <f t="shared" si="9"/>
        <v>4.7309621523028422E-3</v>
      </c>
      <c r="AF11" s="20">
        <f t="shared" si="10"/>
        <v>3.3744242308466621E-3</v>
      </c>
      <c r="AG11" s="20">
        <f t="shared" si="11"/>
        <v>-3.7517606249537483E-4</v>
      </c>
      <c r="AH11" s="20">
        <f t="shared" si="12"/>
        <v>1.0000086957275833E-3</v>
      </c>
      <c r="AI11" s="20">
        <f t="shared" si="13"/>
        <v>6.7924783664216282E-2</v>
      </c>
      <c r="AJ11" s="20">
        <f t="shared" si="14"/>
        <v>6.9217336085092729E-2</v>
      </c>
      <c r="AK11" s="20">
        <f t="shared" si="15"/>
        <v>5.2440115296690237E-2</v>
      </c>
      <c r="AL11" s="20">
        <f t="shared" si="16"/>
        <v>4.1732192083946407E-2</v>
      </c>
      <c r="AM11" s="20">
        <f t="shared" si="17"/>
        <v>2.1782289703564217E-2</v>
      </c>
      <c r="AN11" s="20">
        <f t="shared" si="18"/>
        <v>9.8173658293334576E-3</v>
      </c>
      <c r="AO11" s="20">
        <f t="shared" si="19"/>
        <v>9.3811324367010229E-4</v>
      </c>
      <c r="AP11" s="20">
        <f t="shared" si="20"/>
        <v>4.9999999999998934E-3</v>
      </c>
      <c r="AQ11" s="20">
        <f t="shared" si="21"/>
        <v>2.1032810468479823E-3</v>
      </c>
      <c r="AR11" s="20">
        <f t="shared" si="22"/>
        <v>6.955905490518477E-2</v>
      </c>
      <c r="AS11" s="20">
        <f t="shared" si="23"/>
        <v>6.7375914686929717E-2</v>
      </c>
      <c r="AT11" s="20">
        <f t="shared" si="24"/>
        <v>3.5678106937213405E-2</v>
      </c>
      <c r="AU11" s="20">
        <f t="shared" si="25"/>
        <v>3.7604461382093612E-2</v>
      </c>
      <c r="AV11" s="20">
        <f t="shared" si="26"/>
        <v>5.3390965998134643E-3</v>
      </c>
      <c r="AW11" s="20">
        <f t="shared" si="27"/>
        <v>5.6754878272142761E-3</v>
      </c>
      <c r="AX11" s="20">
        <f t="shared" si="28"/>
        <v>2.8557685780186137E-3</v>
      </c>
      <c r="AY11" s="20">
        <f t="shared" si="29"/>
        <v>7.2009864364996901E-4</v>
      </c>
      <c r="AZ11" s="20">
        <f t="shared" si="30"/>
        <v>6.1220570847179356E-2</v>
      </c>
      <c r="BA11" s="20">
        <f t="shared" si="31"/>
        <v>6.1707528597021E-2</v>
      </c>
      <c r="BB11" s="20">
        <f t="shared" si="32"/>
        <v>-3.7902878126008233E-3</v>
      </c>
      <c r="BC11" s="20">
        <f t="shared" si="33"/>
        <v>2.2366711403654094E-2</v>
      </c>
      <c r="BD11" s="20">
        <f t="shared" si="34"/>
        <v>1.9149562997152092E-2</v>
      </c>
      <c r="BE11" s="55">
        <f t="shared" si="35"/>
        <v>9.3811324367010229E-4</v>
      </c>
      <c r="BF11" s="20">
        <f t="shared" si="36"/>
        <v>4.170150267805095E-3</v>
      </c>
      <c r="BG11" s="2" t="s">
        <v>177</v>
      </c>
      <c r="BH11" s="20">
        <f>(VLOOKUP(BH$4,Assets[],6,FALSE)/12)+AE11</f>
        <v>4.7309621523028422E-3</v>
      </c>
      <c r="BI11" s="20">
        <f>(VLOOKUP(BI$4,Assets[],6,FALSE)/12)+AF11</f>
        <v>3.3744242308466621E-3</v>
      </c>
      <c r="BJ11" s="20">
        <f>(VLOOKUP(BJ$4,Assets[],6,FALSE)/12)+AG11</f>
        <v>-3.7517606249537483E-4</v>
      </c>
      <c r="BK11" s="20">
        <f>(VLOOKUP(BK$4,Assets[],6,FALSE)/12)+AH11</f>
        <v>1.0000086957275833E-3</v>
      </c>
      <c r="BL11" s="20">
        <f>(VLOOKUP(BL$4,Assets[],6,FALSE)/12)+AI11</f>
        <v>6.7924783664216282E-2</v>
      </c>
      <c r="BM11" s="20">
        <f>(VLOOKUP(BM$4,Assets[],6,FALSE)/12)+AJ11</f>
        <v>6.9217336085092729E-2</v>
      </c>
      <c r="BN11" s="20">
        <f>(VLOOKUP(BN$4,Assets[],6,FALSE)/12)+AK11</f>
        <v>5.2440115296690237E-2</v>
      </c>
      <c r="BO11" s="20">
        <f>(VLOOKUP(BO$4,Assets[],6,FALSE)/12)+AL11</f>
        <v>4.1732192083946407E-2</v>
      </c>
      <c r="BP11" s="20">
        <f>(VLOOKUP(BP$4,Assets[],6,FALSE)/12)+AM11</f>
        <v>2.1782289703564217E-2</v>
      </c>
      <c r="BQ11" s="20">
        <f>(VLOOKUP(BQ$4,Assets[],6,FALSE)/12)+AN11</f>
        <v>9.8173658293334576E-3</v>
      </c>
      <c r="BR11" s="20">
        <f>(VLOOKUP(BR$4,Assets[],6,FALSE)/12)+AO11</f>
        <v>9.3811324367010229E-4</v>
      </c>
      <c r="BS11" s="20">
        <f>(VLOOKUP(BS$4,Assets[],6,FALSE)/12)+AP11</f>
        <v>4.9999999999998934E-3</v>
      </c>
      <c r="BT11" s="20">
        <f>(VLOOKUP(BT$4,Assets[],6,FALSE)/12)+AQ11</f>
        <v>2.1032810468479823E-3</v>
      </c>
      <c r="BU11" s="20">
        <f>(VLOOKUP(BU$4,Assets[],6,FALSE)/12)+AR11</f>
        <v>6.9731813238518098E-2</v>
      </c>
      <c r="BV11" s="20">
        <f>(VLOOKUP(BV$4,Assets[],6,FALSE)/12)+AS11</f>
        <v>6.7633539686929714E-2</v>
      </c>
      <c r="BW11" s="20">
        <f>(VLOOKUP(BW$4,Assets[],6,FALSE)/12)+AT11</f>
        <v>3.5939490270546735E-2</v>
      </c>
      <c r="BX11" s="20">
        <f>(VLOOKUP(BX$4,Assets[],6,FALSE)/12)+AU11</f>
        <v>3.7945319715426945E-2</v>
      </c>
      <c r="BY11" s="20">
        <f>(VLOOKUP(BY$4,Assets[],6,FALSE)/12)+AV11</f>
        <v>5.9224299331467976E-3</v>
      </c>
      <c r="BZ11" s="20">
        <f>(VLOOKUP(BZ$4,Assets[],6,FALSE)/12)+AW11</f>
        <v>5.8840211605476096E-3</v>
      </c>
      <c r="CA11" s="20">
        <f>(VLOOKUP(CA$4,Assets[],6,FALSE)/12)+AX11</f>
        <v>3.2724352446852805E-3</v>
      </c>
      <c r="CB11" s="20">
        <f>(VLOOKUP(CB$4,Assets[],6,FALSE)/12)+AY11</f>
        <v>8.8676531031663564E-4</v>
      </c>
      <c r="CC11" s="20">
        <f>(VLOOKUP(CC$4,Assets[],6,FALSE)/12)+AZ11</f>
        <v>6.2470570847179357E-2</v>
      </c>
      <c r="CD11" s="20">
        <f>(VLOOKUP(CD$4,Assets[],6,FALSE)/12)+BA11</f>
        <v>6.2840861930354333E-2</v>
      </c>
      <c r="CE11" s="20">
        <f>(VLOOKUP(CE$4,Assets[],6,FALSE)/12)+BB11</f>
        <v>-2.6620044792674902E-3</v>
      </c>
      <c r="CF11" s="20">
        <f>(VLOOKUP(CF$4,Assets[],6,FALSE)/12)+BC11</f>
        <v>2.3249294736987426E-2</v>
      </c>
      <c r="CG11" s="20">
        <f>(VLOOKUP(CG$4,Assets[],6,FALSE)/12)+BD11</f>
        <v>1.986622966381876E-2</v>
      </c>
      <c r="CH11" s="55">
        <f t="shared" si="7"/>
        <v>9.3811324367010229E-4</v>
      </c>
      <c r="CI11" s="20">
        <f>(VLOOKUP(CI$4,Assets[],6,FALSE)/12)+BF11</f>
        <v>4.5868169344717618E-3</v>
      </c>
      <c r="CJ11" s="2" t="s">
        <v>177</v>
      </c>
      <c r="CK11" s="20">
        <f t="shared" si="37"/>
        <v>1.0200957768486234</v>
      </c>
      <c r="CL11" s="20">
        <f t="shared" si="38"/>
        <v>1.0307865125754432</v>
      </c>
      <c r="CM11" s="20">
        <f t="shared" si="39"/>
        <v>0.99737017415855089</v>
      </c>
      <c r="CN11" s="20">
        <f t="shared" si="40"/>
        <v>1.0086278485487823</v>
      </c>
      <c r="CO11" s="20">
        <f t="shared" si="41"/>
        <v>1.2066579372437325</v>
      </c>
      <c r="CP11" s="20">
        <f t="shared" si="42"/>
        <v>1.2082342916087365</v>
      </c>
      <c r="CQ11" s="20">
        <f t="shared" si="43"/>
        <v>1.2462161335122284</v>
      </c>
      <c r="CR11" s="20">
        <f t="shared" si="44"/>
        <v>1.2186058791565524</v>
      </c>
      <c r="CS11" s="20">
        <f t="shared" si="45"/>
        <v>1.084654969582969</v>
      </c>
      <c r="CT11" s="20">
        <f t="shared" si="46"/>
        <v>1.0053991994290501</v>
      </c>
      <c r="CU11" s="20">
        <f t="shared" si="47"/>
        <v>1.0279694842604064</v>
      </c>
      <c r="CV11" s="20">
        <f t="shared" si="48"/>
        <v>1.0303775093937648</v>
      </c>
      <c r="CW11" s="20">
        <f t="shared" si="49"/>
        <v>1.0123673403566424</v>
      </c>
      <c r="CX11" s="20">
        <f t="shared" si="50"/>
        <v>1.1898482404335291</v>
      </c>
      <c r="CY11" s="20">
        <f t="shared" si="51"/>
        <v>1.1990341263194941</v>
      </c>
      <c r="CZ11" s="20">
        <f t="shared" si="52"/>
        <v>1.2044349784365149</v>
      </c>
      <c r="DA11" s="20">
        <f t="shared" si="53"/>
        <v>1.2213631439923094</v>
      </c>
      <c r="DB11" s="20">
        <f t="shared" si="54"/>
        <v>1.0280428274962408</v>
      </c>
      <c r="DC11" s="20">
        <f t="shared" si="55"/>
        <v>1.0252434816215463</v>
      </c>
      <c r="DD11" s="20">
        <f t="shared" si="56"/>
        <v>1.0333503643207795</v>
      </c>
      <c r="DE11" s="20">
        <f t="shared" si="57"/>
        <v>1.0044156222385072</v>
      </c>
      <c r="DF11" s="20">
        <f t="shared" si="58"/>
        <v>1.3411664549737883</v>
      </c>
      <c r="DG11" s="20">
        <f t="shared" si="59"/>
        <v>1.3560042188040962</v>
      </c>
      <c r="DH11" s="20">
        <f t="shared" si="60"/>
        <v>1.034873510099364</v>
      </c>
      <c r="DI11" s="20">
        <f t="shared" si="61"/>
        <v>1.0825487107842444</v>
      </c>
      <c r="DJ11" s="20">
        <f t="shared" si="62"/>
        <v>1.0773400465566363</v>
      </c>
      <c r="DK11" s="55">
        <f t="shared" si="63"/>
        <v>1.0279694842604064</v>
      </c>
      <c r="DL11" s="20">
        <f t="shared" si="64"/>
        <v>1.0038004899595951</v>
      </c>
      <c r="DM11" s="2" t="s">
        <v>177</v>
      </c>
    </row>
    <row r="12" spans="1:117" x14ac:dyDescent="0.3">
      <c r="A12" s="15">
        <v>43677</v>
      </c>
      <c r="B12" s="18">
        <f>((In!B12-In!B$5)/In!B$5)+Justering!B$5</f>
        <v>1.0248412158740723</v>
      </c>
      <c r="C12" s="18">
        <f>((In!C12-In!C$5)/In!C$5)+Justering!C$5</f>
        <v>1.0377504946550888</v>
      </c>
      <c r="D12" s="18">
        <f>((In!D12-In!D$5)/In!D$5)+Justering!D$5</f>
        <v>0.9969482600006343</v>
      </c>
      <c r="E12" s="18">
        <f>((In!E12-In!E$5)/In!E$5)+Justering!E$5</f>
        <v>1.0096530193240292</v>
      </c>
      <c r="F12" s="18">
        <f>((In!F12-In!F$5)/In!F$5)+Justering!F$5</f>
        <v>1.2095061504200637</v>
      </c>
      <c r="G12" s="18">
        <f>((In!G12-In!G$5)/In!G$5)+Justering!G$5</f>
        <v>1.210566443916222</v>
      </c>
      <c r="H12" s="18">
        <f>((In!H12-In!H$5)/In!H$5)+Justering!H$5</f>
        <v>1.2704375867994258</v>
      </c>
      <c r="I12" s="18">
        <f>((In!I12-In!I$5)/In!I$5)+Justering!I$5</f>
        <v>1.270948135479665</v>
      </c>
      <c r="J12" s="18">
        <f>((In!J12-In!J$5)/In!J$5)+Justering!J$5</f>
        <v>1.0901187113496105</v>
      </c>
      <c r="K12" s="18">
        <f>((In!K12-In!K$5)/In!K$5)+Justering!K$5</f>
        <v>1.011543116020728</v>
      </c>
      <c r="L12" s="18">
        <f>((In!L12-In!L$5)/In!L$5)+Justering!L$5</f>
        <v>1.0302355531960912</v>
      </c>
      <c r="M12" s="18">
        <f>((In!M12-In!M$5)/In!M$5)+Justering!M$5</f>
        <v>1.0355293969407335</v>
      </c>
      <c r="N12" s="18">
        <f>((In!N12-In!N11)/In!N11)+Justering!N11+(0.03^1/12)</f>
        <v>1.0144443137123249</v>
      </c>
      <c r="O12" s="18">
        <f>((In!O12-In!O$5)/In!O$5)+Justering!O$5</f>
        <v>1.1897919123699592</v>
      </c>
      <c r="P12" s="18">
        <f>((In!P12-In!P$5)/In!P$5)+Justering!P$5</f>
        <v>1.1988683383262204</v>
      </c>
      <c r="Q12" s="18">
        <f>((In!Q12-In!Q$5)/In!Q$5)+Justering!Q$5</f>
        <v>1.2561105307083373</v>
      </c>
      <c r="R12" s="18">
        <f>((In!R12-In!R$5)/In!R$5)+Justering!R$5</f>
        <v>1.2814346442490367</v>
      </c>
      <c r="S12" s="18">
        <f>((In!S12-In!S$5)/In!S$5)+Justering!S$5</f>
        <v>1.0307704042715484</v>
      </c>
      <c r="T12" s="18">
        <f>((In!T12-In!T$5)/In!T$5)+Justering!T$5</f>
        <v>1.0291264745043589</v>
      </c>
      <c r="U12" s="18">
        <f>((In!U12-In!U$5)/In!U$5)+Justering!U$5</f>
        <v>1.0387838741667836</v>
      </c>
      <c r="V12" s="18">
        <f>((In!V12-In!V$5)/In!V$5)+Justering!V$5</f>
        <v>1.0038376704944463</v>
      </c>
      <c r="W12" s="18">
        <f>((In!W12-In!W$5)/In!W$5)+Justering!W$5</f>
        <v>1.3441676611037441</v>
      </c>
      <c r="X12" s="18">
        <f>((In!X12-In!X$5)/In!X$5)+Justering!X$5</f>
        <v>1.3207833623854315</v>
      </c>
      <c r="Y12" s="18">
        <f>((In!Y12-In!Y$5)/In!Y$5)+Justering!Y$5</f>
        <v>1.0290785766303043</v>
      </c>
      <c r="Z12" s="18">
        <f>((In!Z12-In!Z$5)/In!Z$5)+Justering!Z$5</f>
        <v>1.0810597697524049</v>
      </c>
      <c r="AA12" s="18">
        <f>((In!AA12-In!AA$5)/In!AA$5)+Justering!AA$5</f>
        <v>1.0807318585900352</v>
      </c>
      <c r="AB12" s="55">
        <f t="shared" si="5"/>
        <v>1.0302355531960912</v>
      </c>
      <c r="AC12" s="18">
        <f>((In!AC12-In!AC$5)/In!AC$5)+Justering!AC$5</f>
        <v>1.0029726136180388</v>
      </c>
      <c r="AD12" s="2" t="s">
        <v>177</v>
      </c>
      <c r="AE12" s="20">
        <f t="shared" si="9"/>
        <v>4.6519543881544667E-3</v>
      </c>
      <c r="AF12" s="20">
        <f t="shared" si="10"/>
        <v>6.7559887471229096E-3</v>
      </c>
      <c r="AG12" s="20">
        <f t="shared" si="11"/>
        <v>-4.2302664431748127E-4</v>
      </c>
      <c r="AH12" s="20">
        <f t="shared" si="12"/>
        <v>1.0164014177498348E-3</v>
      </c>
      <c r="AI12" s="20">
        <f t="shared" si="13"/>
        <v>2.3604147359583827E-3</v>
      </c>
      <c r="AJ12" s="20">
        <f t="shared" si="14"/>
        <v>1.9302152932443306E-3</v>
      </c>
      <c r="AK12" s="20">
        <f t="shared" si="15"/>
        <v>1.9435997204540811E-2</v>
      </c>
      <c r="AL12" s="20">
        <f t="shared" si="16"/>
        <v>4.2952571638125159E-2</v>
      </c>
      <c r="AM12" s="20">
        <f t="shared" si="17"/>
        <v>5.0373085634247694E-3</v>
      </c>
      <c r="AN12" s="20">
        <f t="shared" si="18"/>
        <v>6.110922502392091E-3</v>
      </c>
      <c r="AO12" s="20">
        <f t="shared" si="19"/>
        <v>2.2044126507463346E-3</v>
      </c>
      <c r="AP12" s="20">
        <f t="shared" si="20"/>
        <v>4.9999999999998934E-3</v>
      </c>
      <c r="AQ12" s="20">
        <f t="shared" si="21"/>
        <v>2.0516005138517812E-3</v>
      </c>
      <c r="AR12" s="20">
        <f t="shared" si="22"/>
        <v>9.6167424433524218E-4</v>
      </c>
      <c r="AS12" s="20">
        <f t="shared" si="23"/>
        <v>1.3645711496623747E-3</v>
      </c>
      <c r="AT12" s="20">
        <f t="shared" si="24"/>
        <v>4.4492935526513122E-2</v>
      </c>
      <c r="AU12" s="20">
        <f t="shared" si="25"/>
        <v>5.1263549291510335E-2</v>
      </c>
      <c r="AV12" s="20">
        <f t="shared" si="26"/>
        <v>6.1534483610545809E-3</v>
      </c>
      <c r="AW12" s="20">
        <f t="shared" si="27"/>
        <v>5.0390294142208525E-3</v>
      </c>
      <c r="AX12" s="20">
        <f t="shared" si="28"/>
        <v>7.7612582409893882E-3</v>
      </c>
      <c r="AY12" s="20">
        <f t="shared" si="29"/>
        <v>4.2386247141390498E-4</v>
      </c>
      <c r="AZ12" s="20">
        <f t="shared" si="30"/>
        <v>9.4290089306530156E-3</v>
      </c>
      <c r="BA12" s="20">
        <f t="shared" si="31"/>
        <v>-1.965191779106723E-2</v>
      </c>
      <c r="BB12" s="20">
        <f t="shared" si="32"/>
        <v>1.1202345708511974E-3</v>
      </c>
      <c r="BC12" s="20">
        <f t="shared" si="33"/>
        <v>3.8597922615872804E-3</v>
      </c>
      <c r="BD12" s="20">
        <f t="shared" si="34"/>
        <v>7.4195413374447128E-3</v>
      </c>
      <c r="BE12" s="55">
        <f t="shared" si="35"/>
        <v>2.2044126507463346E-3</v>
      </c>
      <c r="BF12" s="20">
        <f t="shared" si="36"/>
        <v>1.6753133362636952E-3</v>
      </c>
      <c r="BG12" s="2" t="s">
        <v>177</v>
      </c>
      <c r="BH12" s="20">
        <f>(VLOOKUP(BH$4,Assets[],6,FALSE)/12)+AE12</f>
        <v>4.6519543881544667E-3</v>
      </c>
      <c r="BI12" s="20">
        <f>(VLOOKUP(BI$4,Assets[],6,FALSE)/12)+AF12</f>
        <v>6.7559887471229096E-3</v>
      </c>
      <c r="BJ12" s="20">
        <f>(VLOOKUP(BJ$4,Assets[],6,FALSE)/12)+AG12</f>
        <v>-4.2302664431748127E-4</v>
      </c>
      <c r="BK12" s="20">
        <f>(VLOOKUP(BK$4,Assets[],6,FALSE)/12)+AH12</f>
        <v>1.0164014177498348E-3</v>
      </c>
      <c r="BL12" s="20">
        <f>(VLOOKUP(BL$4,Assets[],6,FALSE)/12)+AI12</f>
        <v>2.3604147359583827E-3</v>
      </c>
      <c r="BM12" s="20">
        <f>(VLOOKUP(BM$4,Assets[],6,FALSE)/12)+AJ12</f>
        <v>1.9302152932443306E-3</v>
      </c>
      <c r="BN12" s="20">
        <f>(VLOOKUP(BN$4,Assets[],6,FALSE)/12)+AK12</f>
        <v>1.9435997204540811E-2</v>
      </c>
      <c r="BO12" s="20">
        <f>(VLOOKUP(BO$4,Assets[],6,FALSE)/12)+AL12</f>
        <v>4.2952571638125159E-2</v>
      </c>
      <c r="BP12" s="20">
        <f>(VLOOKUP(BP$4,Assets[],6,FALSE)/12)+AM12</f>
        <v>5.0373085634247694E-3</v>
      </c>
      <c r="BQ12" s="20">
        <f>(VLOOKUP(BQ$4,Assets[],6,FALSE)/12)+AN12</f>
        <v>6.110922502392091E-3</v>
      </c>
      <c r="BR12" s="20">
        <f>(VLOOKUP(BR$4,Assets[],6,FALSE)/12)+AO12</f>
        <v>2.2044126507463346E-3</v>
      </c>
      <c r="BS12" s="20">
        <f>(VLOOKUP(BS$4,Assets[],6,FALSE)/12)+AP12</f>
        <v>4.9999999999998934E-3</v>
      </c>
      <c r="BT12" s="20">
        <f>(VLOOKUP(BT$4,Assets[],6,FALSE)/12)+AQ12</f>
        <v>2.0516005138517812E-3</v>
      </c>
      <c r="BU12" s="20">
        <f>(VLOOKUP(BU$4,Assets[],6,FALSE)/12)+AR12</f>
        <v>1.1344325776685756E-3</v>
      </c>
      <c r="BV12" s="20">
        <f>(VLOOKUP(BV$4,Assets[],6,FALSE)/12)+AS12</f>
        <v>1.6221961496623747E-3</v>
      </c>
      <c r="BW12" s="20">
        <f>(VLOOKUP(BW$4,Assets[],6,FALSE)/12)+AT12</f>
        <v>4.4754318859846452E-2</v>
      </c>
      <c r="BX12" s="20">
        <f>(VLOOKUP(BX$4,Assets[],6,FALSE)/12)+AU12</f>
        <v>5.1604407624843668E-2</v>
      </c>
      <c r="BY12" s="20">
        <f>(VLOOKUP(BY$4,Assets[],6,FALSE)/12)+AV12</f>
        <v>6.7367816943879142E-3</v>
      </c>
      <c r="BZ12" s="20">
        <f>(VLOOKUP(BZ$4,Assets[],6,FALSE)/12)+AW12</f>
        <v>5.247562747554186E-3</v>
      </c>
      <c r="CA12" s="20">
        <f>(VLOOKUP(CA$4,Assets[],6,FALSE)/12)+AX12</f>
        <v>8.1779249076560541E-3</v>
      </c>
      <c r="CB12" s="20">
        <f>(VLOOKUP(CB$4,Assets[],6,FALSE)/12)+AY12</f>
        <v>5.9052913808057162E-4</v>
      </c>
      <c r="CC12" s="20">
        <f>(VLOOKUP(CC$4,Assets[],6,FALSE)/12)+AZ12</f>
        <v>1.0679008930653015E-2</v>
      </c>
      <c r="CD12" s="20">
        <f>(VLOOKUP(CD$4,Assets[],6,FALSE)/12)+BA12</f>
        <v>-1.8518584457733897E-2</v>
      </c>
      <c r="CE12" s="20">
        <f>(VLOOKUP(CE$4,Assets[],6,FALSE)/12)+BB12</f>
        <v>2.2485179041845304E-3</v>
      </c>
      <c r="CF12" s="20">
        <f>(VLOOKUP(CF$4,Assets[],6,FALSE)/12)+BC12</f>
        <v>4.7423755949206137E-3</v>
      </c>
      <c r="CG12" s="20">
        <f>(VLOOKUP(CG$4,Assets[],6,FALSE)/12)+BD12</f>
        <v>8.1362080041113803E-3</v>
      </c>
      <c r="CH12" s="55">
        <f t="shared" si="7"/>
        <v>2.2044126507463346E-3</v>
      </c>
      <c r="CI12" s="20">
        <f>(VLOOKUP(CI$4,Assets[],6,FALSE)/12)+BF12</f>
        <v>2.0919800029303619E-3</v>
      </c>
      <c r="CJ12" s="2" t="s">
        <v>177</v>
      </c>
      <c r="CK12" s="20">
        <f t="shared" si="37"/>
        <v>1.0248412158740723</v>
      </c>
      <c r="CL12" s="20">
        <f t="shared" si="38"/>
        <v>1.0377504946550888</v>
      </c>
      <c r="CM12" s="20">
        <f t="shared" si="39"/>
        <v>0.9969482600006343</v>
      </c>
      <c r="CN12" s="20">
        <f t="shared" si="40"/>
        <v>1.0096530193240292</v>
      </c>
      <c r="CO12" s="20">
        <f t="shared" si="41"/>
        <v>1.2095061504200637</v>
      </c>
      <c r="CP12" s="20">
        <f t="shared" si="42"/>
        <v>1.210566443916222</v>
      </c>
      <c r="CQ12" s="20">
        <f t="shared" si="43"/>
        <v>1.2704375867994258</v>
      </c>
      <c r="CR12" s="20">
        <f t="shared" si="44"/>
        <v>1.2709481354796648</v>
      </c>
      <c r="CS12" s="20">
        <f t="shared" si="45"/>
        <v>1.0901187113496105</v>
      </c>
      <c r="CT12" s="20">
        <f t="shared" si="46"/>
        <v>1.011543116020728</v>
      </c>
      <c r="CU12" s="20">
        <f t="shared" si="47"/>
        <v>1.0302355531960912</v>
      </c>
      <c r="CV12" s="20">
        <f t="shared" si="48"/>
        <v>1.0355293969407335</v>
      </c>
      <c r="CW12" s="20">
        <f t="shared" si="49"/>
        <v>1.0144443137123249</v>
      </c>
      <c r="CX12" s="20">
        <f t="shared" si="50"/>
        <v>1.1911980430399585</v>
      </c>
      <c r="CY12" s="20">
        <f t="shared" si="51"/>
        <v>1.2009791948625232</v>
      </c>
      <c r="CZ12" s="20">
        <f t="shared" si="52"/>
        <v>1.258338645507415</v>
      </c>
      <c r="DA12" s="20">
        <f t="shared" si="53"/>
        <v>1.2843908655328491</v>
      </c>
      <c r="DB12" s="20">
        <f t="shared" si="54"/>
        <v>1.0349685275975642</v>
      </c>
      <c r="DC12" s="20">
        <f t="shared" si="55"/>
        <v>1.0306235111228763</v>
      </c>
      <c r="DD12" s="20">
        <f t="shared" si="56"/>
        <v>1.041801026003494</v>
      </c>
      <c r="DE12" s="20">
        <f t="shared" si="57"/>
        <v>1.0050087589301824</v>
      </c>
      <c r="DF12" s="20">
        <f t="shared" si="58"/>
        <v>1.3554887835239455</v>
      </c>
      <c r="DG12" s="20">
        <f t="shared" si="59"/>
        <v>1.3308929401531291</v>
      </c>
      <c r="DH12" s="20">
        <f t="shared" si="60"/>
        <v>1.0372004417153886</v>
      </c>
      <c r="DI12" s="20">
        <f t="shared" si="61"/>
        <v>1.0876825633705802</v>
      </c>
      <c r="DJ12" s="20">
        <f t="shared" si="62"/>
        <v>1.0861055092665801</v>
      </c>
      <c r="DK12" s="55">
        <f t="shared" si="63"/>
        <v>1.0302355531960912</v>
      </c>
      <c r="DL12" s="20">
        <f t="shared" si="64"/>
        <v>1.0059004205115223</v>
      </c>
      <c r="DM12" s="2" t="s">
        <v>177</v>
      </c>
    </row>
    <row r="13" spans="1:117" x14ac:dyDescent="0.3">
      <c r="A13" s="15">
        <v>43708</v>
      </c>
      <c r="B13" s="18">
        <f>((In!B13-In!B$5)/In!B$5)+Justering!B$5</f>
        <v>1.0311781131092752</v>
      </c>
      <c r="C13" s="18">
        <f>((In!C13-In!C$5)/In!C$5)+Justering!C$5</f>
        <v>1.0424400152900049</v>
      </c>
      <c r="D13" s="18">
        <f>((In!D13-In!D$5)/In!D$5)+Justering!D$5</f>
        <v>0.99651048440820988</v>
      </c>
      <c r="E13" s="18">
        <f>((In!E13-In!E$5)/In!E$5)+Justering!E$5</f>
        <v>1.0109413898293342</v>
      </c>
      <c r="F13" s="18">
        <f>((In!F13-In!F$5)/In!F$5)+Justering!F$5</f>
        <v>1.1954084509734582</v>
      </c>
      <c r="G13" s="18">
        <f>((In!G13-In!G$5)/In!G$5)+Justering!G$5</f>
        <v>1.1985468897161053</v>
      </c>
      <c r="H13" s="18">
        <f>((In!H13-In!H$5)/In!H$5)+Justering!H$5</f>
        <v>1.2591154108702305</v>
      </c>
      <c r="I13" s="18">
        <f>((In!I13-In!I$5)/In!I$5)+Justering!I$5</f>
        <v>1.2621154145510856</v>
      </c>
      <c r="J13" s="18">
        <f>((In!J13-In!J$5)/In!J$5)+Justering!J$5</f>
        <v>1.0880615512371272</v>
      </c>
      <c r="K13" s="18">
        <f>((In!K13-In!K$5)/In!K$5)+Justering!K$5</f>
        <v>1.0154839110062992</v>
      </c>
      <c r="L13" s="18">
        <f>((In!L13-In!L$5)/In!L$5)+Justering!L$5</f>
        <v>1.0334011679348789</v>
      </c>
      <c r="M13" s="18">
        <f>((In!M13-In!M$5)/In!M$5)+Justering!M$5</f>
        <v>1.0407070439254371</v>
      </c>
      <c r="N13" s="18">
        <f>((In!N13-In!N12)/In!N12)+Justering!N12+(0.03^1/12)</f>
        <v>1.0165051980530788</v>
      </c>
      <c r="O13" s="18">
        <f>((In!O13-In!O$5)/In!O$5)+Justering!O$5</f>
        <v>1.1792724519362212</v>
      </c>
      <c r="P13" s="18">
        <f>((In!P13-In!P$5)/In!P$5)+Justering!P$5</f>
        <v>1.1889226498912788</v>
      </c>
      <c r="Q13" s="18">
        <f>((In!Q13-In!Q$5)/In!Q$5)+Justering!Q$5</f>
        <v>1.2511235278389741</v>
      </c>
      <c r="R13" s="18">
        <f>((In!R13-In!R$5)/In!R$5)+Justering!R$5</f>
        <v>1.2833060263269782</v>
      </c>
      <c r="S13" s="18">
        <f>((In!S13-In!S$5)/In!S$5)+Justering!S$5</f>
        <v>1.0314256986339365</v>
      </c>
      <c r="T13" s="18">
        <f>((In!T13-In!T$5)/In!T$5)+Justering!T$5</f>
        <v>1.0364524758643434</v>
      </c>
      <c r="U13" s="18">
        <f>((In!U13-In!U$5)/In!U$5)+Justering!U$5</f>
        <v>1.043794052554176</v>
      </c>
      <c r="V13" s="18">
        <f>((In!V13-In!V$5)/In!V$5)+Justering!V$5</f>
        <v>1.0043519974679287</v>
      </c>
      <c r="W13" s="18">
        <f>((In!W13-In!W$5)/In!W$5)+Justering!W$5</f>
        <v>1.3652754027815799</v>
      </c>
      <c r="X13" s="18">
        <f>((In!X13-In!X$5)/In!X$5)+Justering!X$5</f>
        <v>1.3182931825301833</v>
      </c>
      <c r="Y13" s="18">
        <f>((In!Y13-In!Y$5)/In!Y$5)+Justering!Y$5</f>
        <v>1.0411219698593641</v>
      </c>
      <c r="Z13" s="18">
        <f>((In!Z13-In!Z$5)/In!Z$5)+Justering!Z$5</f>
        <v>1.0881677067609885</v>
      </c>
      <c r="AA13" s="18">
        <f>((In!AA13-In!AA$5)/In!AA$5)+Justering!AA$5</f>
        <v>1.087967748604507</v>
      </c>
      <c r="AB13" s="55">
        <f t="shared" si="5"/>
        <v>1.0334011679348789</v>
      </c>
      <c r="AC13" s="18">
        <f>((In!AC13-In!AC$5)/In!AC$5)+Justering!AC$5</f>
        <v>1.0035801180729025</v>
      </c>
      <c r="AD13" s="2" t="s">
        <v>177</v>
      </c>
      <c r="AE13" s="20">
        <f t="shared" si="9"/>
        <v>6.1832966288326574E-3</v>
      </c>
      <c r="AF13" s="20">
        <f t="shared" si="10"/>
        <v>4.5189288360441004E-3</v>
      </c>
      <c r="AG13" s="20">
        <f t="shared" si="11"/>
        <v>-4.3911565924603657E-4</v>
      </c>
      <c r="AH13" s="20">
        <f t="shared" si="12"/>
        <v>1.2760527435133895E-3</v>
      </c>
      <c r="AI13" s="20">
        <f t="shared" si="13"/>
        <v>-1.1655748457094939E-2</v>
      </c>
      <c r="AJ13" s="20">
        <f t="shared" si="14"/>
        <v>-9.9288678126853158E-3</v>
      </c>
      <c r="AK13" s="20">
        <f t="shared" si="15"/>
        <v>-8.9120284592011378E-3</v>
      </c>
      <c r="AL13" s="20">
        <f t="shared" si="16"/>
        <v>-6.9497099700657206E-3</v>
      </c>
      <c r="AM13" s="20">
        <f t="shared" si="17"/>
        <v>-1.8870973326715612E-3</v>
      </c>
      <c r="AN13" s="20">
        <f t="shared" si="18"/>
        <v>3.8958250253076088E-3</v>
      </c>
      <c r="AO13" s="20">
        <f t="shared" si="19"/>
        <v>3.0727096623359706E-3</v>
      </c>
      <c r="AP13" s="20">
        <f t="shared" si="20"/>
        <v>4.9999999999998934E-3</v>
      </c>
      <c r="AQ13" s="20">
        <f t="shared" si="21"/>
        <v>2.0315401376860276E-3</v>
      </c>
      <c r="AR13" s="20">
        <f t="shared" si="22"/>
        <v>-8.841428761088288E-3</v>
      </c>
      <c r="AS13" s="20">
        <f t="shared" si="23"/>
        <v>-8.295897153166254E-3</v>
      </c>
      <c r="AT13" s="20">
        <f t="shared" si="24"/>
        <v>-3.9701943001393403E-3</v>
      </c>
      <c r="AU13" s="20">
        <f t="shared" si="25"/>
        <v>1.4603804309021307E-3</v>
      </c>
      <c r="AV13" s="20">
        <f t="shared" si="26"/>
        <v>6.3573261288119021E-4</v>
      </c>
      <c r="AW13" s="20">
        <f t="shared" si="27"/>
        <v>7.1186598940744528E-3</v>
      </c>
      <c r="AX13" s="20">
        <f t="shared" si="28"/>
        <v>4.823119141516452E-3</v>
      </c>
      <c r="AY13" s="20">
        <f t="shared" si="29"/>
        <v>5.1236070193416694E-4</v>
      </c>
      <c r="AZ13" s="20">
        <f t="shared" si="30"/>
        <v>1.5703205997757319E-2</v>
      </c>
      <c r="BA13" s="20">
        <f t="shared" si="31"/>
        <v>-1.8853809990085901E-3</v>
      </c>
      <c r="BB13" s="20">
        <f t="shared" si="32"/>
        <v>1.170308419838606E-2</v>
      </c>
      <c r="BC13" s="20">
        <f t="shared" si="33"/>
        <v>6.5749713452121217E-3</v>
      </c>
      <c r="BD13" s="20">
        <f t="shared" si="34"/>
        <v>6.6953610712576772E-3</v>
      </c>
      <c r="BE13" s="55">
        <f t="shared" si="35"/>
        <v>3.0727096623359706E-3</v>
      </c>
      <c r="BF13" s="20">
        <f t="shared" si="36"/>
        <v>6.0570393110959131E-4</v>
      </c>
      <c r="BG13" s="2" t="s">
        <v>177</v>
      </c>
      <c r="BH13" s="20">
        <f>(VLOOKUP(BH$4,Assets[],6,FALSE)/12)+AE13</f>
        <v>6.1832966288326574E-3</v>
      </c>
      <c r="BI13" s="20">
        <f>(VLOOKUP(BI$4,Assets[],6,FALSE)/12)+AF13</f>
        <v>4.5189288360441004E-3</v>
      </c>
      <c r="BJ13" s="20">
        <f>(VLOOKUP(BJ$4,Assets[],6,FALSE)/12)+AG13</f>
        <v>-4.3911565924603657E-4</v>
      </c>
      <c r="BK13" s="20">
        <f>(VLOOKUP(BK$4,Assets[],6,FALSE)/12)+AH13</f>
        <v>1.2760527435133895E-3</v>
      </c>
      <c r="BL13" s="20">
        <f>(VLOOKUP(BL$4,Assets[],6,FALSE)/12)+AI13</f>
        <v>-1.1655748457094939E-2</v>
      </c>
      <c r="BM13" s="20">
        <f>(VLOOKUP(BM$4,Assets[],6,FALSE)/12)+AJ13</f>
        <v>-9.9288678126853158E-3</v>
      </c>
      <c r="BN13" s="20">
        <f>(VLOOKUP(BN$4,Assets[],6,FALSE)/12)+AK13</f>
        <v>-8.9120284592011378E-3</v>
      </c>
      <c r="BO13" s="20">
        <f>(VLOOKUP(BO$4,Assets[],6,FALSE)/12)+AL13</f>
        <v>-6.9497099700657206E-3</v>
      </c>
      <c r="BP13" s="20">
        <f>(VLOOKUP(BP$4,Assets[],6,FALSE)/12)+AM13</f>
        <v>-1.8870973326715612E-3</v>
      </c>
      <c r="BQ13" s="20">
        <f>(VLOOKUP(BQ$4,Assets[],6,FALSE)/12)+AN13</f>
        <v>3.8958250253076088E-3</v>
      </c>
      <c r="BR13" s="20">
        <f>(VLOOKUP(BR$4,Assets[],6,FALSE)/12)+AO13</f>
        <v>3.0727096623359706E-3</v>
      </c>
      <c r="BS13" s="20">
        <f>(VLOOKUP(BS$4,Assets[],6,FALSE)/12)+AP13</f>
        <v>4.9999999999998934E-3</v>
      </c>
      <c r="BT13" s="20">
        <f>(VLOOKUP(BT$4,Assets[],6,FALSE)/12)+AQ13</f>
        <v>2.0315401376860276E-3</v>
      </c>
      <c r="BU13" s="20">
        <f>(VLOOKUP(BU$4,Assets[],6,FALSE)/12)+AR13</f>
        <v>-8.6686704277549546E-3</v>
      </c>
      <c r="BV13" s="20">
        <f>(VLOOKUP(BV$4,Assets[],6,FALSE)/12)+AS13</f>
        <v>-8.0382721531662548E-3</v>
      </c>
      <c r="BW13" s="20">
        <f>(VLOOKUP(BW$4,Assets[],6,FALSE)/12)+AT13</f>
        <v>-3.7088109668060071E-3</v>
      </c>
      <c r="BX13" s="20">
        <f>(VLOOKUP(BX$4,Assets[],6,FALSE)/12)+AU13</f>
        <v>1.8012387642354639E-3</v>
      </c>
      <c r="BY13" s="20">
        <f>(VLOOKUP(BY$4,Assets[],6,FALSE)/12)+AV13</f>
        <v>1.2190659462145235E-3</v>
      </c>
      <c r="BZ13" s="20">
        <f>(VLOOKUP(BZ$4,Assets[],6,FALSE)/12)+AW13</f>
        <v>7.3271932274077863E-3</v>
      </c>
      <c r="CA13" s="20">
        <f>(VLOOKUP(CA$4,Assets[],6,FALSE)/12)+AX13</f>
        <v>5.2397858081831188E-3</v>
      </c>
      <c r="CB13" s="20">
        <f>(VLOOKUP(CB$4,Assets[],6,FALSE)/12)+AY13</f>
        <v>6.7902736860083357E-4</v>
      </c>
      <c r="CC13" s="20">
        <f>(VLOOKUP(CC$4,Assets[],6,FALSE)/12)+AZ13</f>
        <v>1.695320599775732E-2</v>
      </c>
      <c r="CD13" s="20">
        <f>(VLOOKUP(CD$4,Assets[],6,FALSE)/12)+BA13</f>
        <v>-7.5204766567525693E-4</v>
      </c>
      <c r="CE13" s="20">
        <f>(VLOOKUP(CE$4,Assets[],6,FALSE)/12)+BB13</f>
        <v>1.2831367531719394E-2</v>
      </c>
      <c r="CF13" s="20">
        <f>(VLOOKUP(CF$4,Assets[],6,FALSE)/12)+BC13</f>
        <v>7.457554678545455E-3</v>
      </c>
      <c r="CG13" s="20">
        <f>(VLOOKUP(CG$4,Assets[],6,FALSE)/12)+BD13</f>
        <v>7.4120277379243439E-3</v>
      </c>
      <c r="CH13" s="55">
        <f t="shared" si="7"/>
        <v>3.0727096623359706E-3</v>
      </c>
      <c r="CI13" s="20">
        <f>(VLOOKUP(CI$4,Assets[],6,FALSE)/12)+BF13</f>
        <v>1.0223705977762581E-3</v>
      </c>
      <c r="CJ13" s="2" t="s">
        <v>177</v>
      </c>
      <c r="CK13" s="20">
        <f t="shared" si="37"/>
        <v>1.0311781131092752</v>
      </c>
      <c r="CL13" s="20">
        <f t="shared" si="38"/>
        <v>1.0424400152900049</v>
      </c>
      <c r="CM13" s="20">
        <f t="shared" si="39"/>
        <v>0.99651048440820988</v>
      </c>
      <c r="CN13" s="20">
        <f t="shared" si="40"/>
        <v>1.0109413898293342</v>
      </c>
      <c r="CO13" s="20">
        <f t="shared" si="41"/>
        <v>1.1954084509734582</v>
      </c>
      <c r="CP13" s="20">
        <f t="shared" si="42"/>
        <v>1.1985468897161053</v>
      </c>
      <c r="CQ13" s="20">
        <f t="shared" si="43"/>
        <v>1.2591154108702305</v>
      </c>
      <c r="CR13" s="20">
        <f t="shared" si="44"/>
        <v>1.2621154145510853</v>
      </c>
      <c r="CS13" s="20">
        <f t="shared" si="45"/>
        <v>1.0880615512371272</v>
      </c>
      <c r="CT13" s="20">
        <f t="shared" si="46"/>
        <v>1.0154839110062992</v>
      </c>
      <c r="CU13" s="20">
        <f t="shared" si="47"/>
        <v>1.0334011679348789</v>
      </c>
      <c r="CV13" s="20">
        <f t="shared" si="48"/>
        <v>1.0407070439254371</v>
      </c>
      <c r="CW13" s="20">
        <f t="shared" si="49"/>
        <v>1.0165051980530788</v>
      </c>
      <c r="CX13" s="20">
        <f t="shared" si="50"/>
        <v>1.1808719397906584</v>
      </c>
      <c r="CY13" s="20">
        <f t="shared" si="51"/>
        <v>1.1913253972439279</v>
      </c>
      <c r="CZ13" s="20">
        <f t="shared" si="52"/>
        <v>1.2536717053390014</v>
      </c>
      <c r="DA13" s="20">
        <f t="shared" si="53"/>
        <v>1.2867043601482768</v>
      </c>
      <c r="DB13" s="20">
        <f t="shared" si="54"/>
        <v>1.0362302224849622</v>
      </c>
      <c r="DC13" s="20">
        <f t="shared" si="55"/>
        <v>1.038175088733583</v>
      </c>
      <c r="DD13" s="20">
        <f t="shared" si="56"/>
        <v>1.0472598402344977</v>
      </c>
      <c r="DE13" s="20">
        <f t="shared" si="57"/>
        <v>1.0056911873831795</v>
      </c>
      <c r="DF13" s="20">
        <f t="shared" si="58"/>
        <v>1.3784686640986765</v>
      </c>
      <c r="DG13" s="20">
        <f t="shared" si="59"/>
        <v>1.3298920452242233</v>
      </c>
      <c r="DH13" s="20">
        <f t="shared" si="60"/>
        <v>1.0505091417871004</v>
      </c>
      <c r="DI13" s="20">
        <f t="shared" si="61"/>
        <v>1.0957940155598167</v>
      </c>
      <c r="DJ13" s="20">
        <f t="shared" si="62"/>
        <v>1.0941557534275765</v>
      </c>
      <c r="DK13" s="55">
        <f t="shared" si="63"/>
        <v>1.0334011679348789</v>
      </c>
      <c r="DL13" s="20">
        <f t="shared" si="64"/>
        <v>1.0069288235257441</v>
      </c>
      <c r="DM13" s="2" t="s">
        <v>177</v>
      </c>
    </row>
    <row r="14" spans="1:117" x14ac:dyDescent="0.3">
      <c r="A14" s="15">
        <v>43738</v>
      </c>
      <c r="B14" s="18">
        <f>((In!B14-In!B$5)/In!B$5)+Justering!B$5</f>
        <v>1.0256948161865767</v>
      </c>
      <c r="C14" s="18">
        <f>((In!C14-In!C$5)/In!C$5)+Justering!C$5</f>
        <v>1.0290363635564785</v>
      </c>
      <c r="D14" s="18">
        <f>((In!D14-In!D$5)/In!D$5)+Justering!D$5</f>
        <v>0.9961139485455065</v>
      </c>
      <c r="E14" s="18">
        <f>((In!E14-In!E$5)/In!E$5)+Justering!E$5</f>
        <v>1.011256605797477</v>
      </c>
      <c r="F14" s="18">
        <f>((In!F14-In!F$5)/In!F$5)+Justering!F$5</f>
        <v>1.2303038412646832</v>
      </c>
      <c r="G14" s="18">
        <f>((In!G14-In!G$5)/In!G$5)+Justering!G$5</f>
        <v>1.2333497779970399</v>
      </c>
      <c r="H14" s="18">
        <f>((In!H14-In!H$5)/In!H$5)+Justering!H$5</f>
        <v>1.2710613657227599</v>
      </c>
      <c r="I14" s="18">
        <f>((In!I14-In!I$5)/In!I$5)+Justering!I$5</f>
        <v>1.2916996879949876</v>
      </c>
      <c r="J14" s="18">
        <f>((In!J14-In!J$5)/In!J$5)+Justering!J$5</f>
        <v>1.0912888391200135</v>
      </c>
      <c r="K14" s="18">
        <f>((In!K14-In!K$5)/In!K$5)+Justering!K$5</f>
        <v>1.0287336705247152</v>
      </c>
      <c r="L14" s="18">
        <f>((In!L14-In!L$5)/In!L$5)+Justering!L$5</f>
        <v>1.0405680410546805</v>
      </c>
      <c r="M14" s="18">
        <f>((In!M14-In!M$5)/In!M$5)+Justering!M$5</f>
        <v>1.0459105791450642</v>
      </c>
      <c r="N14" s="18">
        <f>((In!N14-In!N13)/In!N13)+Justering!N13+(0.03^1/12)</f>
        <v>1.0186072736268859</v>
      </c>
      <c r="O14" s="18">
        <f>((In!O14-In!O$5)/In!O$5)+Justering!O$5</f>
        <v>1.2130862337011217</v>
      </c>
      <c r="P14" s="18">
        <f>((In!P14-In!P$5)/In!P$5)+Justering!P$5</f>
        <v>1.2226266416176064</v>
      </c>
      <c r="Q14" s="18">
        <f>((In!Q14-In!Q$5)/In!Q$5)+Justering!Q$5</f>
        <v>1.2739528618032996</v>
      </c>
      <c r="R14" s="18">
        <f>((In!R14-In!R$5)/In!R$5)+Justering!R$5</f>
        <v>1.3084589699094984</v>
      </c>
      <c r="S14" s="18">
        <f>((In!S14-In!S$5)/In!S$5)+Justering!S$5</f>
        <v>1.0274252825740238</v>
      </c>
      <c r="T14" s="18">
        <f>((In!T14-In!T$5)/In!T$5)+Justering!T$5</f>
        <v>1.0304335256585135</v>
      </c>
      <c r="U14" s="18">
        <f>((In!U14-In!U$5)/In!U$5)+Justering!U$5</f>
        <v>1.029569230417636</v>
      </c>
      <c r="V14" s="18">
        <f>((In!V14-In!V$5)/In!V$5)+Justering!V$5</f>
        <v>1.0037387614610842</v>
      </c>
      <c r="W14" s="18">
        <f>((In!W14-In!W$5)/In!W$5)+Justering!W$5</f>
        <v>1.3551185167541417</v>
      </c>
      <c r="X14" s="18">
        <f>((In!X14-In!X$5)/In!X$5)+Justering!X$5</f>
        <v>1.3197471262521185</v>
      </c>
      <c r="Y14" s="18">
        <f>((In!Y14-In!Y$5)/In!Y$5)+Justering!Y$5</f>
        <v>1.0455105120801493</v>
      </c>
      <c r="Z14" s="18">
        <f>((In!Z14-In!Z$5)/In!Z$5)+Justering!Z$5</f>
        <v>1.0902009597404645</v>
      </c>
      <c r="AA14" s="18">
        <f>((In!AA14-In!AA$5)/In!AA$5)+Justering!AA$5</f>
        <v>1.0952036386189787</v>
      </c>
      <c r="AB14" s="55">
        <f t="shared" si="5"/>
        <v>1.0405680410546805</v>
      </c>
      <c r="AC14" s="18">
        <f>((In!AC14-In!AC$5)/In!AC$5)+Justering!AC$5</f>
        <v>1.0213113374124365</v>
      </c>
      <c r="AD14" s="2" t="s">
        <v>177</v>
      </c>
      <c r="AE14" s="20">
        <f t="shared" si="9"/>
        <v>-5.3175070853326289E-3</v>
      </c>
      <c r="AF14" s="20">
        <f t="shared" si="10"/>
        <v>-1.2857959726150225E-2</v>
      </c>
      <c r="AG14" s="20">
        <f t="shared" si="11"/>
        <v>-3.9792442619290824E-4</v>
      </c>
      <c r="AH14" s="20">
        <f t="shared" si="12"/>
        <v>3.1180439470968047E-4</v>
      </c>
      <c r="AI14" s="20">
        <f t="shared" si="13"/>
        <v>2.9191185876934922E-2</v>
      </c>
      <c r="AJ14" s="20">
        <f t="shared" si="14"/>
        <v>2.903756922616374E-2</v>
      </c>
      <c r="AK14" s="20">
        <f t="shared" si="15"/>
        <v>9.4875773494607074E-3</v>
      </c>
      <c r="AL14" s="20">
        <f t="shared" si="16"/>
        <v>2.3440228288808873E-2</v>
      </c>
      <c r="AM14" s="20">
        <f t="shared" si="17"/>
        <v>2.9660894452312458E-3</v>
      </c>
      <c r="AN14" s="20">
        <f t="shared" si="18"/>
        <v>1.3047729633929972E-2</v>
      </c>
      <c r="AO14" s="20">
        <f t="shared" si="19"/>
        <v>6.9352283916261914E-3</v>
      </c>
      <c r="AP14" s="20">
        <f t="shared" si="20"/>
        <v>4.9999999999998934E-3</v>
      </c>
      <c r="AQ14" s="20">
        <f t="shared" si="21"/>
        <v>2.0679437526076594E-3</v>
      </c>
      <c r="AR14" s="20">
        <f t="shared" si="22"/>
        <v>2.8673426322630036E-2</v>
      </c>
      <c r="AS14" s="20">
        <f t="shared" si="23"/>
        <v>2.8348346908362521E-2</v>
      </c>
      <c r="AT14" s="20">
        <f t="shared" si="24"/>
        <v>1.8247066301884551E-2</v>
      </c>
      <c r="AU14" s="20">
        <f t="shared" si="25"/>
        <v>1.9600113352940207E-2</v>
      </c>
      <c r="AV14" s="20">
        <f t="shared" si="26"/>
        <v>-3.8785305283851601E-3</v>
      </c>
      <c r="AW14" s="20">
        <f t="shared" si="27"/>
        <v>-5.8072611586077461E-3</v>
      </c>
      <c r="AX14" s="20">
        <f t="shared" si="28"/>
        <v>-1.3627996923082364E-2</v>
      </c>
      <c r="AY14" s="20">
        <f t="shared" si="29"/>
        <v>-6.1057876958525714E-4</v>
      </c>
      <c r="AZ14" s="20">
        <f t="shared" si="30"/>
        <v>-7.4394411609149946E-3</v>
      </c>
      <c r="BA14" s="20">
        <f t="shared" si="31"/>
        <v>1.1028986125412032E-3</v>
      </c>
      <c r="BB14" s="20">
        <f t="shared" si="32"/>
        <v>4.2152047001544624E-3</v>
      </c>
      <c r="BC14" s="20">
        <f t="shared" si="33"/>
        <v>1.868510677943247E-3</v>
      </c>
      <c r="BD14" s="20">
        <f t="shared" si="34"/>
        <v>6.6508313539193065E-3</v>
      </c>
      <c r="BE14" s="55">
        <f t="shared" si="35"/>
        <v>6.9352283916261914E-3</v>
      </c>
      <c r="BF14" s="20">
        <f t="shared" si="36"/>
        <v>1.7667965935377339E-2</v>
      </c>
      <c r="BG14" s="2" t="s">
        <v>177</v>
      </c>
      <c r="BH14" s="20">
        <f>(VLOOKUP(BH$4,Assets[],6,FALSE)/12)+AE14</f>
        <v>-5.3175070853326289E-3</v>
      </c>
      <c r="BI14" s="20">
        <f>(VLOOKUP(BI$4,Assets[],6,FALSE)/12)+AF14</f>
        <v>-1.2857959726150225E-2</v>
      </c>
      <c r="BJ14" s="20">
        <f>(VLOOKUP(BJ$4,Assets[],6,FALSE)/12)+AG14</f>
        <v>-3.9792442619290824E-4</v>
      </c>
      <c r="BK14" s="20">
        <f>(VLOOKUP(BK$4,Assets[],6,FALSE)/12)+AH14</f>
        <v>3.1180439470968047E-4</v>
      </c>
      <c r="BL14" s="20">
        <f>(VLOOKUP(BL$4,Assets[],6,FALSE)/12)+AI14</f>
        <v>2.9191185876934922E-2</v>
      </c>
      <c r="BM14" s="20">
        <f>(VLOOKUP(BM$4,Assets[],6,FALSE)/12)+AJ14</f>
        <v>2.903756922616374E-2</v>
      </c>
      <c r="BN14" s="20">
        <f>(VLOOKUP(BN$4,Assets[],6,FALSE)/12)+AK14</f>
        <v>9.4875773494607074E-3</v>
      </c>
      <c r="BO14" s="20">
        <f>(VLOOKUP(BO$4,Assets[],6,FALSE)/12)+AL14</f>
        <v>2.3440228288808873E-2</v>
      </c>
      <c r="BP14" s="20">
        <f>(VLOOKUP(BP$4,Assets[],6,FALSE)/12)+AM14</f>
        <v>2.9660894452312458E-3</v>
      </c>
      <c r="BQ14" s="20">
        <f>(VLOOKUP(BQ$4,Assets[],6,FALSE)/12)+AN14</f>
        <v>1.3047729633929972E-2</v>
      </c>
      <c r="BR14" s="20">
        <f>(VLOOKUP(BR$4,Assets[],6,FALSE)/12)+AO14</f>
        <v>6.9352283916261914E-3</v>
      </c>
      <c r="BS14" s="20">
        <f>(VLOOKUP(BS$4,Assets[],6,FALSE)/12)+AP14</f>
        <v>4.9999999999998934E-3</v>
      </c>
      <c r="BT14" s="20">
        <f>(VLOOKUP(BT$4,Assets[],6,FALSE)/12)+AQ14</f>
        <v>2.0679437526076594E-3</v>
      </c>
      <c r="BU14" s="20">
        <f>(VLOOKUP(BU$4,Assets[],6,FALSE)/12)+AR14</f>
        <v>2.8846184655963367E-2</v>
      </c>
      <c r="BV14" s="20">
        <f>(VLOOKUP(BV$4,Assets[],6,FALSE)/12)+AS14</f>
        <v>2.8605971908362521E-2</v>
      </c>
      <c r="BW14" s="20">
        <f>(VLOOKUP(BW$4,Assets[],6,FALSE)/12)+AT14</f>
        <v>1.8508449635217885E-2</v>
      </c>
      <c r="BX14" s="20">
        <f>(VLOOKUP(BX$4,Assets[],6,FALSE)/12)+AU14</f>
        <v>1.994097168627354E-2</v>
      </c>
      <c r="BY14" s="20">
        <f>(VLOOKUP(BY$4,Assets[],6,FALSE)/12)+AV14</f>
        <v>-3.2951971950518268E-3</v>
      </c>
      <c r="BZ14" s="20">
        <f>(VLOOKUP(BZ$4,Assets[],6,FALSE)/12)+AW14</f>
        <v>-5.5987278252744126E-3</v>
      </c>
      <c r="CA14" s="20">
        <f>(VLOOKUP(CA$4,Assets[],6,FALSE)/12)+AX14</f>
        <v>-1.3211330256415698E-2</v>
      </c>
      <c r="CB14" s="20">
        <f>(VLOOKUP(CB$4,Assets[],6,FALSE)/12)+AY14</f>
        <v>-4.4391210291859051E-4</v>
      </c>
      <c r="CC14" s="20">
        <f>(VLOOKUP(CC$4,Assets[],6,FALSE)/12)+AZ14</f>
        <v>-6.1894411609149944E-3</v>
      </c>
      <c r="CD14" s="20">
        <f>(VLOOKUP(CD$4,Assets[],6,FALSE)/12)+BA14</f>
        <v>2.2362319458745367E-3</v>
      </c>
      <c r="CE14" s="20">
        <f>(VLOOKUP(CE$4,Assets[],6,FALSE)/12)+BB14</f>
        <v>5.3434880334877954E-3</v>
      </c>
      <c r="CF14" s="20">
        <f>(VLOOKUP(CF$4,Assets[],6,FALSE)/12)+BC14</f>
        <v>2.7510940112765803E-3</v>
      </c>
      <c r="CG14" s="20">
        <f>(VLOOKUP(CG$4,Assets[],6,FALSE)/12)+BD14</f>
        <v>7.3674980205859731E-3</v>
      </c>
      <c r="CH14" s="55">
        <f t="shared" si="7"/>
        <v>6.9352283916261914E-3</v>
      </c>
      <c r="CI14" s="20">
        <f>(VLOOKUP(CI$4,Assets[],6,FALSE)/12)+BF14</f>
        <v>1.8084632602044005E-2</v>
      </c>
      <c r="CJ14" s="2" t="s">
        <v>177</v>
      </c>
      <c r="CK14" s="20">
        <f t="shared" si="37"/>
        <v>1.0256948161865767</v>
      </c>
      <c r="CL14" s="20">
        <f t="shared" si="38"/>
        <v>1.0290363635564785</v>
      </c>
      <c r="CM14" s="20">
        <f t="shared" si="39"/>
        <v>0.9961139485455065</v>
      </c>
      <c r="CN14" s="20">
        <f t="shared" si="40"/>
        <v>1.011256605797477</v>
      </c>
      <c r="CO14" s="20">
        <f t="shared" si="41"/>
        <v>1.2303038412646832</v>
      </c>
      <c r="CP14" s="20">
        <f t="shared" si="42"/>
        <v>1.2333497779970399</v>
      </c>
      <c r="CQ14" s="20">
        <f t="shared" si="43"/>
        <v>1.2710613657227599</v>
      </c>
      <c r="CR14" s="20">
        <f t="shared" si="44"/>
        <v>1.2916996879949874</v>
      </c>
      <c r="CS14" s="20">
        <f t="shared" si="45"/>
        <v>1.0912888391200135</v>
      </c>
      <c r="CT14" s="20">
        <f t="shared" si="46"/>
        <v>1.0287336705247152</v>
      </c>
      <c r="CU14" s="20">
        <f t="shared" si="47"/>
        <v>1.0405680410546805</v>
      </c>
      <c r="CV14" s="20">
        <f t="shared" si="48"/>
        <v>1.0459105791450642</v>
      </c>
      <c r="CW14" s="20">
        <f t="shared" si="49"/>
        <v>1.0186072736268859</v>
      </c>
      <c r="CX14" s="20">
        <f t="shared" si="50"/>
        <v>1.2149355898209053</v>
      </c>
      <c r="CY14" s="20">
        <f t="shared" si="51"/>
        <v>1.2254044180912065</v>
      </c>
      <c r="CZ14" s="20">
        <f t="shared" si="52"/>
        <v>1.276875224956366</v>
      </c>
      <c r="DA14" s="20">
        <f t="shared" si="53"/>
        <v>1.3123624953625983</v>
      </c>
      <c r="DB14" s="20">
        <f t="shared" si="54"/>
        <v>1.032815639562402</v>
      </c>
      <c r="DC14" s="20">
        <f t="shared" si="55"/>
        <v>1.0323626289767835</v>
      </c>
      <c r="DD14" s="20">
        <f t="shared" si="56"/>
        <v>1.0334241446208785</v>
      </c>
      <c r="DE14" s="20">
        <f t="shared" si="57"/>
        <v>1.0052447488933016</v>
      </c>
      <c r="DF14" s="20">
        <f t="shared" si="58"/>
        <v>1.3699367134100726</v>
      </c>
      <c r="DG14" s="20">
        <f t="shared" si="59"/>
        <v>1.3328659923003183</v>
      </c>
      <c r="DH14" s="20">
        <f t="shared" si="60"/>
        <v>1.0561225248153092</v>
      </c>
      <c r="DI14" s="20">
        <f t="shared" si="61"/>
        <v>1.0988086479136159</v>
      </c>
      <c r="DJ14" s="20">
        <f t="shared" si="62"/>
        <v>1.102216943775167</v>
      </c>
      <c r="DK14" s="55">
        <f t="shared" si="63"/>
        <v>1.0405680410546805</v>
      </c>
      <c r="DL14" s="20">
        <f t="shared" si="64"/>
        <v>1.0251387613556155</v>
      </c>
      <c r="DM14" s="2" t="s">
        <v>177</v>
      </c>
    </row>
    <row r="15" spans="1:117" x14ac:dyDescent="0.3">
      <c r="A15" s="15">
        <v>43769</v>
      </c>
      <c r="B15" s="18">
        <f>((In!B15-In!B$5)/In!B$5)+Justering!B$5</f>
        <v>1.0183307050159869</v>
      </c>
      <c r="C15" s="18">
        <f>((In!C15-In!C$5)/In!C$5)+Justering!C$5</f>
        <v>1.022327214890473</v>
      </c>
      <c r="D15" s="18">
        <f>((In!D15-In!D$5)/In!D$5)+Justering!D$5</f>
        <v>0.99565079465786888</v>
      </c>
      <c r="E15" s="18">
        <f>((In!E15-In!E$5)/In!E$5)+Justering!E$5</f>
        <v>1.0122291532618546</v>
      </c>
      <c r="F15" s="18">
        <f>((In!F15-In!F$5)/In!F$5)+Justering!F$5</f>
        <v>1.2792300266661569</v>
      </c>
      <c r="G15" s="18">
        <f>((In!G15-In!G$5)/In!G$5)+Justering!G$5</f>
        <v>1.279768578732565</v>
      </c>
      <c r="H15" s="18">
        <f>((In!H15-In!H$5)/In!H$5)+Justering!H$5</f>
        <v>1.3058870607066355</v>
      </c>
      <c r="I15" s="18">
        <f>((In!I15-In!I$5)/In!I$5)+Justering!I$5</f>
        <v>1.3013096733711296</v>
      </c>
      <c r="J15" s="18">
        <f>((In!J15-In!J$5)/In!J$5)+Justering!J$5</f>
        <v>1.0947551853645956</v>
      </c>
      <c r="K15" s="18">
        <f>((In!K15-In!K$5)/In!K$5)+Justering!K$5</f>
        <v>1.0363670214416485</v>
      </c>
      <c r="L15" s="18">
        <f>((In!L15-In!L$5)/In!L$5)+Justering!L$5</f>
        <v>1.0385477496608271</v>
      </c>
      <c r="M15" s="18">
        <f>((In!M15-In!M$5)/In!M$5)+Justering!M$5</f>
        <v>1.0511401320407894</v>
      </c>
      <c r="N15" s="18">
        <f>((In!N15-In!N14)/In!N14)+Justering!N14+(0.03^1/12)</f>
        <v>1.0206423128778532</v>
      </c>
      <c r="O15" s="18">
        <f>((In!O15-In!O$5)/In!O$5)+Justering!O$5</f>
        <v>1.265558195122559</v>
      </c>
      <c r="P15" s="18">
        <f>((In!P15-In!P$5)/In!P$5)+Justering!P$5</f>
        <v>1.2696194627279425</v>
      </c>
      <c r="Q15" s="18">
        <f>((In!Q15-In!Q$5)/In!Q$5)+Justering!Q$5</f>
        <v>1.2861324929974383</v>
      </c>
      <c r="R15" s="18">
        <f>((In!R15-In!R$5)/In!R$5)+Justering!R$5</f>
        <v>1.3265538660493308</v>
      </c>
      <c r="S15" s="18">
        <f>((In!S15-In!S$5)/In!S$5)+Justering!S$5</f>
        <v>1.0239192843769502</v>
      </c>
      <c r="T15" s="18">
        <f>((In!T15-In!T$5)/In!T$5)+Justering!T$5</f>
        <v>1.022486980386089</v>
      </c>
      <c r="U15" s="18">
        <f>((In!U15-In!U$5)/In!U$5)+Justering!U$5</f>
        <v>1.0210587346318263</v>
      </c>
      <c r="V15" s="18">
        <f>((In!V15-In!V$5)/In!V$5)+Justering!V$5</f>
        <v>1.0028881437741708</v>
      </c>
      <c r="W15" s="18">
        <f>((In!W15-In!W$5)/In!W$5)+Justering!W$5</f>
        <v>1.4031386685721938</v>
      </c>
      <c r="X15" s="18">
        <f>((In!X15-In!X$5)/In!X$5)+Justering!X$5</f>
        <v>1.3361582147820288</v>
      </c>
      <c r="Y15" s="18">
        <f>((In!Y15-In!Y$5)/In!Y$5)+Justering!Y$5</f>
        <v>1.0478283461571547</v>
      </c>
      <c r="Z15" s="18">
        <f>((In!Z15-In!Z$5)/In!Z$5)+Justering!Z$5</f>
        <v>1.0913499448036588</v>
      </c>
      <c r="AA15" s="18">
        <f>((In!AA15-In!AA$5)/In!AA$5)+Justering!AA$5</f>
        <v>1.1024395286334505</v>
      </c>
      <c r="AB15" s="55">
        <f t="shared" si="5"/>
        <v>1.0385477496608271</v>
      </c>
      <c r="AC15" s="18">
        <f>((In!AC15-In!AC$5)/In!AC$5)+Justering!AC$5</f>
        <v>1.0252301975352967</v>
      </c>
      <c r="AD15" s="2" t="s">
        <v>177</v>
      </c>
      <c r="AE15" s="20">
        <f t="shared" si="9"/>
        <v>-7.1796318499187661E-3</v>
      </c>
      <c r="AF15" s="20">
        <f t="shared" si="10"/>
        <v>-6.5198363280554172E-3</v>
      </c>
      <c r="AG15" s="20">
        <f t="shared" si="11"/>
        <v>-4.6496074903268347E-4</v>
      </c>
      <c r="AH15" s="20">
        <f t="shared" si="12"/>
        <v>9.6172174184272485E-4</v>
      </c>
      <c r="AI15" s="20">
        <f t="shared" si="13"/>
        <v>3.9767562906395826E-2</v>
      </c>
      <c r="AJ15" s="20">
        <f t="shared" si="14"/>
        <v>3.763636363636369E-2</v>
      </c>
      <c r="AK15" s="20">
        <f t="shared" si="15"/>
        <v>2.7398909228959933E-2</v>
      </c>
      <c r="AL15" s="20">
        <f t="shared" si="16"/>
        <v>7.4397984806042761E-3</v>
      </c>
      <c r="AM15" s="20">
        <f t="shared" si="17"/>
        <v>3.1763783522034128E-3</v>
      </c>
      <c r="AN15" s="20">
        <f t="shared" si="18"/>
        <v>7.4201429734868096E-3</v>
      </c>
      <c r="AO15" s="20">
        <f t="shared" si="19"/>
        <v>-1.9415274293891338E-3</v>
      </c>
      <c r="AP15" s="20">
        <f t="shared" si="20"/>
        <v>4.9999999999998934E-3</v>
      </c>
      <c r="AQ15" s="20">
        <f t="shared" si="21"/>
        <v>1.997864440650865E-3</v>
      </c>
      <c r="AR15" s="20">
        <f t="shared" si="22"/>
        <v>4.3254931070601188E-2</v>
      </c>
      <c r="AS15" s="20">
        <f t="shared" si="23"/>
        <v>3.8435953798750644E-2</v>
      </c>
      <c r="AT15" s="20">
        <f t="shared" si="24"/>
        <v>9.5605038140094134E-3</v>
      </c>
      <c r="AU15" s="20">
        <f t="shared" si="25"/>
        <v>1.3829165878303407E-2</v>
      </c>
      <c r="AV15" s="20">
        <f t="shared" si="26"/>
        <v>-3.4124118381532176E-3</v>
      </c>
      <c r="AW15" s="20">
        <f t="shared" si="27"/>
        <v>-7.7118465913132983E-3</v>
      </c>
      <c r="AX15" s="20">
        <f t="shared" si="28"/>
        <v>-8.2660743293169192E-3</v>
      </c>
      <c r="AY15" s="20">
        <f t="shared" si="29"/>
        <v>-8.474492762192698E-4</v>
      </c>
      <c r="AZ15" s="20">
        <f t="shared" si="30"/>
        <v>3.5436126969228265E-2</v>
      </c>
      <c r="BA15" s="20">
        <f t="shared" si="31"/>
        <v>1.2435025016129586E-2</v>
      </c>
      <c r="BB15" s="20">
        <f t="shared" si="32"/>
        <v>2.2169400022518104E-3</v>
      </c>
      <c r="BC15" s="20">
        <f t="shared" si="33"/>
        <v>1.0539204290076487E-3</v>
      </c>
      <c r="BD15" s="20">
        <f t="shared" si="34"/>
        <v>6.606890042472946E-3</v>
      </c>
      <c r="BE15" s="55">
        <f t="shared" si="35"/>
        <v>-1.9415274293891338E-3</v>
      </c>
      <c r="BF15" s="20">
        <f t="shared" si="36"/>
        <v>3.8370866740682352E-3</v>
      </c>
      <c r="BG15" s="2" t="s">
        <v>177</v>
      </c>
      <c r="BH15" s="20">
        <f>(VLOOKUP(BH$4,Assets[],6,FALSE)/12)+AE15</f>
        <v>-7.1796318499187661E-3</v>
      </c>
      <c r="BI15" s="20">
        <f>(VLOOKUP(BI$4,Assets[],6,FALSE)/12)+AF15</f>
        <v>-6.5198363280554172E-3</v>
      </c>
      <c r="BJ15" s="20">
        <f>(VLOOKUP(BJ$4,Assets[],6,FALSE)/12)+AG15</f>
        <v>-4.6496074903268347E-4</v>
      </c>
      <c r="BK15" s="20">
        <f>(VLOOKUP(BK$4,Assets[],6,FALSE)/12)+AH15</f>
        <v>9.6172174184272485E-4</v>
      </c>
      <c r="BL15" s="20">
        <f>(VLOOKUP(BL$4,Assets[],6,FALSE)/12)+AI15</f>
        <v>3.9767562906395826E-2</v>
      </c>
      <c r="BM15" s="20">
        <f>(VLOOKUP(BM$4,Assets[],6,FALSE)/12)+AJ15</f>
        <v>3.763636363636369E-2</v>
      </c>
      <c r="BN15" s="20">
        <f>(VLOOKUP(BN$4,Assets[],6,FALSE)/12)+AK15</f>
        <v>2.7398909228959933E-2</v>
      </c>
      <c r="BO15" s="20">
        <f>(VLOOKUP(BO$4,Assets[],6,FALSE)/12)+AL15</f>
        <v>7.4397984806042761E-3</v>
      </c>
      <c r="BP15" s="20">
        <f>(VLOOKUP(BP$4,Assets[],6,FALSE)/12)+AM15</f>
        <v>3.1763783522034128E-3</v>
      </c>
      <c r="BQ15" s="20">
        <f>(VLOOKUP(BQ$4,Assets[],6,FALSE)/12)+AN15</f>
        <v>7.4201429734868096E-3</v>
      </c>
      <c r="BR15" s="20">
        <f>(VLOOKUP(BR$4,Assets[],6,FALSE)/12)+AO15</f>
        <v>-1.9415274293891338E-3</v>
      </c>
      <c r="BS15" s="20">
        <f>(VLOOKUP(BS$4,Assets[],6,FALSE)/12)+AP15</f>
        <v>4.9999999999998934E-3</v>
      </c>
      <c r="BT15" s="20">
        <f>(VLOOKUP(BT$4,Assets[],6,FALSE)/12)+AQ15</f>
        <v>1.997864440650865E-3</v>
      </c>
      <c r="BU15" s="20">
        <f>(VLOOKUP(BU$4,Assets[],6,FALSE)/12)+AR15</f>
        <v>4.3427689403934523E-2</v>
      </c>
      <c r="BV15" s="20">
        <f>(VLOOKUP(BV$4,Assets[],6,FALSE)/12)+AS15</f>
        <v>3.8693578798750641E-2</v>
      </c>
      <c r="BW15" s="20">
        <f>(VLOOKUP(BW$4,Assets[],6,FALSE)/12)+AT15</f>
        <v>9.821887147342747E-3</v>
      </c>
      <c r="BX15" s="20">
        <f>(VLOOKUP(BX$4,Assets[],6,FALSE)/12)+AU15</f>
        <v>1.4170024211636739E-2</v>
      </c>
      <c r="BY15" s="20">
        <f>(VLOOKUP(BY$4,Assets[],6,FALSE)/12)+AV15</f>
        <v>-2.8290785048198843E-3</v>
      </c>
      <c r="BZ15" s="20">
        <f>(VLOOKUP(BZ$4,Assets[],6,FALSE)/12)+AW15</f>
        <v>-7.5033132579799648E-3</v>
      </c>
      <c r="CA15" s="20">
        <f>(VLOOKUP(CA$4,Assets[],6,FALSE)/12)+AX15</f>
        <v>-7.8494076626502533E-3</v>
      </c>
      <c r="CB15" s="20">
        <f>(VLOOKUP(CB$4,Assets[],6,FALSE)/12)+AY15</f>
        <v>-6.8078260955260316E-4</v>
      </c>
      <c r="CC15" s="20">
        <f>(VLOOKUP(CC$4,Assets[],6,FALSE)/12)+AZ15</f>
        <v>3.6686126969228267E-2</v>
      </c>
      <c r="CD15" s="20">
        <f>(VLOOKUP(CD$4,Assets[],6,FALSE)/12)+BA15</f>
        <v>1.356835834946292E-2</v>
      </c>
      <c r="CE15" s="20">
        <f>(VLOOKUP(CE$4,Assets[],6,FALSE)/12)+BB15</f>
        <v>3.3452233355851435E-3</v>
      </c>
      <c r="CF15" s="20">
        <f>(VLOOKUP(CF$4,Assets[],6,FALSE)/12)+BC15</f>
        <v>1.936503762340982E-3</v>
      </c>
      <c r="CG15" s="20">
        <f>(VLOOKUP(CG$4,Assets[],6,FALSE)/12)+BD15</f>
        <v>7.3235567091396126E-3</v>
      </c>
      <c r="CH15" s="55">
        <f t="shared" si="7"/>
        <v>-1.9415274293891338E-3</v>
      </c>
      <c r="CI15" s="20">
        <f>(VLOOKUP(CI$4,Assets[],6,FALSE)/12)+BF15</f>
        <v>4.253753340734902E-3</v>
      </c>
      <c r="CJ15" s="2" t="s">
        <v>177</v>
      </c>
      <c r="CK15" s="20">
        <f t="shared" si="37"/>
        <v>1.0183307050159869</v>
      </c>
      <c r="CL15" s="20">
        <f t="shared" si="38"/>
        <v>1.022327214890473</v>
      </c>
      <c r="CM15" s="20">
        <f t="shared" si="39"/>
        <v>0.99565079465786888</v>
      </c>
      <c r="CN15" s="20">
        <f t="shared" si="40"/>
        <v>1.0122291532618546</v>
      </c>
      <c r="CO15" s="20">
        <f t="shared" si="41"/>
        <v>1.2792300266661569</v>
      </c>
      <c r="CP15" s="20">
        <f t="shared" si="42"/>
        <v>1.279768578732565</v>
      </c>
      <c r="CQ15" s="20">
        <f t="shared" si="43"/>
        <v>1.3058870607066355</v>
      </c>
      <c r="CR15" s="20">
        <f t="shared" si="44"/>
        <v>1.3013096733711296</v>
      </c>
      <c r="CS15" s="20">
        <f t="shared" si="45"/>
        <v>1.0947551853645956</v>
      </c>
      <c r="CT15" s="20">
        <f t="shared" si="46"/>
        <v>1.0363670214416485</v>
      </c>
      <c r="CU15" s="20">
        <f t="shared" si="47"/>
        <v>1.0385477496608271</v>
      </c>
      <c r="CV15" s="20">
        <f t="shared" si="48"/>
        <v>1.0511401320407894</v>
      </c>
      <c r="CW15" s="20">
        <f t="shared" si="49"/>
        <v>1.0206423128778532</v>
      </c>
      <c r="CX15" s="20">
        <f t="shared" si="50"/>
        <v>1.2676974352614336</v>
      </c>
      <c r="CY15" s="20">
        <f t="shared" si="51"/>
        <v>1.2728197005029556</v>
      </c>
      <c r="CZ15" s="20">
        <f t="shared" si="52"/>
        <v>1.2894165493171252</v>
      </c>
      <c r="DA15" s="20">
        <f t="shared" si="53"/>
        <v>1.3309587036963302</v>
      </c>
      <c r="DB15" s="20">
        <f t="shared" si="54"/>
        <v>1.0298937230370742</v>
      </c>
      <c r="DC15" s="20">
        <f t="shared" si="55"/>
        <v>1.024616488775739</v>
      </c>
      <c r="DD15" s="20">
        <f t="shared" si="56"/>
        <v>1.0253123772213235</v>
      </c>
      <c r="DE15" s="20">
        <f t="shared" si="57"/>
        <v>1.004560395749911</v>
      </c>
      <c r="DF15" s="20">
        <f t="shared" si="58"/>
        <v>1.4201943856180417</v>
      </c>
      <c r="DG15" s="20">
        <f t="shared" si="59"/>
        <v>1.3509507957156617</v>
      </c>
      <c r="DH15" s="20">
        <f t="shared" si="60"/>
        <v>1.0596554905305584</v>
      </c>
      <c r="DI15" s="20">
        <f t="shared" si="61"/>
        <v>1.1009364949943934</v>
      </c>
      <c r="DJ15" s="20">
        <f t="shared" si="62"/>
        <v>1.110289092068679</v>
      </c>
      <c r="DK15" s="55">
        <f t="shared" si="63"/>
        <v>1.0385477496608271</v>
      </c>
      <c r="DL15" s="20">
        <f t="shared" si="64"/>
        <v>1.0294994487864488</v>
      </c>
      <c r="DM15" s="2" t="s">
        <v>177</v>
      </c>
    </row>
    <row r="16" spans="1:117" x14ac:dyDescent="0.3">
      <c r="A16" s="15">
        <v>43799</v>
      </c>
      <c r="B16" s="18">
        <f>((In!B16-In!B$5)/In!B$5)+Justering!B$5</f>
        <v>1.0139324932363025</v>
      </c>
      <c r="C16" s="18">
        <f>((In!C16-In!C$5)/In!C$5)+Justering!C$5</f>
        <v>1.0176376942555569</v>
      </c>
      <c r="D16" s="18">
        <f>((In!D16-In!D$5)/In!D$5)+Justering!D$5</f>
        <v>0.9951749516226247</v>
      </c>
      <c r="E16" s="18">
        <f>((In!E16-In!E$5)/In!E$5)+Justering!E$5</f>
        <v>1.0124743044251534</v>
      </c>
      <c r="F16" s="18">
        <f>((In!F16-In!F$5)/In!F$5)+Justering!F$5</f>
        <v>1.30442428818565</v>
      </c>
      <c r="G16" s="18">
        <f>((In!G16-In!G$5)/In!G$5)+Justering!G$5</f>
        <v>1.3061846885231199</v>
      </c>
      <c r="H16" s="18">
        <f>((In!H16-In!H$5)/In!H$5)+Justering!H$5</f>
        <v>1.361297460160535</v>
      </c>
      <c r="I16" s="18">
        <f>((In!I16-In!I$5)/In!I$5)+Justering!I$5</f>
        <v>1.3222755004311071</v>
      </c>
      <c r="J16" s="18">
        <f>((In!J16-In!J$5)/In!J$5)+Justering!J$5</f>
        <v>1.0985832646564795</v>
      </c>
      <c r="K16" s="18">
        <f>((In!K16-In!K$5)/In!K$5)+Justering!K$5</f>
        <v>1.0366152604958576</v>
      </c>
      <c r="L16" s="18">
        <f>((In!L16-In!L$5)/In!L$5)+Justering!L$5</f>
        <v>1.0423081460508463</v>
      </c>
      <c r="M16" s="18">
        <f>((In!M16-In!M$5)/In!M$5)+Justering!M$5</f>
        <v>1.0563958327009932</v>
      </c>
      <c r="N16" s="18">
        <f>((In!N16-In!N15)/In!N15)+Justering!N15+(0.03^1/12)</f>
        <v>1.0226643912633702</v>
      </c>
      <c r="O16" s="18">
        <f>((In!O16-In!O$5)/In!O$5)+Justering!O$5</f>
        <v>1.2751713173459134</v>
      </c>
      <c r="P16" s="18">
        <f>((In!P16-In!P$5)/In!P$5)+Justering!P$5</f>
        <v>1.2845437855258832</v>
      </c>
      <c r="Q16" s="18">
        <f>((In!Q16-In!Q$5)/In!Q$5)+Justering!Q$5</f>
        <v>1.3062487880592117</v>
      </c>
      <c r="R16" s="18">
        <f>((In!R16-In!R$5)/In!R$5)+Justering!R$5</f>
        <v>1.3527370692803482</v>
      </c>
      <c r="S16" s="18">
        <f>((In!S16-In!S$5)/In!S$5)+Justering!S$5</f>
        <v>1.020438249774634</v>
      </c>
      <c r="T16" s="18">
        <f>((In!T16-In!T$5)/In!T$5)+Justering!T$5</f>
        <v>1.0178939781995269</v>
      </c>
      <c r="U16" s="18">
        <f>((In!U16-In!U$5)/In!U$5)+Justering!U$5</f>
        <v>1.0156421136522165</v>
      </c>
      <c r="V16" s="18">
        <f>((In!V16-In!V$5)/In!V$5)+Justering!V$5</f>
        <v>1.0025122894473952</v>
      </c>
      <c r="W16" s="18">
        <f>((In!W16-In!W$5)/In!W$5)+Justering!W$5</f>
        <v>1.4808935752847132</v>
      </c>
      <c r="X16" s="18">
        <f>((In!X16-In!X$5)/In!X$5)+Justering!X$5</f>
        <v>1.4078111319072366</v>
      </c>
      <c r="Y16" s="18">
        <f>((In!Y16-In!Y$5)/In!Y$5)+Justering!Y$5</f>
        <v>1.0692820391784383</v>
      </c>
      <c r="Z16" s="18">
        <f>((In!Z16-In!Z$5)/In!Z$5)+Justering!Z$5</f>
        <v>1.0946898866785322</v>
      </c>
      <c r="AA16" s="18">
        <f>((In!AA16-In!AA$5)/In!AA$5)+Justering!AA$5</f>
        <v>1.1067810626421335</v>
      </c>
      <c r="AB16" s="55">
        <f t="shared" si="5"/>
        <v>1.0423081460508463</v>
      </c>
      <c r="AC16" s="18">
        <f>((In!AC16-In!AC$5)/In!AC$5)+Justering!AC$5</f>
        <v>1.019241359795781</v>
      </c>
      <c r="AD16" s="2" t="s">
        <v>177</v>
      </c>
      <c r="AE16" s="20">
        <f t="shared" si="9"/>
        <v>-4.3190407183246737E-3</v>
      </c>
      <c r="AF16" s="20">
        <f t="shared" si="10"/>
        <v>-4.5871033917632698E-3</v>
      </c>
      <c r="AG16" s="20">
        <f t="shared" si="11"/>
        <v>-4.7792161448301229E-4</v>
      </c>
      <c r="AH16" s="20">
        <f t="shared" si="12"/>
        <v>2.4218939210429724E-4</v>
      </c>
      <c r="AI16" s="20">
        <f t="shared" si="13"/>
        <v>1.9694864093483311E-2</v>
      </c>
      <c r="AJ16" s="20">
        <f t="shared" si="14"/>
        <v>2.0641317680042182E-2</v>
      </c>
      <c r="AK16" s="20">
        <f t="shared" si="15"/>
        <v>4.2431234002668017E-2</v>
      </c>
      <c r="AL16" s="20">
        <f t="shared" si="16"/>
        <v>1.611132806356852E-2</v>
      </c>
      <c r="AM16" s="20">
        <f t="shared" si="17"/>
        <v>3.4967446083473686E-3</v>
      </c>
      <c r="AN16" s="20">
        <f t="shared" si="18"/>
        <v>2.3952812958460967E-4</v>
      </c>
      <c r="AO16" s="20">
        <f t="shared" si="19"/>
        <v>3.6208218555644489E-3</v>
      </c>
      <c r="AP16" s="20">
        <f t="shared" si="20"/>
        <v>4.9999999999998934E-3</v>
      </c>
      <c r="AQ16" s="20">
        <f t="shared" si="21"/>
        <v>1.9811822026223336E-3</v>
      </c>
      <c r="AR16" s="20">
        <f t="shared" si="22"/>
        <v>7.5959543072798841E-3</v>
      </c>
      <c r="AS16" s="20">
        <f t="shared" si="23"/>
        <v>1.1754957478262051E-2</v>
      </c>
      <c r="AT16" s="20">
        <f t="shared" si="24"/>
        <v>1.5640919711849222E-2</v>
      </c>
      <c r="AU16" s="20">
        <f t="shared" si="25"/>
        <v>1.9737761052248004E-2</v>
      </c>
      <c r="AV16" s="20">
        <f t="shared" si="26"/>
        <v>-3.3997158325174137E-3</v>
      </c>
      <c r="AW16" s="20">
        <f t="shared" si="27"/>
        <v>-4.4919908758425109E-3</v>
      </c>
      <c r="AX16" s="20">
        <f t="shared" si="28"/>
        <v>-5.3049063642386374E-3</v>
      </c>
      <c r="AY16" s="20">
        <f t="shared" si="29"/>
        <v>-3.7477193155466271E-4</v>
      </c>
      <c r="AZ16" s="20">
        <f t="shared" si="30"/>
        <v>5.5414983888685265E-2</v>
      </c>
      <c r="BA16" s="20">
        <f t="shared" si="31"/>
        <v>5.3626072371150135E-2</v>
      </c>
      <c r="BB16" s="20">
        <f t="shared" si="32"/>
        <v>2.0474434672399955E-2</v>
      </c>
      <c r="BC16" s="20">
        <f t="shared" si="33"/>
        <v>3.0603766379209141E-3</v>
      </c>
      <c r="BD16" s="20">
        <f t="shared" si="34"/>
        <v>3.9381153305202421E-3</v>
      </c>
      <c r="BE16" s="55">
        <f t="shared" si="35"/>
        <v>3.6208218555644489E-3</v>
      </c>
      <c r="BF16" s="20">
        <f t="shared" si="36"/>
        <v>-5.8414566347275709E-3</v>
      </c>
      <c r="BG16" s="2" t="s">
        <v>177</v>
      </c>
      <c r="BH16" s="20">
        <f>(VLOOKUP(BH$4,Assets[],6,FALSE)/12)+AE16</f>
        <v>-4.3190407183246737E-3</v>
      </c>
      <c r="BI16" s="20">
        <f>(VLOOKUP(BI$4,Assets[],6,FALSE)/12)+AF16</f>
        <v>-4.5871033917632698E-3</v>
      </c>
      <c r="BJ16" s="20">
        <f>(VLOOKUP(BJ$4,Assets[],6,FALSE)/12)+AG16</f>
        <v>-4.7792161448301229E-4</v>
      </c>
      <c r="BK16" s="20">
        <f>(VLOOKUP(BK$4,Assets[],6,FALSE)/12)+AH16</f>
        <v>2.4218939210429724E-4</v>
      </c>
      <c r="BL16" s="20">
        <f>(VLOOKUP(BL$4,Assets[],6,FALSE)/12)+AI16</f>
        <v>1.9694864093483311E-2</v>
      </c>
      <c r="BM16" s="20">
        <f>(VLOOKUP(BM$4,Assets[],6,FALSE)/12)+AJ16</f>
        <v>2.0641317680042182E-2</v>
      </c>
      <c r="BN16" s="20">
        <f>(VLOOKUP(BN$4,Assets[],6,FALSE)/12)+AK16</f>
        <v>4.2431234002668017E-2</v>
      </c>
      <c r="BO16" s="20">
        <f>(VLOOKUP(BO$4,Assets[],6,FALSE)/12)+AL16</f>
        <v>1.611132806356852E-2</v>
      </c>
      <c r="BP16" s="20">
        <f>(VLOOKUP(BP$4,Assets[],6,FALSE)/12)+AM16</f>
        <v>3.4967446083473686E-3</v>
      </c>
      <c r="BQ16" s="20">
        <f>(VLOOKUP(BQ$4,Assets[],6,FALSE)/12)+AN16</f>
        <v>2.3952812958460967E-4</v>
      </c>
      <c r="BR16" s="20">
        <f>(VLOOKUP(BR$4,Assets[],6,FALSE)/12)+AO16</f>
        <v>3.6208218555644489E-3</v>
      </c>
      <c r="BS16" s="20">
        <f>(VLOOKUP(BS$4,Assets[],6,FALSE)/12)+AP16</f>
        <v>4.9999999999998934E-3</v>
      </c>
      <c r="BT16" s="20">
        <f>(VLOOKUP(BT$4,Assets[],6,FALSE)/12)+AQ16</f>
        <v>1.9811822026223336E-3</v>
      </c>
      <c r="BU16" s="20">
        <f>(VLOOKUP(BU$4,Assets[],6,FALSE)/12)+AR16</f>
        <v>7.7687126406132175E-3</v>
      </c>
      <c r="BV16" s="20">
        <f>(VLOOKUP(BV$4,Assets[],6,FALSE)/12)+AS16</f>
        <v>1.2012582478262051E-2</v>
      </c>
      <c r="BW16" s="20">
        <f>(VLOOKUP(BW$4,Assets[],6,FALSE)/12)+AT16</f>
        <v>1.5902303045182555E-2</v>
      </c>
      <c r="BX16" s="20">
        <f>(VLOOKUP(BX$4,Assets[],6,FALSE)/12)+AU16</f>
        <v>2.0078619385581337E-2</v>
      </c>
      <c r="BY16" s="20">
        <f>(VLOOKUP(BY$4,Assets[],6,FALSE)/12)+AV16</f>
        <v>-2.8163824991840804E-3</v>
      </c>
      <c r="BZ16" s="20">
        <f>(VLOOKUP(BZ$4,Assets[],6,FALSE)/12)+AW16</f>
        <v>-4.2834575425091774E-3</v>
      </c>
      <c r="CA16" s="20">
        <f>(VLOOKUP(CA$4,Assets[],6,FALSE)/12)+AX16</f>
        <v>-4.8882396975719706E-3</v>
      </c>
      <c r="CB16" s="20">
        <f>(VLOOKUP(CB$4,Assets[],6,FALSE)/12)+AY16</f>
        <v>-2.0810526488799605E-4</v>
      </c>
      <c r="CC16" s="20">
        <f>(VLOOKUP(CC$4,Assets[],6,FALSE)/12)+AZ16</f>
        <v>5.6664983888685266E-2</v>
      </c>
      <c r="CD16" s="20">
        <f>(VLOOKUP(CD$4,Assets[],6,FALSE)/12)+BA16</f>
        <v>5.4759405704483469E-2</v>
      </c>
      <c r="CE16" s="20">
        <f>(VLOOKUP(CE$4,Assets[],6,FALSE)/12)+BB16</f>
        <v>2.1602718005733289E-2</v>
      </c>
      <c r="CF16" s="20">
        <f>(VLOOKUP(CF$4,Assets[],6,FALSE)/12)+BC16</f>
        <v>3.9429599712542474E-3</v>
      </c>
      <c r="CG16" s="20">
        <f>(VLOOKUP(CG$4,Assets[],6,FALSE)/12)+BD16</f>
        <v>4.6547819971869088E-3</v>
      </c>
      <c r="CH16" s="55">
        <f t="shared" si="7"/>
        <v>3.6208218555644489E-3</v>
      </c>
      <c r="CI16" s="20">
        <f>(VLOOKUP(CI$4,Assets[],6,FALSE)/12)+BF16</f>
        <v>-5.4247899680609042E-3</v>
      </c>
      <c r="CJ16" s="2" t="s">
        <v>177</v>
      </c>
      <c r="CK16" s="20">
        <f t="shared" si="37"/>
        <v>1.0139324932363025</v>
      </c>
      <c r="CL16" s="20">
        <f t="shared" si="38"/>
        <v>1.0176376942555569</v>
      </c>
      <c r="CM16" s="20">
        <f t="shared" si="39"/>
        <v>0.9951749516226247</v>
      </c>
      <c r="CN16" s="20">
        <f t="shared" si="40"/>
        <v>1.0124743044251534</v>
      </c>
      <c r="CO16" s="20">
        <f t="shared" si="41"/>
        <v>1.3044242881856498</v>
      </c>
      <c r="CP16" s="20">
        <f t="shared" si="42"/>
        <v>1.3061846885231199</v>
      </c>
      <c r="CQ16" s="20">
        <f t="shared" si="43"/>
        <v>1.3612974601605352</v>
      </c>
      <c r="CR16" s="20">
        <f t="shared" si="44"/>
        <v>1.3222755004311071</v>
      </c>
      <c r="CS16" s="20">
        <f t="shared" si="45"/>
        <v>1.0985832646564795</v>
      </c>
      <c r="CT16" s="20">
        <f t="shared" si="46"/>
        <v>1.0366152604958576</v>
      </c>
      <c r="CU16" s="20">
        <f t="shared" si="47"/>
        <v>1.0423081460508463</v>
      </c>
      <c r="CV16" s="20">
        <f t="shared" si="48"/>
        <v>1.0563958327009932</v>
      </c>
      <c r="CW16" s="20">
        <f t="shared" si="49"/>
        <v>1.0226643912633702</v>
      </c>
      <c r="CX16" s="20">
        <f t="shared" si="50"/>
        <v>1.277545812351222</v>
      </c>
      <c r="CY16" s="20">
        <f t="shared" si="51"/>
        <v>1.288109552135204</v>
      </c>
      <c r="CZ16" s="20">
        <f t="shared" si="52"/>
        <v>1.3099212420358397</v>
      </c>
      <c r="DA16" s="20">
        <f t="shared" si="53"/>
        <v>1.3576825169257756</v>
      </c>
      <c r="DB16" s="20">
        <f t="shared" si="54"/>
        <v>1.026993148379493</v>
      </c>
      <c r="DC16" s="20">
        <f t="shared" si="55"/>
        <v>1.0202275875487132</v>
      </c>
      <c r="DD16" s="20">
        <f t="shared" si="56"/>
        <v>1.0203004045565782</v>
      </c>
      <c r="DE16" s="20">
        <f t="shared" si="57"/>
        <v>1.0043513414426575</v>
      </c>
      <c r="DF16" s="20">
        <f t="shared" si="58"/>
        <v>1.5006696775978892</v>
      </c>
      <c r="DG16" s="20">
        <f t="shared" si="59"/>
        <v>1.4249280584250505</v>
      </c>
      <c r="DH16" s="20">
        <f t="shared" si="60"/>
        <v>1.0825469292757171</v>
      </c>
      <c r="DI16" s="20">
        <f t="shared" si="61"/>
        <v>1.1052774435250492</v>
      </c>
      <c r="DJ16" s="20">
        <f t="shared" si="62"/>
        <v>1.1154572457461134</v>
      </c>
      <c r="DK16" s="55">
        <f t="shared" si="63"/>
        <v>1.0423081460508463</v>
      </c>
      <c r="DL16" s="20">
        <f t="shared" si="64"/>
        <v>1.0239146305045479</v>
      </c>
      <c r="DM16" s="2" t="s">
        <v>177</v>
      </c>
    </row>
    <row r="17" spans="1:117" x14ac:dyDescent="0.3">
      <c r="A17" s="15">
        <v>43830</v>
      </c>
      <c r="B17" s="18">
        <f>((In!B17-In!B$5)/In!B$5)+Justering!B$5</f>
        <v>1.0112270142797204</v>
      </c>
      <c r="C17" s="18">
        <f>((In!C17-In!C$5)/In!C$5)+Justering!C$5</f>
        <v>1.0079906385334485</v>
      </c>
      <c r="D17" s="18">
        <f>((In!D17-In!D$5)/In!D$5)+Justering!D$5</f>
        <v>0.99455952796370906</v>
      </c>
      <c r="E17" s="18">
        <f>((In!E17-In!E$5)/In!E$5)+Justering!E$5</f>
        <v>1.0123867791995769</v>
      </c>
      <c r="F17" s="18">
        <f>((In!F17-In!F$5)/In!F$5)+Justering!F$5</f>
        <v>1.3496790503407343</v>
      </c>
      <c r="G17" s="18">
        <f>((In!G17-In!G$5)/In!G$5)+Justering!G$5</f>
        <v>1.3507184823070366</v>
      </c>
      <c r="H17" s="18">
        <f>((In!H17-In!H$5)/In!H$5)+Justering!H$5</f>
        <v>1.4315579172845609</v>
      </c>
      <c r="I17" s="18">
        <f>((In!I17-In!I$5)/In!I$5)+Justering!I$5</f>
        <v>1.3388479901427632</v>
      </c>
      <c r="J17" s="18">
        <f>((In!J17-In!J$5)/In!J$5)+Justering!J$5</f>
        <v>1.1157011015557667</v>
      </c>
      <c r="K17" s="18">
        <f>((In!K17-In!K$5)/In!K$5)+Justering!K$5</f>
        <v>1.0408042945356379</v>
      </c>
      <c r="L17" s="18">
        <f>((In!L17-In!L$5)/In!L$5)+Justering!L$5</f>
        <v>1.0491997483237971</v>
      </c>
      <c r="M17" s="18">
        <f>((In!M17-In!M$5)/In!M$5)+Justering!M$5</f>
        <v>1.0616778118644981</v>
      </c>
      <c r="N17" s="18">
        <f>((In!N17-In!N16)/In!N16)+Justering!N16+(0.03^1/12)</f>
        <v>1.0245459837583255</v>
      </c>
      <c r="O17" s="18">
        <f>((In!O17-In!O$5)/In!O$5)+Justering!O$5</f>
        <v>1.319628067824737</v>
      </c>
      <c r="P17" s="18">
        <f>((In!P17-In!P$5)/In!P$5)+Justering!P$5</f>
        <v>1.3387208410498159</v>
      </c>
      <c r="Q17" s="18">
        <f>((In!Q17-In!Q$5)/In!Q$5)+Justering!Q$5</f>
        <v>1.3190195473769544</v>
      </c>
      <c r="R17" s="18">
        <f>((In!R17-In!R$5)/In!R$5)+Justering!R$5</f>
        <v>1.3615211860595104</v>
      </c>
      <c r="S17" s="18">
        <f>((In!S17-In!S$5)/In!S$5)+Justering!S$5</f>
        <v>1.019828722002635</v>
      </c>
      <c r="T17" s="18">
        <f>((In!T17-In!T$5)/In!T$5)+Justering!T$5</f>
        <v>1.0144622563530421</v>
      </c>
      <c r="U17" s="18">
        <f>((In!U17-In!U$5)/In!U$5)+Justering!U$5</f>
        <v>1.0052655801778063</v>
      </c>
      <c r="V17" s="18">
        <f>((In!V17-In!V$5)/In!V$5)+Justering!V$5</f>
        <v>1.0017902535038523</v>
      </c>
      <c r="W17" s="18">
        <f>((In!W17-In!W$5)/In!W$5)+Justering!W$5</f>
        <v>1.5862249035484912</v>
      </c>
      <c r="X17" s="18">
        <f>((In!X17-In!X$5)/In!X$5)+Justering!X$5</f>
        <v>1.5075709500437788</v>
      </c>
      <c r="Y17" s="18">
        <f>((In!Y17-In!Y$5)/In!Y$5)+Justering!Y$5</f>
        <v>1.0812268386490926</v>
      </c>
      <c r="Z17" s="18">
        <f>((In!Z17-In!Z$5)/In!Z$5)+Justering!Z$5</f>
        <v>1.1054362763872305</v>
      </c>
      <c r="AA17" s="18">
        <f>((In!AA17-In!AA$5)/In!AA$5)+Justering!AA$5</f>
        <v>1.1212528426710771</v>
      </c>
      <c r="AB17" s="55">
        <f t="shared" si="5"/>
        <v>1.0491997483237971</v>
      </c>
      <c r="AC17" s="18">
        <f>((In!AC17-In!AC$5)/In!AC$5)+Justering!AC$5</f>
        <v>1.0232484551232706</v>
      </c>
      <c r="AD17" s="2" t="s">
        <v>177</v>
      </c>
      <c r="AE17" s="20">
        <f t="shared" si="9"/>
        <v>-2.6683028452384461E-3</v>
      </c>
      <c r="AF17" s="20">
        <f t="shared" si="10"/>
        <v>-9.4798529737695203E-3</v>
      </c>
      <c r="AG17" s="20">
        <f t="shared" si="11"/>
        <v>-6.1840750504438269E-4</v>
      </c>
      <c r="AH17" s="20">
        <f t="shared" si="12"/>
        <v>-8.6446861114364282E-5</v>
      </c>
      <c r="AI17" s="20">
        <f t="shared" si="13"/>
        <v>3.4693283899236427E-2</v>
      </c>
      <c r="AJ17" s="20">
        <f t="shared" si="14"/>
        <v>3.4094561186649885E-2</v>
      </c>
      <c r="AK17" s="20">
        <f t="shared" si="15"/>
        <v>5.1612861391616915E-2</v>
      </c>
      <c r="AL17" s="20">
        <f t="shared" si="16"/>
        <v>1.2533310725528102E-2</v>
      </c>
      <c r="AM17" s="20">
        <f t="shared" si="17"/>
        <v>1.5581738271463585E-2</v>
      </c>
      <c r="AN17" s="20">
        <f t="shared" si="18"/>
        <v>4.0410692369863277E-3</v>
      </c>
      <c r="AO17" s="20">
        <f t="shared" si="19"/>
        <v>6.6118664610481659E-3</v>
      </c>
      <c r="AP17" s="20">
        <f t="shared" si="20"/>
        <v>4.9999999999998934E-3</v>
      </c>
      <c r="AQ17" s="20">
        <f t="shared" si="21"/>
        <v>1.8398924525286908E-3</v>
      </c>
      <c r="AR17" s="20">
        <f t="shared" si="22"/>
        <v>3.4863355122630946E-2</v>
      </c>
      <c r="AS17" s="20">
        <f t="shared" si="23"/>
        <v>4.2176106516877532E-2</v>
      </c>
      <c r="AT17" s="20">
        <f t="shared" si="24"/>
        <v>9.7766669217103086E-3</v>
      </c>
      <c r="AU17" s="20">
        <f t="shared" si="25"/>
        <v>6.493587688725988E-3</v>
      </c>
      <c r="AV17" s="20">
        <f t="shared" si="26"/>
        <v>-5.9731960472242385E-4</v>
      </c>
      <c r="AW17" s="20">
        <f t="shared" si="27"/>
        <v>-3.3713941923055879E-3</v>
      </c>
      <c r="AX17" s="20">
        <f t="shared" si="28"/>
        <v>-1.0216722342377582E-2</v>
      </c>
      <c r="AY17" s="20">
        <f t="shared" si="29"/>
        <v>-7.2022652604175619E-4</v>
      </c>
      <c r="AZ17" s="20">
        <f t="shared" si="30"/>
        <v>7.1126872330124824E-2</v>
      </c>
      <c r="BA17" s="20">
        <f t="shared" si="31"/>
        <v>7.0861648892768914E-2</v>
      </c>
      <c r="BB17" s="20">
        <f t="shared" si="32"/>
        <v>1.11708595421951E-2</v>
      </c>
      <c r="BC17" s="20">
        <f t="shared" si="33"/>
        <v>9.8168347396583311E-3</v>
      </c>
      <c r="BD17" s="20">
        <f t="shared" si="34"/>
        <v>1.3075558046138136E-2</v>
      </c>
      <c r="BE17" s="55">
        <f t="shared" si="35"/>
        <v>6.6118664610481659E-3</v>
      </c>
      <c r="BF17" s="20">
        <f t="shared" si="36"/>
        <v>3.931448904597401E-3</v>
      </c>
      <c r="BG17" s="2" t="s">
        <v>177</v>
      </c>
      <c r="BH17" s="20">
        <f>(VLOOKUP(BH$4,Assets[],6,FALSE)/12)+AE17</f>
        <v>-2.6683028452384461E-3</v>
      </c>
      <c r="BI17" s="20">
        <f>(VLOOKUP(BI$4,Assets[],6,FALSE)/12)+AF17</f>
        <v>-9.4798529737695203E-3</v>
      </c>
      <c r="BJ17" s="20">
        <f>(VLOOKUP(BJ$4,Assets[],6,FALSE)/12)+AG17</f>
        <v>-6.1840750504438269E-4</v>
      </c>
      <c r="BK17" s="20">
        <f>(VLOOKUP(BK$4,Assets[],6,FALSE)/12)+AH17</f>
        <v>-8.6446861114364282E-5</v>
      </c>
      <c r="BL17" s="20">
        <f>(VLOOKUP(BL$4,Assets[],6,FALSE)/12)+AI17</f>
        <v>3.4693283899236427E-2</v>
      </c>
      <c r="BM17" s="20">
        <f>(VLOOKUP(BM$4,Assets[],6,FALSE)/12)+AJ17</f>
        <v>3.4094561186649885E-2</v>
      </c>
      <c r="BN17" s="20">
        <f>(VLOOKUP(BN$4,Assets[],6,FALSE)/12)+AK17</f>
        <v>5.1612861391616915E-2</v>
      </c>
      <c r="BO17" s="20">
        <f>(VLOOKUP(BO$4,Assets[],6,FALSE)/12)+AL17</f>
        <v>1.2533310725528102E-2</v>
      </c>
      <c r="BP17" s="20">
        <f>(VLOOKUP(BP$4,Assets[],6,FALSE)/12)+AM17</f>
        <v>1.5581738271463585E-2</v>
      </c>
      <c r="BQ17" s="20">
        <f>(VLOOKUP(BQ$4,Assets[],6,FALSE)/12)+AN17</f>
        <v>4.0410692369863277E-3</v>
      </c>
      <c r="BR17" s="20">
        <f>(VLOOKUP(BR$4,Assets[],6,FALSE)/12)+AO17</f>
        <v>6.6118664610481659E-3</v>
      </c>
      <c r="BS17" s="20">
        <f>(VLOOKUP(BS$4,Assets[],6,FALSE)/12)+AP17</f>
        <v>4.9999999999998934E-3</v>
      </c>
      <c r="BT17" s="20">
        <f>(VLOOKUP(BT$4,Assets[],6,FALSE)/12)+AQ17</f>
        <v>1.8398924525286908E-3</v>
      </c>
      <c r="BU17" s="20">
        <f>(VLOOKUP(BU$4,Assets[],6,FALSE)/12)+AR17</f>
        <v>3.5036113455964281E-2</v>
      </c>
      <c r="BV17" s="20">
        <f>(VLOOKUP(BV$4,Assets[],6,FALSE)/12)+AS17</f>
        <v>4.2433731516877529E-2</v>
      </c>
      <c r="BW17" s="20">
        <f>(VLOOKUP(BW$4,Assets[],6,FALSE)/12)+AT17</f>
        <v>1.0038050255043642E-2</v>
      </c>
      <c r="BX17" s="20">
        <f>(VLOOKUP(BX$4,Assets[],6,FALSE)/12)+AU17</f>
        <v>6.8344460220593215E-3</v>
      </c>
      <c r="BY17" s="20">
        <f>(VLOOKUP(BY$4,Assets[],6,FALSE)/12)+AV17</f>
        <v>-1.3986271389090465E-5</v>
      </c>
      <c r="BZ17" s="20">
        <f>(VLOOKUP(BZ$4,Assets[],6,FALSE)/12)+AW17</f>
        <v>-3.1628608589722544E-3</v>
      </c>
      <c r="CA17" s="20">
        <f>(VLOOKUP(CA$4,Assets[],6,FALSE)/12)+AX17</f>
        <v>-9.8000556757109163E-3</v>
      </c>
      <c r="CB17" s="20">
        <f>(VLOOKUP(CB$4,Assets[],6,FALSE)/12)+AY17</f>
        <v>-5.5355985937508955E-4</v>
      </c>
      <c r="CC17" s="20">
        <f>(VLOOKUP(CC$4,Assets[],6,FALSE)/12)+AZ17</f>
        <v>7.2376872330124825E-2</v>
      </c>
      <c r="CD17" s="20">
        <f>(VLOOKUP(CD$4,Assets[],6,FALSE)/12)+BA17</f>
        <v>7.1994982226102247E-2</v>
      </c>
      <c r="CE17" s="20">
        <f>(VLOOKUP(CE$4,Assets[],6,FALSE)/12)+BB17</f>
        <v>1.2299142875528433E-2</v>
      </c>
      <c r="CF17" s="20">
        <f>(VLOOKUP(CF$4,Assets[],6,FALSE)/12)+BC17</f>
        <v>1.0699418072991664E-2</v>
      </c>
      <c r="CG17" s="20">
        <f>(VLOOKUP(CG$4,Assets[],6,FALSE)/12)+BD17</f>
        <v>1.3792224712804804E-2</v>
      </c>
      <c r="CH17" s="55">
        <f t="shared" si="7"/>
        <v>6.6118664610481659E-3</v>
      </c>
      <c r="CI17" s="20">
        <f>(VLOOKUP(CI$4,Assets[],6,FALSE)/12)+BF17</f>
        <v>4.3481155712640678E-3</v>
      </c>
      <c r="CJ17" s="2" t="s">
        <v>177</v>
      </c>
      <c r="CK17" s="20">
        <f t="shared" si="37"/>
        <v>1.0112270142797204</v>
      </c>
      <c r="CL17" s="20">
        <f t="shared" si="38"/>
        <v>1.0079906385334485</v>
      </c>
      <c r="CM17" s="20">
        <f t="shared" si="39"/>
        <v>0.99455952796370906</v>
      </c>
      <c r="CN17" s="20">
        <f t="shared" si="40"/>
        <v>1.0123867791995769</v>
      </c>
      <c r="CO17" s="20">
        <f t="shared" si="41"/>
        <v>1.3496790503407339</v>
      </c>
      <c r="CP17" s="20">
        <f t="shared" si="42"/>
        <v>1.3507184823070366</v>
      </c>
      <c r="CQ17" s="20">
        <f t="shared" si="43"/>
        <v>1.4315579172845612</v>
      </c>
      <c r="CR17" s="20">
        <f t="shared" si="44"/>
        <v>1.3388479901427632</v>
      </c>
      <c r="CS17" s="20">
        <f t="shared" si="45"/>
        <v>1.1157011015557667</v>
      </c>
      <c r="CT17" s="20">
        <f t="shared" si="46"/>
        <v>1.0408042945356379</v>
      </c>
      <c r="CU17" s="20">
        <f t="shared" si="47"/>
        <v>1.0491997483237971</v>
      </c>
      <c r="CV17" s="20">
        <f t="shared" si="48"/>
        <v>1.0616778118644981</v>
      </c>
      <c r="CW17" s="20">
        <f t="shared" si="49"/>
        <v>1.0245459837583255</v>
      </c>
      <c r="CX17" s="20">
        <f t="shared" si="50"/>
        <v>1.3223060523779515</v>
      </c>
      <c r="CY17" s="20">
        <f t="shared" si="51"/>
        <v>1.3427688470348345</v>
      </c>
      <c r="CZ17" s="20">
        <f t="shared" si="52"/>
        <v>1.3230702972935446</v>
      </c>
      <c r="DA17" s="20">
        <f t="shared" si="53"/>
        <v>1.3669615248027984</v>
      </c>
      <c r="DB17" s="20">
        <f t="shared" si="54"/>
        <v>1.026978784574605</v>
      </c>
      <c r="DC17" s="20">
        <f t="shared" si="55"/>
        <v>1.0170007496448117</v>
      </c>
      <c r="DD17" s="20">
        <f t="shared" si="56"/>
        <v>1.0103014037859734</v>
      </c>
      <c r="DE17" s="20">
        <f t="shared" si="57"/>
        <v>1.0037953728553253</v>
      </c>
      <c r="DF17" s="20">
        <f t="shared" si="58"/>
        <v>1.609283455263081</v>
      </c>
      <c r="DG17" s="20">
        <f t="shared" si="59"/>
        <v>1.5275157286648366</v>
      </c>
      <c r="DH17" s="20">
        <f t="shared" si="60"/>
        <v>1.0958613286283436</v>
      </c>
      <c r="DI17" s="20">
        <f t="shared" si="61"/>
        <v>1.1171032689799709</v>
      </c>
      <c r="DJ17" s="20">
        <f t="shared" si="62"/>
        <v>1.1308418827369702</v>
      </c>
      <c r="DK17" s="55">
        <f t="shared" si="63"/>
        <v>1.0491997483237971</v>
      </c>
      <c r="DL17" s="20">
        <f t="shared" si="64"/>
        <v>1.0283667296530898</v>
      </c>
      <c r="DM17" s="2" t="s">
        <v>177</v>
      </c>
    </row>
    <row r="18" spans="1:117" x14ac:dyDescent="0.3">
      <c r="A18" s="15">
        <v>43861</v>
      </c>
      <c r="B18" s="18">
        <f>((In!B18-In!B$5)/In!B$5)+Justering!B$5</f>
        <v>1.0171298774577178</v>
      </c>
      <c r="C18" s="18">
        <f>((In!C18-In!C$5)/In!C$5)+Justering!C$5</f>
        <v>1.0123608851213901</v>
      </c>
      <c r="D18" s="18">
        <f>((In!D18-In!D$5)/In!D$5)+Justering!D$5</f>
        <v>0.99408368492846488</v>
      </c>
      <c r="E18" s="18">
        <f>((In!E18-In!E$5)/In!E$5)+Justering!E$5</f>
        <v>1.0143161706601351</v>
      </c>
      <c r="F18" s="18">
        <f>((In!F18-In!F$5)/In!F$5)+Justering!F$5</f>
        <v>1.3634190983207013</v>
      </c>
      <c r="G18" s="18">
        <f>((In!G18-In!G$5)/In!G$5)+Justering!G$5</f>
        <v>1.3642853298650044</v>
      </c>
      <c r="H18" s="18">
        <f>((In!H18-In!H$5)/In!H$5)+Justering!H$5</f>
        <v>1.4476750700280112</v>
      </c>
      <c r="I18" s="18">
        <f>((In!I18-In!I$5)/In!I$5)+Justering!I$5</f>
        <v>1.3614126193725768</v>
      </c>
      <c r="J18" s="18">
        <f>((In!J18-In!J$5)/In!J$5)+Justering!J$5</f>
        <v>1.1185257648294824</v>
      </c>
      <c r="K18" s="18">
        <f>((In!K18-In!K$5)/In!K$5)+Justering!K$5</f>
        <v>1.0530610978372172</v>
      </c>
      <c r="L18" s="18">
        <f>((In!L18-In!L$5)/In!L$5)+Justering!L$5</f>
        <v>1.0562191549185003</v>
      </c>
      <c r="M18" s="18">
        <f>((In!M18-In!M$5)/In!M$5)+Justering!M$5</f>
        <v>1.0669862009238205</v>
      </c>
      <c r="N18" s="18">
        <f>((In!N18-In!N17)/In!N17)+Justering!N17+(0.03^1/12)</f>
        <v>1.0265675377509573</v>
      </c>
      <c r="O18" s="18">
        <f>((In!O18-In!O$5)/In!O$5)+Justering!O$5</f>
        <v>1.3209767635846279</v>
      </c>
      <c r="P18" s="18">
        <f>((In!P18-In!P$5)/In!P$5)+Justering!P$5</f>
        <v>1.353825103754954</v>
      </c>
      <c r="Q18" s="18">
        <f>((In!Q18-In!Q$5)/In!Q$5)+Justering!Q$5</f>
        <v>1.3602994251876961</v>
      </c>
      <c r="R18" s="18">
        <f>((In!R18-In!R$5)/In!R$5)+Justering!R$5</f>
        <v>1.4179801836476265</v>
      </c>
      <c r="S18" s="18">
        <f>((In!S18-In!S$5)/In!S$5)+Justering!S$5</f>
        <v>1.0236141737743567</v>
      </c>
      <c r="T18" s="18">
        <f>((In!T18-In!T$5)/In!T$5)+Justering!T$5</f>
        <v>1.0212833532173411</v>
      </c>
      <c r="U18" s="18">
        <f>((In!U18-In!U$5)/In!U$5)+Justering!U$5</f>
        <v>1.0102915616269568</v>
      </c>
      <c r="V18" s="18">
        <f>((In!V18-In!V$5)/In!V$5)+Justering!V$5</f>
        <v>1.0033826889409809</v>
      </c>
      <c r="W18" s="18">
        <f>((In!W18-In!W$5)/In!W$5)+Justering!W$5</f>
        <v>1.6196194238940618</v>
      </c>
      <c r="X18" s="18">
        <f>((In!X18-In!X$5)/In!X$5)+Justering!X$5</f>
        <v>1.5061089734836008</v>
      </c>
      <c r="Y18" s="18">
        <f>((In!Y18-In!Y$5)/In!Y$5)+Justering!Y$5</f>
        <v>1.0961442171012958</v>
      </c>
      <c r="Z18" s="18">
        <f>((In!Z18-In!Z$5)/In!Z$5)+Justering!Z$5</f>
        <v>1.1081735643318988</v>
      </c>
      <c r="AA18" s="18">
        <f>((In!AA18-In!AA$5)/In!AA$5)+Justering!AA$5</f>
        <v>1.1214595823857763</v>
      </c>
      <c r="AB18" s="55">
        <f t="shared" si="5"/>
        <v>1.0562191549185003</v>
      </c>
      <c r="AC18" s="18">
        <f>((In!AC18-In!AC$5)/In!AC$5)+Justering!AC$5</f>
        <v>1.0318518946735347</v>
      </c>
      <c r="AD18" s="2" t="s">
        <v>177</v>
      </c>
      <c r="AE18" s="20">
        <f t="shared" si="9"/>
        <v>5.8373274197009994E-3</v>
      </c>
      <c r="AF18" s="20">
        <f t="shared" si="10"/>
        <v>4.3356023566845092E-3</v>
      </c>
      <c r="AG18" s="20">
        <f t="shared" si="11"/>
        <v>-4.7844600736812737E-4</v>
      </c>
      <c r="AH18" s="20">
        <f t="shared" si="12"/>
        <v>1.9057849235089019E-3</v>
      </c>
      <c r="AI18" s="20">
        <f t="shared" si="13"/>
        <v>1.0180233572194997E-2</v>
      </c>
      <c r="AJ18" s="20">
        <f t="shared" si="14"/>
        <v>1.0044171110175082E-2</v>
      </c>
      <c r="AK18" s="20">
        <f t="shared" si="15"/>
        <v>1.1258470613624949E-2</v>
      </c>
      <c r="AL18" s="20">
        <f t="shared" si="16"/>
        <v>1.6853764875434107E-2</v>
      </c>
      <c r="AM18" s="20">
        <f t="shared" si="17"/>
        <v>2.531738356963853E-3</v>
      </c>
      <c r="AN18" s="20">
        <f t="shared" si="18"/>
        <v>1.1776280484169011E-2</v>
      </c>
      <c r="AO18" s="20">
        <f t="shared" si="19"/>
        <v>6.6902480732742298E-3</v>
      </c>
      <c r="AP18" s="20">
        <f t="shared" si="20"/>
        <v>4.9999999999998934E-3</v>
      </c>
      <c r="AQ18" s="20">
        <f t="shared" si="21"/>
        <v>1.9731217775273979E-3</v>
      </c>
      <c r="AR18" s="20">
        <f t="shared" si="22"/>
        <v>1.0220271853675911E-3</v>
      </c>
      <c r="AS18" s="20">
        <f t="shared" si="23"/>
        <v>1.1282608174900233E-2</v>
      </c>
      <c r="AT18" s="20">
        <f t="shared" si="24"/>
        <v>3.1295880256537734E-2</v>
      </c>
      <c r="AU18" s="20">
        <f t="shared" si="25"/>
        <v>4.1467586524686073E-2</v>
      </c>
      <c r="AV18" s="20">
        <f t="shared" si="26"/>
        <v>3.7118505196522822E-3</v>
      </c>
      <c r="AW18" s="20">
        <f t="shared" si="27"/>
        <v>6.723854753177827E-3</v>
      </c>
      <c r="AX18" s="20">
        <f t="shared" si="28"/>
        <v>4.9996553629751972E-3</v>
      </c>
      <c r="AY18" s="20">
        <f t="shared" si="29"/>
        <v>1.589589668654634E-3</v>
      </c>
      <c r="AZ18" s="20">
        <f t="shared" si="30"/>
        <v>2.1052828177684502E-2</v>
      </c>
      <c r="BA18" s="20">
        <f t="shared" si="31"/>
        <v>-9.6975638866980685E-4</v>
      </c>
      <c r="BB18" s="20">
        <f t="shared" si="32"/>
        <v>1.379671491584622E-2</v>
      </c>
      <c r="BC18" s="20">
        <f t="shared" si="33"/>
        <v>2.4762060040350864E-3</v>
      </c>
      <c r="BD18" s="20">
        <f t="shared" si="34"/>
        <v>1.8438277864851749E-4</v>
      </c>
      <c r="BE18" s="55">
        <f t="shared" si="35"/>
        <v>6.6902480732742298E-3</v>
      </c>
      <c r="BF18" s="20">
        <f t="shared" si="36"/>
        <v>8.4079672998162991E-3</v>
      </c>
      <c r="BG18" s="2" t="s">
        <v>177</v>
      </c>
      <c r="BH18" s="20">
        <f>(VLOOKUP(BH$4,Assets[],6,FALSE)/12)+AE18</f>
        <v>5.8373274197009994E-3</v>
      </c>
      <c r="BI18" s="20">
        <f>(VLOOKUP(BI$4,Assets[],6,FALSE)/12)+AF18</f>
        <v>4.3356023566845092E-3</v>
      </c>
      <c r="BJ18" s="20">
        <f>(VLOOKUP(BJ$4,Assets[],6,FALSE)/12)+AG18</f>
        <v>-4.7844600736812737E-4</v>
      </c>
      <c r="BK18" s="20">
        <f>(VLOOKUP(BK$4,Assets[],6,FALSE)/12)+AH18</f>
        <v>1.9057849235089019E-3</v>
      </c>
      <c r="BL18" s="20">
        <f>(VLOOKUP(BL$4,Assets[],6,FALSE)/12)+AI18</f>
        <v>1.0180233572194997E-2</v>
      </c>
      <c r="BM18" s="20">
        <f>(VLOOKUP(BM$4,Assets[],6,FALSE)/12)+AJ18</f>
        <v>1.0044171110175082E-2</v>
      </c>
      <c r="BN18" s="20">
        <f>(VLOOKUP(BN$4,Assets[],6,FALSE)/12)+AK18</f>
        <v>1.1258470613624949E-2</v>
      </c>
      <c r="BO18" s="20">
        <f>(VLOOKUP(BO$4,Assets[],6,FALSE)/12)+AL18</f>
        <v>1.6853764875434107E-2</v>
      </c>
      <c r="BP18" s="20">
        <f>(VLOOKUP(BP$4,Assets[],6,FALSE)/12)+AM18</f>
        <v>2.531738356963853E-3</v>
      </c>
      <c r="BQ18" s="20">
        <f>(VLOOKUP(BQ$4,Assets[],6,FALSE)/12)+AN18</f>
        <v>1.1776280484169011E-2</v>
      </c>
      <c r="BR18" s="20">
        <f>(VLOOKUP(BR$4,Assets[],6,FALSE)/12)+AO18</f>
        <v>6.6902480732742298E-3</v>
      </c>
      <c r="BS18" s="20">
        <f>(VLOOKUP(BS$4,Assets[],6,FALSE)/12)+AP18</f>
        <v>4.9999999999998934E-3</v>
      </c>
      <c r="BT18" s="20">
        <f>(VLOOKUP(BT$4,Assets[],6,FALSE)/12)+AQ18</f>
        <v>1.9731217775273979E-3</v>
      </c>
      <c r="BU18" s="20">
        <f>(VLOOKUP(BU$4,Assets[],6,FALSE)/12)+AR18</f>
        <v>1.1947855187009245E-3</v>
      </c>
      <c r="BV18" s="20">
        <f>(VLOOKUP(BV$4,Assets[],6,FALSE)/12)+AS18</f>
        <v>1.1540233174900232E-2</v>
      </c>
      <c r="BW18" s="20">
        <f>(VLOOKUP(BW$4,Assets[],6,FALSE)/12)+AT18</f>
        <v>3.1557263589871064E-2</v>
      </c>
      <c r="BX18" s="20">
        <f>(VLOOKUP(BX$4,Assets[],6,FALSE)/12)+AU18</f>
        <v>4.1808444858019406E-2</v>
      </c>
      <c r="BY18" s="20">
        <f>(VLOOKUP(BY$4,Assets[],6,FALSE)/12)+AV18</f>
        <v>4.2951838529856155E-3</v>
      </c>
      <c r="BZ18" s="20">
        <f>(VLOOKUP(BZ$4,Assets[],6,FALSE)/12)+AW18</f>
        <v>6.9323880865111605E-3</v>
      </c>
      <c r="CA18" s="20">
        <f>(VLOOKUP(CA$4,Assets[],6,FALSE)/12)+AX18</f>
        <v>5.4163220296418639E-3</v>
      </c>
      <c r="CB18" s="20">
        <f>(VLOOKUP(CB$4,Assets[],6,FALSE)/12)+AY18</f>
        <v>1.7562563353213008E-3</v>
      </c>
      <c r="CC18" s="20">
        <f>(VLOOKUP(CC$4,Assets[],6,FALSE)/12)+AZ18</f>
        <v>2.2302828177684503E-2</v>
      </c>
      <c r="CD18" s="20">
        <f>(VLOOKUP(CD$4,Assets[],6,FALSE)/12)+BA18</f>
        <v>1.6357694466352635E-4</v>
      </c>
      <c r="CE18" s="20">
        <f>(VLOOKUP(CE$4,Assets[],6,FALSE)/12)+BB18</f>
        <v>1.4924998249179554E-2</v>
      </c>
      <c r="CF18" s="20">
        <f>(VLOOKUP(CF$4,Assets[],6,FALSE)/12)+BC18</f>
        <v>3.3587893373684197E-3</v>
      </c>
      <c r="CG18" s="20">
        <f>(VLOOKUP(CG$4,Assets[],6,FALSE)/12)+BD18</f>
        <v>9.0104944531518415E-4</v>
      </c>
      <c r="CH18" s="55">
        <f t="shared" si="7"/>
        <v>6.6902480732742298E-3</v>
      </c>
      <c r="CI18" s="20">
        <f>(VLOOKUP(CI$4,Assets[],6,FALSE)/12)+BF18</f>
        <v>8.824633966482965E-3</v>
      </c>
      <c r="CJ18" s="2" t="s">
        <v>177</v>
      </c>
      <c r="CK18" s="20">
        <f t="shared" si="37"/>
        <v>1.0171298774577178</v>
      </c>
      <c r="CL18" s="20">
        <f t="shared" si="38"/>
        <v>1.0123608851213901</v>
      </c>
      <c r="CM18" s="20">
        <f t="shared" si="39"/>
        <v>0.99408368492846488</v>
      </c>
      <c r="CN18" s="20">
        <f t="shared" si="40"/>
        <v>1.0143161706601351</v>
      </c>
      <c r="CO18" s="20">
        <f t="shared" si="41"/>
        <v>1.3634190983207009</v>
      </c>
      <c r="CP18" s="20">
        <f t="shared" si="42"/>
        <v>1.3642853298650044</v>
      </c>
      <c r="CQ18" s="20">
        <f t="shared" si="43"/>
        <v>1.4476750700280114</v>
      </c>
      <c r="CR18" s="20">
        <f t="shared" si="44"/>
        <v>1.3614126193725768</v>
      </c>
      <c r="CS18" s="20">
        <f t="shared" si="45"/>
        <v>1.1185257648294824</v>
      </c>
      <c r="CT18" s="20">
        <f t="shared" si="46"/>
        <v>1.0530610978372172</v>
      </c>
      <c r="CU18" s="20">
        <f t="shared" si="47"/>
        <v>1.0562191549185003</v>
      </c>
      <c r="CV18" s="20">
        <f t="shared" si="48"/>
        <v>1.0669862009238205</v>
      </c>
      <c r="CW18" s="20">
        <f t="shared" si="49"/>
        <v>1.0265675377509573</v>
      </c>
      <c r="CX18" s="20">
        <f t="shared" si="50"/>
        <v>1.3238859245006231</v>
      </c>
      <c r="CY18" s="20">
        <f t="shared" si="51"/>
        <v>1.3582647126296084</v>
      </c>
      <c r="CZ18" s="20">
        <f t="shared" si="52"/>
        <v>1.3648227754131661</v>
      </c>
      <c r="DA18" s="20">
        <f t="shared" si="53"/>
        <v>1.4241120603355504</v>
      </c>
      <c r="DB18" s="20">
        <f t="shared" si="54"/>
        <v>1.0313898472674687</v>
      </c>
      <c r="DC18" s="20">
        <f t="shared" si="55"/>
        <v>1.0240509935256221</v>
      </c>
      <c r="DD18" s="20">
        <f t="shared" si="56"/>
        <v>1.0157735215358776</v>
      </c>
      <c r="DE18" s="20">
        <f t="shared" si="57"/>
        <v>1.0055582948382686</v>
      </c>
      <c r="DF18" s="20">
        <f t="shared" si="58"/>
        <v>1.6451750276550039</v>
      </c>
      <c r="DG18" s="20">
        <f t="shared" si="59"/>
        <v>1.527765595020657</v>
      </c>
      <c r="DH18" s="20">
        <f t="shared" si="60"/>
        <v>1.1122170570394652</v>
      </c>
      <c r="DI18" s="20">
        <f t="shared" si="61"/>
        <v>1.1208553835285602</v>
      </c>
      <c r="DJ18" s="20">
        <f t="shared" si="62"/>
        <v>1.1318608271881496</v>
      </c>
      <c r="DK18" s="55">
        <f t="shared" si="63"/>
        <v>1.0562191549185003</v>
      </c>
      <c r="DL18" s="20">
        <f t="shared" si="64"/>
        <v>1.0374416896255876</v>
      </c>
      <c r="DM18" s="2" t="s">
        <v>177</v>
      </c>
    </row>
    <row r="19" spans="1:117" x14ac:dyDescent="0.3">
      <c r="A19" s="15">
        <v>43890</v>
      </c>
      <c r="B19" s="18">
        <f>((In!B19-In!B$5)/In!B$5)+Justering!B$5</f>
        <v>1.0235391137024552</v>
      </c>
      <c r="C19" s="18">
        <f>((In!C19-In!C$5)/In!C$5)+Justering!C$5</f>
        <v>1.0103573672486339</v>
      </c>
      <c r="D19" s="18">
        <f>((In!D19-In!D$5)/In!D$5)+Justering!D$5</f>
        <v>0.99387431399295745</v>
      </c>
      <c r="E19" s="18">
        <f>((In!E19-In!E$5)/In!E$5)+Justering!E$5</f>
        <v>1.0133105379096596</v>
      </c>
      <c r="F19" s="18">
        <f>((In!F19-In!F$5)/In!F$5)+Justering!F$5</f>
        <v>1.2736287000487447</v>
      </c>
      <c r="G19" s="18">
        <f>((In!G19-In!G$5)/In!G$5)+Justering!G$5</f>
        <v>1.2713665515540207</v>
      </c>
      <c r="H19" s="18">
        <f>((In!H19-In!H$5)/In!H$5)+Justering!H$5</f>
        <v>1.3324636913588965</v>
      </c>
      <c r="I19" s="18">
        <f>((In!I19-In!I$5)/In!I$5)+Justering!I$5</f>
        <v>1.2475235206837494</v>
      </c>
      <c r="J19" s="18">
        <f>((In!J19-In!J$5)/In!J$5)+Justering!J$5</f>
        <v>1.1016029492252621</v>
      </c>
      <c r="K19" s="18">
        <f>((In!K19-In!K$5)/In!K$5)+Justering!K$5</f>
        <v>1.0618425543798677</v>
      </c>
      <c r="L19" s="18">
        <f>((In!L19-In!L$5)/In!L$5)+Justering!L$5</f>
        <v>1.0466780707446077</v>
      </c>
      <c r="M19" s="18">
        <f>((In!M19-In!M$5)/In!M$5)+Justering!M$5</f>
        <v>1.0723211319284394</v>
      </c>
      <c r="N19" s="18">
        <f>((In!N19-In!N18)/In!N18)+Justering!N18+(0.03^1/12)</f>
        <v>1.0288569207388467</v>
      </c>
      <c r="O19" s="18">
        <f>((In!O19-In!O$5)/In!O$5)+Justering!O$5</f>
        <v>1.2179598631073802</v>
      </c>
      <c r="P19" s="18">
        <f>((In!P19-In!P$5)/In!P$5)+Justering!P$5</f>
        <v>1.2440011865344376</v>
      </c>
      <c r="Q19" s="18">
        <f>((In!Q19-In!Q$5)/In!Q$5)+Justering!Q$5</f>
        <v>1.2348051455482159</v>
      </c>
      <c r="R19" s="18">
        <f>((In!R19-In!R$5)/In!R$5)+Justering!R$5</f>
        <v>1.2822949879405801</v>
      </c>
      <c r="S19" s="18">
        <f>((In!S19-In!S$5)/In!S$5)+Justering!S$5</f>
        <v>1.0260467373968516</v>
      </c>
      <c r="T19" s="18">
        <f>((In!T19-In!T$5)/In!T$5)+Justering!T$5</f>
        <v>1.0277827770561625</v>
      </c>
      <c r="U19" s="18">
        <f>((In!U19-In!U$5)/In!U$5)+Justering!U$5</f>
        <v>1.010102532695927</v>
      </c>
      <c r="V19" s="18">
        <f>((In!V19-In!V$5)/In!V$5)+Justering!V$5</f>
        <v>1.0039563613344806</v>
      </c>
      <c r="W19" s="18">
        <f>((In!W19-In!W$5)/In!W$5)+Justering!W$5</f>
        <v>1.4445937581347321</v>
      </c>
      <c r="X19" s="18">
        <f>((In!X19-In!X$5)/In!X$5)+Justering!X$5</f>
        <v>1.3857529580926826</v>
      </c>
      <c r="Y19" s="18">
        <f>((In!Y19-In!Y$5)/In!Y$5)+Justering!Y$5</f>
        <v>1.0883486121038328</v>
      </c>
      <c r="Z19" s="18">
        <f>((In!Z19-In!Z$5)/In!Z$5)+Justering!Z$5</f>
        <v>1.0961148534480816</v>
      </c>
      <c r="AA19" s="18">
        <f>((In!AA19-In!AA$5)/In!AA$5)+Justering!AA$5</f>
        <v>1.1108124870787679</v>
      </c>
      <c r="AB19" s="55">
        <f t="shared" si="5"/>
        <v>1.0466780707446077</v>
      </c>
      <c r="AC19" s="18">
        <f>((In!AC19-In!AC$5)/In!AC$5)+Justering!AC$5</f>
        <v>1.0433508688125064</v>
      </c>
      <c r="AD19" s="2" t="s">
        <v>177</v>
      </c>
      <c r="AE19" s="20">
        <f t="shared" si="9"/>
        <v>6.3012958195240998E-3</v>
      </c>
      <c r="AF19" s="20">
        <f t="shared" si="10"/>
        <v>-1.9790550012369623E-3</v>
      </c>
      <c r="AG19" s="20">
        <f t="shared" si="11"/>
        <v>-2.1061701211055883E-4</v>
      </c>
      <c r="AH19" s="20">
        <f t="shared" si="12"/>
        <v>-9.914391385685839E-4</v>
      </c>
      <c r="AI19" s="20">
        <f t="shared" si="13"/>
        <v>-6.5856784889216979E-2</v>
      </c>
      <c r="AJ19" s="20">
        <f t="shared" si="14"/>
        <v>-6.8108024235793874E-2</v>
      </c>
      <c r="AK19" s="20">
        <f t="shared" si="15"/>
        <v>-7.958372776764433E-2</v>
      </c>
      <c r="AL19" s="20">
        <f t="shared" si="16"/>
        <v>-8.3655092562102573E-2</v>
      </c>
      <c r="AM19" s="20">
        <f t="shared" si="17"/>
        <v>-1.5129571563154975E-2</v>
      </c>
      <c r="AN19" s="20">
        <f t="shared" si="18"/>
        <v>8.338981053127803E-3</v>
      </c>
      <c r="AO19" s="20">
        <f t="shared" si="19"/>
        <v>-9.0332428923131092E-3</v>
      </c>
      <c r="AP19" s="20">
        <f t="shared" si="20"/>
        <v>4.9999999999998934E-3</v>
      </c>
      <c r="AQ19" s="20">
        <f t="shared" si="21"/>
        <v>2.2301338233479129E-3</v>
      </c>
      <c r="AR19" s="20">
        <f t="shared" si="22"/>
        <v>-7.7985399378032172E-2</v>
      </c>
      <c r="AS19" s="20">
        <f t="shared" si="23"/>
        <v>-8.1121200157915574E-2</v>
      </c>
      <c r="AT19" s="20">
        <f t="shared" si="24"/>
        <v>-9.225489426503608E-2</v>
      </c>
      <c r="AU19" s="20">
        <f t="shared" si="25"/>
        <v>-9.5689063409904906E-2</v>
      </c>
      <c r="AV19" s="20">
        <f t="shared" si="26"/>
        <v>2.3764458179835746E-3</v>
      </c>
      <c r="AW19" s="20">
        <f t="shared" si="27"/>
        <v>6.3639770670365081E-3</v>
      </c>
      <c r="AX19" s="20">
        <f t="shared" si="28"/>
        <v>-1.8710334541982565E-4</v>
      </c>
      <c r="AY19" s="20">
        <f t="shared" si="29"/>
        <v>5.7173838040314173E-4</v>
      </c>
      <c r="AZ19" s="20">
        <f t="shared" si="30"/>
        <v>-0.10806592164628048</v>
      </c>
      <c r="BA19" s="20">
        <f t="shared" si="31"/>
        <v>-7.9911890513829853E-2</v>
      </c>
      <c r="BB19" s="20">
        <f t="shared" si="32"/>
        <v>-7.1118424709460948E-3</v>
      </c>
      <c r="BC19" s="20">
        <f t="shared" si="33"/>
        <v>-1.0881608506053242E-2</v>
      </c>
      <c r="BD19" s="20">
        <f t="shared" si="34"/>
        <v>-9.4939625771959246E-3</v>
      </c>
      <c r="BE19" s="55">
        <f t="shared" si="35"/>
        <v>-9.0332428923131092E-3</v>
      </c>
      <c r="BF19" s="20">
        <f t="shared" si="36"/>
        <v>1.1144016111546584E-2</v>
      </c>
      <c r="BG19" s="2" t="s">
        <v>177</v>
      </c>
      <c r="BH19" s="20">
        <f>(VLOOKUP(BH$4,Assets[],6,FALSE)/12)+AE19</f>
        <v>6.3012958195240998E-3</v>
      </c>
      <c r="BI19" s="20">
        <f>(VLOOKUP(BI$4,Assets[],6,FALSE)/12)+AF19</f>
        <v>-1.9790550012369623E-3</v>
      </c>
      <c r="BJ19" s="20">
        <f>(VLOOKUP(BJ$4,Assets[],6,FALSE)/12)+AG19</f>
        <v>-2.1061701211055883E-4</v>
      </c>
      <c r="BK19" s="20">
        <f>(VLOOKUP(BK$4,Assets[],6,FALSE)/12)+AH19</f>
        <v>-9.914391385685839E-4</v>
      </c>
      <c r="BL19" s="20">
        <f>(VLOOKUP(BL$4,Assets[],6,FALSE)/12)+AI19</f>
        <v>-6.5856784889216979E-2</v>
      </c>
      <c r="BM19" s="20">
        <f>(VLOOKUP(BM$4,Assets[],6,FALSE)/12)+AJ19</f>
        <v>-6.8108024235793874E-2</v>
      </c>
      <c r="BN19" s="20">
        <f>(VLOOKUP(BN$4,Assets[],6,FALSE)/12)+AK19</f>
        <v>-7.958372776764433E-2</v>
      </c>
      <c r="BO19" s="20">
        <f>(VLOOKUP(BO$4,Assets[],6,FALSE)/12)+AL19</f>
        <v>-8.3655092562102573E-2</v>
      </c>
      <c r="BP19" s="20">
        <f>(VLOOKUP(BP$4,Assets[],6,FALSE)/12)+AM19</f>
        <v>-1.5129571563154975E-2</v>
      </c>
      <c r="BQ19" s="20">
        <f>(VLOOKUP(BQ$4,Assets[],6,FALSE)/12)+AN19</f>
        <v>8.338981053127803E-3</v>
      </c>
      <c r="BR19" s="20">
        <f>(VLOOKUP(BR$4,Assets[],6,FALSE)/12)+AO19</f>
        <v>-9.0332428923131092E-3</v>
      </c>
      <c r="BS19" s="20">
        <f>(VLOOKUP(BS$4,Assets[],6,FALSE)/12)+AP19</f>
        <v>4.9999999999998934E-3</v>
      </c>
      <c r="BT19" s="20">
        <f>(VLOOKUP(BT$4,Assets[],6,FALSE)/12)+AQ19</f>
        <v>2.2301338233479129E-3</v>
      </c>
      <c r="BU19" s="20">
        <f>(VLOOKUP(BU$4,Assets[],6,FALSE)/12)+AR19</f>
        <v>-7.7812641044698844E-2</v>
      </c>
      <c r="BV19" s="20">
        <f>(VLOOKUP(BV$4,Assets[],6,FALSE)/12)+AS19</f>
        <v>-8.0863575157915576E-2</v>
      </c>
      <c r="BW19" s="20">
        <f>(VLOOKUP(BW$4,Assets[],6,FALSE)/12)+AT19</f>
        <v>-9.1993510931702743E-2</v>
      </c>
      <c r="BX19" s="20">
        <f>(VLOOKUP(BX$4,Assets[],6,FALSE)/12)+AU19</f>
        <v>-9.5348205076571574E-2</v>
      </c>
      <c r="BY19" s="20">
        <f>(VLOOKUP(BY$4,Assets[],6,FALSE)/12)+AV19</f>
        <v>2.9597791513169078E-3</v>
      </c>
      <c r="BZ19" s="20">
        <f>(VLOOKUP(BZ$4,Assets[],6,FALSE)/12)+AW19</f>
        <v>6.5725104003698416E-3</v>
      </c>
      <c r="CA19" s="20">
        <f>(VLOOKUP(CA$4,Assets[],6,FALSE)/12)+AX19</f>
        <v>2.2956332124684104E-4</v>
      </c>
      <c r="CB19" s="20">
        <f>(VLOOKUP(CB$4,Assets[],6,FALSE)/12)+AY19</f>
        <v>7.3840504706980837E-4</v>
      </c>
      <c r="CC19" s="20">
        <f>(VLOOKUP(CC$4,Assets[],6,FALSE)/12)+AZ19</f>
        <v>-0.10681592164628048</v>
      </c>
      <c r="CD19" s="20">
        <f>(VLOOKUP(CD$4,Assets[],6,FALSE)/12)+BA19</f>
        <v>-7.877855718049652E-2</v>
      </c>
      <c r="CE19" s="20">
        <f>(VLOOKUP(CE$4,Assets[],6,FALSE)/12)+BB19</f>
        <v>-5.9835591376127617E-3</v>
      </c>
      <c r="CF19" s="20">
        <f>(VLOOKUP(CF$4,Assets[],6,FALSE)/12)+BC19</f>
        <v>-9.9990251727199095E-3</v>
      </c>
      <c r="CG19" s="20">
        <f>(VLOOKUP(CG$4,Assets[],6,FALSE)/12)+BD19</f>
        <v>-8.7772959105292571E-3</v>
      </c>
      <c r="CH19" s="55">
        <f t="shared" si="7"/>
        <v>-9.0332428923131092E-3</v>
      </c>
      <c r="CI19" s="20">
        <f>(VLOOKUP(CI$4,Assets[],6,FALSE)/12)+BF19</f>
        <v>1.156068277821325E-2</v>
      </c>
      <c r="CJ19" s="2" t="s">
        <v>177</v>
      </c>
      <c r="CK19" s="20">
        <f t="shared" si="37"/>
        <v>1.0235391137024552</v>
      </c>
      <c r="CL19" s="20">
        <f t="shared" si="38"/>
        <v>1.0103573672486339</v>
      </c>
      <c r="CM19" s="20">
        <f t="shared" si="39"/>
        <v>0.99387431399295745</v>
      </c>
      <c r="CN19" s="20">
        <f t="shared" si="40"/>
        <v>1.0133105379096596</v>
      </c>
      <c r="CO19" s="20">
        <f t="shared" si="41"/>
        <v>1.2736287000487443</v>
      </c>
      <c r="CP19" s="20">
        <f t="shared" si="42"/>
        <v>1.2713665515540207</v>
      </c>
      <c r="CQ19" s="20">
        <f t="shared" si="43"/>
        <v>1.3324636913588968</v>
      </c>
      <c r="CR19" s="20">
        <f t="shared" si="44"/>
        <v>1.2475235206837494</v>
      </c>
      <c r="CS19" s="20">
        <f t="shared" si="45"/>
        <v>1.1016029492252621</v>
      </c>
      <c r="CT19" s="20">
        <f t="shared" si="46"/>
        <v>1.0618425543798677</v>
      </c>
      <c r="CU19" s="20">
        <f t="shared" si="47"/>
        <v>1.0466780707446077</v>
      </c>
      <c r="CV19" s="20">
        <f t="shared" si="48"/>
        <v>1.0723211319284394</v>
      </c>
      <c r="CW19" s="20">
        <f t="shared" si="49"/>
        <v>1.0288569207388467</v>
      </c>
      <c r="CX19" s="20">
        <f t="shared" si="50"/>
        <v>1.2208708642733268</v>
      </c>
      <c r="CY19" s="20">
        <f t="shared" si="51"/>
        <v>1.2484305719555395</v>
      </c>
      <c r="CZ19" s="20">
        <f t="shared" si="52"/>
        <v>1.2392679365033581</v>
      </c>
      <c r="DA19" s="20">
        <f t="shared" si="53"/>
        <v>1.2883255315546573</v>
      </c>
      <c r="DB19" s="20">
        <f t="shared" si="54"/>
        <v>1.034442533434291</v>
      </c>
      <c r="DC19" s="20">
        <f t="shared" si="55"/>
        <v>1.0307815793310782</v>
      </c>
      <c r="DD19" s="20">
        <f t="shared" si="56"/>
        <v>1.016006705879116</v>
      </c>
      <c r="DE19" s="20">
        <f t="shared" si="57"/>
        <v>1.0063008041583001</v>
      </c>
      <c r="DF19" s="20">
        <f t="shared" si="58"/>
        <v>1.4694441408065897</v>
      </c>
      <c r="DG19" s="20">
        <f t="shared" si="59"/>
        <v>1.4074104257349269</v>
      </c>
      <c r="DH19" s="20">
        <f t="shared" si="60"/>
        <v>1.1055620405048079</v>
      </c>
      <c r="DI19" s="20">
        <f t="shared" si="61"/>
        <v>1.1096479223336795</v>
      </c>
      <c r="DJ19" s="20">
        <f t="shared" si="62"/>
        <v>1.1219261497783828</v>
      </c>
      <c r="DK19" s="55">
        <f t="shared" si="63"/>
        <v>1.0466780707446077</v>
      </c>
      <c r="DL19" s="20">
        <f t="shared" si="64"/>
        <v>1.0494352239002427</v>
      </c>
      <c r="DM19" s="2" t="s">
        <v>177</v>
      </c>
    </row>
    <row r="20" spans="1:117" x14ac:dyDescent="0.3">
      <c r="A20" s="15">
        <v>43921</v>
      </c>
      <c r="B20" s="18">
        <f>((In!B20-In!B$5)/In!B$5)+Justering!B$5</f>
        <v>1.0176651861282715</v>
      </c>
      <c r="C20" s="18">
        <f>((In!C20-In!C$5)/In!C$5)+Justering!C$5</f>
        <v>0.96615255734117955</v>
      </c>
      <c r="D20" s="18">
        <f>((In!D20-In!D$5)/In!D$5)+Justering!D$5</f>
        <v>0.99365859848364679</v>
      </c>
      <c r="E20" s="18">
        <f>((In!E20-In!E$5)/In!E$5)+Justering!E$5</f>
        <v>0.99300658427186927</v>
      </c>
      <c r="F20" s="18">
        <f>((In!F20-In!F$5)/In!F$5)+Justering!F$5</f>
        <v>1.1043903581293548</v>
      </c>
      <c r="G20" s="18">
        <f>((In!G20-In!G$5)/In!G$5)+Justering!G$5</f>
        <v>1.1025250033636813</v>
      </c>
      <c r="H20" s="18">
        <f>((In!H20-In!H$5)/In!H$5)+Justering!H$5</f>
        <v>1.0906993385589532</v>
      </c>
      <c r="I20" s="18">
        <f>((In!I20-In!I$5)/In!I$5)+Justering!I$5</f>
        <v>1.1108267963134038</v>
      </c>
      <c r="J20" s="18">
        <f>((In!J20-In!J$5)/In!J$5)+Justering!J$5</f>
        <v>0.95722742628509594</v>
      </c>
      <c r="K20" s="18">
        <f>((In!K20-In!K$5)/In!K$5)+Justering!K$5</f>
        <v>1.0442796412945667</v>
      </c>
      <c r="L20" s="18">
        <f>((In!L20-In!L$5)/In!L$5)+Justering!L$5</f>
        <v>0.89030456752983744</v>
      </c>
      <c r="M20" s="18">
        <f>((In!M20-In!M$5)/In!M$5)+Justering!M$5</f>
        <v>1.0776827375880813</v>
      </c>
      <c r="N20" s="18">
        <f>((In!N20-In!N19)/In!N19)+Justering!N19+(0.03^1/12)</f>
        <v>1.0311398756796541</v>
      </c>
      <c r="O20" s="18">
        <f>((In!O20-In!O$5)/In!O$5)+Justering!O$5</f>
        <v>1.0745982682453248</v>
      </c>
      <c r="P20" s="18">
        <f>((In!P20-In!P$5)/In!P$5)+Justering!P$5</f>
        <v>1.0750465215923435</v>
      </c>
      <c r="Q20" s="18">
        <f>((In!Q20-In!Q$5)/In!Q$5)+Justering!Q$5</f>
        <v>1.1276512139055204</v>
      </c>
      <c r="R20" s="18">
        <f>((In!R20-In!R$5)/In!R$5)+Justering!R$5</f>
        <v>1.1698352276527839</v>
      </c>
      <c r="S20" s="18">
        <f>((In!S20-In!S$5)/In!S$5)+Justering!S$5</f>
        <v>0.99310311351501268</v>
      </c>
      <c r="T20" s="18">
        <f>((In!T20-In!T$5)/In!T$5)+Justering!T$5</f>
        <v>1.0151324763529608</v>
      </c>
      <c r="U20" s="18">
        <f>((In!U20-In!U$5)/In!U$5)+Justering!U$5</f>
        <v>0.96556768123133563</v>
      </c>
      <c r="V20" s="18">
        <f>((In!V20-In!V$5)/In!V$5)+Justering!V$5</f>
        <v>0.99802181933275957</v>
      </c>
      <c r="W20" s="18">
        <f>((In!W20-In!W$5)/In!W$5)+Justering!W$5</f>
        <v>1.2037393204173041</v>
      </c>
      <c r="X20" s="18">
        <f>((In!X20-In!X$5)/In!X$5)+Justering!X$5</f>
        <v>1.1858397127457043</v>
      </c>
      <c r="Y20" s="18">
        <f>((In!Y20-In!Y$5)/In!Y$5)+Justering!Y$5</f>
        <v>1.0910621550319399</v>
      </c>
      <c r="Z20" s="18">
        <f>((In!Z20-In!Z$5)/In!Z$5)+Justering!Z$5</f>
        <v>0.96874647982517403</v>
      </c>
      <c r="AA20" s="18">
        <f>((In!AA20-In!AA$5)/In!AA$5)+Justering!AA$5</f>
        <v>0.98356419268141426</v>
      </c>
      <c r="AB20" s="55">
        <f t="shared" si="5"/>
        <v>0.89030456752983744</v>
      </c>
      <c r="AC20" s="18">
        <f>((In!AC20-In!AC$5)/In!AC$5)+Justering!AC$5</f>
        <v>1.0254736049963438</v>
      </c>
      <c r="AD20" s="2" t="s">
        <v>177</v>
      </c>
      <c r="AE20" s="20">
        <f t="shared" si="9"/>
        <v>-5.7388403584655023E-3</v>
      </c>
      <c r="AF20" s="20">
        <f t="shared" si="10"/>
        <v>-4.3751657918654208E-2</v>
      </c>
      <c r="AG20" s="20">
        <f t="shared" si="11"/>
        <v>-2.1704505919262207E-4</v>
      </c>
      <c r="AH20" s="20">
        <f t="shared" si="12"/>
        <v>-2.0037247100651912E-2</v>
      </c>
      <c r="AI20" s="20">
        <f t="shared" si="13"/>
        <v>-0.13287886957392903</v>
      </c>
      <c r="AJ20" s="20">
        <f t="shared" si="14"/>
        <v>-0.13280320139298962</v>
      </c>
      <c r="AK20" s="20">
        <f t="shared" si="15"/>
        <v>-0.18144160652766683</v>
      </c>
      <c r="AL20" s="20">
        <f t="shared" si="16"/>
        <v>-0.10957446661640824</v>
      </c>
      <c r="AM20" s="20">
        <f t="shared" si="17"/>
        <v>-0.13105949202632672</v>
      </c>
      <c r="AN20" s="20">
        <f t="shared" si="18"/>
        <v>-1.6540035067212022E-2</v>
      </c>
      <c r="AO20" s="20">
        <f t="shared" si="19"/>
        <v>-0.14939980838953282</v>
      </c>
      <c r="AP20" s="20">
        <f t="shared" si="20"/>
        <v>4.9999999999996714E-3</v>
      </c>
      <c r="AQ20" s="20">
        <f t="shared" si="21"/>
        <v>2.218923637280934E-3</v>
      </c>
      <c r="AR20" s="20">
        <f t="shared" si="22"/>
        <v>-0.11770633762618177</v>
      </c>
      <c r="AS20" s="20">
        <f t="shared" si="23"/>
        <v>-0.13581551751793042</v>
      </c>
      <c r="AT20" s="20">
        <f t="shared" si="24"/>
        <v>-8.6778008683404351E-2</v>
      </c>
      <c r="AU20" s="20">
        <f t="shared" si="25"/>
        <v>-8.7701941710316755E-2</v>
      </c>
      <c r="AV20" s="20">
        <f t="shared" si="26"/>
        <v>-3.2107332620557871E-2</v>
      </c>
      <c r="AW20" s="20">
        <f t="shared" si="27"/>
        <v>-1.2308340814423335E-2</v>
      </c>
      <c r="AX20" s="20">
        <f t="shared" si="28"/>
        <v>-4.4089436490897027E-2</v>
      </c>
      <c r="AY20" s="20">
        <f t="shared" si="29"/>
        <v>-5.9111553353102808E-3</v>
      </c>
      <c r="AZ20" s="20">
        <f t="shared" si="30"/>
        <v>-0.16672814510040568</v>
      </c>
      <c r="BA20" s="20">
        <f t="shared" si="31"/>
        <v>-0.14426326437154724</v>
      </c>
      <c r="BB20" s="20">
        <f t="shared" si="32"/>
        <v>2.4932663100123431E-3</v>
      </c>
      <c r="BC20" s="20">
        <f t="shared" si="33"/>
        <v>-0.11619984276487172</v>
      </c>
      <c r="BD20" s="20">
        <f t="shared" si="34"/>
        <v>-0.11455425274520747</v>
      </c>
      <c r="BE20" s="55">
        <f t="shared" si="35"/>
        <v>-0.14939980838953282</v>
      </c>
      <c r="BF20" s="20">
        <f t="shared" si="36"/>
        <v>-1.7134469669354502E-2</v>
      </c>
      <c r="BG20" s="2" t="s">
        <v>177</v>
      </c>
      <c r="BH20" s="20">
        <f>(VLOOKUP(BH$4,Assets[],6,FALSE)/12)+AE20</f>
        <v>-5.7388403584655023E-3</v>
      </c>
      <c r="BI20" s="20">
        <f>(VLOOKUP(BI$4,Assets[],6,FALSE)/12)+AF20</f>
        <v>-4.3751657918654208E-2</v>
      </c>
      <c r="BJ20" s="20">
        <f>(VLOOKUP(BJ$4,Assets[],6,FALSE)/12)+AG20</f>
        <v>-2.1704505919262207E-4</v>
      </c>
      <c r="BK20" s="20">
        <f>(VLOOKUP(BK$4,Assets[],6,FALSE)/12)+AH20</f>
        <v>-2.0037247100651912E-2</v>
      </c>
      <c r="BL20" s="20">
        <f>(VLOOKUP(BL$4,Assets[],6,FALSE)/12)+AI20</f>
        <v>-0.13287886957392903</v>
      </c>
      <c r="BM20" s="20">
        <f>(VLOOKUP(BM$4,Assets[],6,FALSE)/12)+AJ20</f>
        <v>-0.13280320139298962</v>
      </c>
      <c r="BN20" s="20">
        <f>(VLOOKUP(BN$4,Assets[],6,FALSE)/12)+AK20</f>
        <v>-0.18144160652766683</v>
      </c>
      <c r="BO20" s="20">
        <f>(VLOOKUP(BO$4,Assets[],6,FALSE)/12)+AL20</f>
        <v>-0.10957446661640824</v>
      </c>
      <c r="BP20" s="20">
        <f>(VLOOKUP(BP$4,Assets[],6,FALSE)/12)+AM20</f>
        <v>-0.13105949202632672</v>
      </c>
      <c r="BQ20" s="20">
        <f>(VLOOKUP(BQ$4,Assets[],6,FALSE)/12)+AN20</f>
        <v>-1.6540035067212022E-2</v>
      </c>
      <c r="BR20" s="20">
        <f>(VLOOKUP(BR$4,Assets[],6,FALSE)/12)+AO20</f>
        <v>-0.14939980838953282</v>
      </c>
      <c r="BS20" s="20">
        <f>(VLOOKUP(BS$4,Assets[],6,FALSE)/12)+AP20</f>
        <v>4.9999999999996714E-3</v>
      </c>
      <c r="BT20" s="20">
        <f>(VLOOKUP(BT$4,Assets[],6,FALSE)/12)+AQ20</f>
        <v>2.218923637280934E-3</v>
      </c>
      <c r="BU20" s="20">
        <f>(VLOOKUP(BU$4,Assets[],6,FALSE)/12)+AR20</f>
        <v>-0.11753357929284844</v>
      </c>
      <c r="BV20" s="20">
        <f>(VLOOKUP(BV$4,Assets[],6,FALSE)/12)+AS20</f>
        <v>-0.13555789251793041</v>
      </c>
      <c r="BW20" s="20">
        <f>(VLOOKUP(BW$4,Assets[],6,FALSE)/12)+AT20</f>
        <v>-8.6516625350071014E-2</v>
      </c>
      <c r="BX20" s="20">
        <f>(VLOOKUP(BX$4,Assets[],6,FALSE)/12)+AU20</f>
        <v>-8.7361083376983423E-2</v>
      </c>
      <c r="BY20" s="20">
        <f>(VLOOKUP(BY$4,Assets[],6,FALSE)/12)+AV20</f>
        <v>-3.152399928722454E-2</v>
      </c>
      <c r="BZ20" s="20">
        <f>(VLOOKUP(BZ$4,Assets[],6,FALSE)/12)+AW20</f>
        <v>-1.2099807481090002E-2</v>
      </c>
      <c r="CA20" s="20">
        <f>(VLOOKUP(CA$4,Assets[],6,FALSE)/12)+AX20</f>
        <v>-4.3672769824230358E-2</v>
      </c>
      <c r="CB20" s="20">
        <f>(VLOOKUP(CB$4,Assets[],6,FALSE)/12)+AY20</f>
        <v>-5.7444886686436143E-3</v>
      </c>
      <c r="CC20" s="20">
        <f>(VLOOKUP(CC$4,Assets[],6,FALSE)/12)+AZ20</f>
        <v>-0.16547814510040568</v>
      </c>
      <c r="CD20" s="20">
        <f>(VLOOKUP(CD$4,Assets[],6,FALSE)/12)+BA20</f>
        <v>-0.14312993103821392</v>
      </c>
      <c r="CE20" s="20">
        <f>(VLOOKUP(CE$4,Assets[],6,FALSE)/12)+BB20</f>
        <v>3.6215496433456762E-3</v>
      </c>
      <c r="CF20" s="20">
        <f>(VLOOKUP(CF$4,Assets[],6,FALSE)/12)+BC20</f>
        <v>-0.11531725943153838</v>
      </c>
      <c r="CG20" s="20">
        <f>(VLOOKUP(CG$4,Assets[],6,FALSE)/12)+BD20</f>
        <v>-0.1138375860785408</v>
      </c>
      <c r="CH20" s="55">
        <f t="shared" si="7"/>
        <v>-0.14939980838953282</v>
      </c>
      <c r="CI20" s="20">
        <f>(VLOOKUP(CI$4,Assets[],6,FALSE)/12)+BF20</f>
        <v>-1.6717803002687836E-2</v>
      </c>
      <c r="CJ20" s="2" t="s">
        <v>177</v>
      </c>
      <c r="CK20" s="20">
        <f t="shared" si="37"/>
        <v>1.0176651861282715</v>
      </c>
      <c r="CL20" s="20">
        <f t="shared" si="38"/>
        <v>0.96615255734117955</v>
      </c>
      <c r="CM20" s="20">
        <f t="shared" si="39"/>
        <v>0.99365859848364679</v>
      </c>
      <c r="CN20" s="20">
        <f t="shared" si="40"/>
        <v>0.99300658427186927</v>
      </c>
      <c r="CO20" s="20">
        <f t="shared" si="41"/>
        <v>1.1043903581293544</v>
      </c>
      <c r="CP20" s="20">
        <f t="shared" si="42"/>
        <v>1.1025250033636813</v>
      </c>
      <c r="CQ20" s="20">
        <f t="shared" si="43"/>
        <v>1.0906993385589534</v>
      </c>
      <c r="CR20" s="20">
        <f t="shared" si="44"/>
        <v>1.1108267963134038</v>
      </c>
      <c r="CS20" s="20">
        <f t="shared" si="45"/>
        <v>0.95722742628509594</v>
      </c>
      <c r="CT20" s="20">
        <f t="shared" si="46"/>
        <v>1.0442796412945667</v>
      </c>
      <c r="CU20" s="20">
        <f t="shared" si="47"/>
        <v>0.89030456752983744</v>
      </c>
      <c r="CV20" s="20">
        <f t="shared" si="48"/>
        <v>1.0776827375880813</v>
      </c>
      <c r="CW20" s="20">
        <f t="shared" si="49"/>
        <v>1.0311398756796541</v>
      </c>
      <c r="CX20" s="20">
        <f t="shared" si="50"/>
        <v>1.0773775417409293</v>
      </c>
      <c r="CY20" s="20">
        <f t="shared" si="51"/>
        <v>1.0791959546662921</v>
      </c>
      <c r="CZ20" s="20">
        <f t="shared" si="52"/>
        <v>1.1320506567325415</v>
      </c>
      <c r="DA20" s="20">
        <f t="shared" si="53"/>
        <v>1.1757760173758145</v>
      </c>
      <c r="DB20" s="20">
        <f t="shared" si="54"/>
        <v>1.0018327677476337</v>
      </c>
      <c r="DC20" s="20">
        <f t="shared" si="55"/>
        <v>1.0183093206661182</v>
      </c>
      <c r="DD20" s="20">
        <f t="shared" si="56"/>
        <v>0.97163487887338285</v>
      </c>
      <c r="DE20" s="20">
        <f t="shared" si="57"/>
        <v>1.0005201205915659</v>
      </c>
      <c r="DF20" s="20">
        <f t="shared" si="58"/>
        <v>1.2262832500572558</v>
      </c>
      <c r="DG20" s="20">
        <f t="shared" si="59"/>
        <v>1.2059678685570234</v>
      </c>
      <c r="DH20" s="20">
        <f t="shared" si="60"/>
        <v>1.1095658883182946</v>
      </c>
      <c r="DI20" s="20">
        <f t="shared" si="61"/>
        <v>0.98168636499625905</v>
      </c>
      <c r="DJ20" s="20">
        <f t="shared" si="62"/>
        <v>0.99420878512922028</v>
      </c>
      <c r="DK20" s="55">
        <f t="shared" si="63"/>
        <v>0.89030456752983744</v>
      </c>
      <c r="DL20" s="20">
        <f t="shared" si="64"/>
        <v>1.0318909725629968</v>
      </c>
      <c r="DM20" s="2" t="s">
        <v>177</v>
      </c>
    </row>
    <row r="21" spans="1:117" x14ac:dyDescent="0.3">
      <c r="A21" s="15">
        <v>43951</v>
      </c>
      <c r="B21" s="18">
        <f>((In!B21-In!B$5)/In!B$5)+Justering!B$5</f>
        <v>1.0191409019227706</v>
      </c>
      <c r="C21" s="18">
        <f>((In!C21-In!C$5)/In!C$5)+Justering!C$5</f>
        <v>0.96931307749425533</v>
      </c>
      <c r="D21" s="18">
        <f>((In!D21-In!D$5)/In!D$5)+Justering!D$5</f>
        <v>0.99347143355645073</v>
      </c>
      <c r="E21" s="18">
        <f>((In!E21-In!E$5)/In!E$5)+Justering!E$5</f>
        <v>0.99919227847172776</v>
      </c>
      <c r="F21" s="18">
        <f>((In!F21-In!F$5)/In!F$5)+Justering!F$5</f>
        <v>1.1983619906907395</v>
      </c>
      <c r="G21" s="18">
        <f>((In!G21-In!G$5)/In!G$5)+Justering!G$5</f>
        <v>1.189397676817509</v>
      </c>
      <c r="H21" s="18">
        <f>((In!H21-In!H$5)/In!H$5)+Justering!H$5</f>
        <v>1.2149552762281384</v>
      </c>
      <c r="I21" s="18">
        <f>((In!I21-In!I$5)/In!I$5)+Justering!I$5</f>
        <v>1.2146626703197689</v>
      </c>
      <c r="J21" s="18">
        <f>((In!J21-In!J$5)/In!J$5)+Justering!J$5</f>
        <v>0.99951244676233209</v>
      </c>
      <c r="K21" s="18">
        <f>((In!K21-In!K$5)/In!K$5)+Justering!K$5</f>
        <v>1.0503614981226923</v>
      </c>
      <c r="L21" s="18">
        <f>((In!L21-In!L$5)/In!L$5)+Justering!L$5</f>
        <v>0.96389036355413993</v>
      </c>
      <c r="M21" s="18">
        <f>((In!M21-In!M$5)/In!M$5)+Justering!M$5</f>
        <v>1.0830711512760218</v>
      </c>
      <c r="N21" s="18">
        <f>((In!N21-In!N20)/In!N20)+Justering!N20+(0.03^1/12)</f>
        <v>1.0334515162899385</v>
      </c>
      <c r="O21" s="18">
        <f>((In!O21-In!O$5)/In!O$5)+Justering!O$5</f>
        <v>1.1605820208593391</v>
      </c>
      <c r="P21" s="18">
        <f>((In!P21-In!P$5)/In!P$5)+Justering!P$5</f>
        <v>1.180669465533936</v>
      </c>
      <c r="Q21" s="18">
        <f>((In!Q21-In!Q$5)/In!Q$5)+Justering!Q$5</f>
        <v>1.2196442467942832</v>
      </c>
      <c r="R21" s="18">
        <f>((In!R21-In!R$5)/In!R$5)+Justering!R$5</f>
        <v>1.2649820127429279</v>
      </c>
      <c r="S21" s="18">
        <f>((In!S21-In!S$5)/In!S$5)+Justering!S$5</f>
        <v>1.0024103737604881</v>
      </c>
      <c r="T21" s="18">
        <f>((In!T21-In!T$5)/In!T$5)+Justering!T$5</f>
        <v>1.0197393226950497</v>
      </c>
      <c r="U21" s="18">
        <f>((In!U21-In!U$5)/In!U$5)+Justering!U$5</f>
        <v>0.96654564763013628</v>
      </c>
      <c r="V21" s="18">
        <f>((In!V21-In!V$5)/In!V$5)+Justering!V$5</f>
        <v>1.0000890181300257</v>
      </c>
      <c r="W21" s="18">
        <f>((In!W21-In!W$5)/In!W$5)+Justering!W$5</f>
        <v>1.3751186510574609</v>
      </c>
      <c r="X21" s="18">
        <f>((In!X21-In!X$5)/In!X$5)+Justering!X$5</f>
        <v>1.3067901581665848</v>
      </c>
      <c r="Y21" s="18">
        <f>((In!Y21-In!Y$5)/In!Y$5)+Justering!Y$5</f>
        <v>1.1175147567513075</v>
      </c>
      <c r="Z21" s="18">
        <f>((In!Z21-In!Z$5)/In!Z$5)+Justering!Z$5</f>
        <v>0.9990312478878951</v>
      </c>
      <c r="AA21" s="18">
        <f>((In!AA21-In!AA$5)/In!AA$5)+Justering!AA$5</f>
        <v>0.999483150713252</v>
      </c>
      <c r="AB21" s="55">
        <f t="shared" si="5"/>
        <v>0.96389036355413993</v>
      </c>
      <c r="AC21" s="18">
        <f>((In!AC21-In!AC$5)/In!AC$5)+Justering!AC$5</f>
        <v>1.0289999705882651</v>
      </c>
      <c r="AD21" s="2" t="s">
        <v>177</v>
      </c>
      <c r="AE21" s="20">
        <f t="shared" si="9"/>
        <v>1.4500995166333297E-3</v>
      </c>
      <c r="AF21" s="20">
        <f t="shared" si="10"/>
        <v>3.2712433756563186E-3</v>
      </c>
      <c r="AG21" s="20">
        <f t="shared" si="11"/>
        <v>-1.8835938971561994E-4</v>
      </c>
      <c r="AH21" s="20">
        <f t="shared" si="12"/>
        <v>6.2292579906650936E-3</v>
      </c>
      <c r="AI21" s="20">
        <f t="shared" si="13"/>
        <v>8.5089146124524451E-2</v>
      </c>
      <c r="AJ21" s="20">
        <f t="shared" si="14"/>
        <v>7.8794288736118157E-2</v>
      </c>
      <c r="AK21" s="20">
        <f t="shared" si="15"/>
        <v>0.11392318054703665</v>
      </c>
      <c r="AL21" s="20">
        <f t="shared" si="16"/>
        <v>9.3476205607367691E-2</v>
      </c>
      <c r="AM21" s="20">
        <f t="shared" si="17"/>
        <v>4.4174476530974616E-2</v>
      </c>
      <c r="AN21" s="20">
        <f t="shared" si="18"/>
        <v>5.8239733761218382E-3</v>
      </c>
      <c r="AO21" s="20">
        <f t="shared" si="19"/>
        <v>8.2652385159010633E-2</v>
      </c>
      <c r="AP21" s="20">
        <f t="shared" si="20"/>
        <v>5.0000000000001155E-3</v>
      </c>
      <c r="AQ21" s="20">
        <f t="shared" si="21"/>
        <v>2.2418302936453305E-3</v>
      </c>
      <c r="AR21" s="20">
        <f t="shared" si="22"/>
        <v>8.0014787995530856E-2</v>
      </c>
      <c r="AS21" s="20">
        <f t="shared" si="23"/>
        <v>9.8249649499023928E-2</v>
      </c>
      <c r="AT21" s="20">
        <f t="shared" si="24"/>
        <v>8.1579332114717573E-2</v>
      </c>
      <c r="AU21" s="20">
        <f t="shared" si="25"/>
        <v>8.1333492821079822E-2</v>
      </c>
      <c r="AV21" s="20">
        <f t="shared" si="26"/>
        <v>9.3718971563114817E-3</v>
      </c>
      <c r="AW21" s="20">
        <f t="shared" si="27"/>
        <v>4.5381725532414041E-3</v>
      </c>
      <c r="AX21" s="20">
        <f t="shared" si="28"/>
        <v>1.0128408580882819E-3</v>
      </c>
      <c r="AY21" s="20">
        <f t="shared" si="29"/>
        <v>2.0712961953559539E-3</v>
      </c>
      <c r="AZ21" s="20">
        <f t="shared" si="30"/>
        <v>0.14237246198848452</v>
      </c>
      <c r="BA21" s="20">
        <f t="shared" si="31"/>
        <v>0.10199561046984229</v>
      </c>
      <c r="BB21" s="20">
        <f t="shared" si="32"/>
        <v>2.4244816482149156E-2</v>
      </c>
      <c r="BC21" s="20">
        <f t="shared" si="33"/>
        <v>3.1261809661684126E-2</v>
      </c>
      <c r="BD21" s="20">
        <f t="shared" si="34"/>
        <v>1.6184971098265777E-2</v>
      </c>
      <c r="BE21" s="55">
        <f t="shared" si="35"/>
        <v>8.2652385159010633E-2</v>
      </c>
      <c r="BF21" s="20">
        <f t="shared" si="36"/>
        <v>3.4387677798239924E-3</v>
      </c>
      <c r="BG21" s="2" t="s">
        <v>177</v>
      </c>
      <c r="BH21" s="20">
        <f>(VLOOKUP(BH$4,Assets[],6,FALSE)/12)+AE21</f>
        <v>1.4500995166333297E-3</v>
      </c>
      <c r="BI21" s="20">
        <f>(VLOOKUP(BI$4,Assets[],6,FALSE)/12)+AF21</f>
        <v>3.2712433756563186E-3</v>
      </c>
      <c r="BJ21" s="20">
        <f>(VLOOKUP(BJ$4,Assets[],6,FALSE)/12)+AG21</f>
        <v>-1.8835938971561994E-4</v>
      </c>
      <c r="BK21" s="20">
        <f>(VLOOKUP(BK$4,Assets[],6,FALSE)/12)+AH21</f>
        <v>6.2292579906650936E-3</v>
      </c>
      <c r="BL21" s="20">
        <f>(VLOOKUP(BL$4,Assets[],6,FALSE)/12)+AI21</f>
        <v>8.5089146124524451E-2</v>
      </c>
      <c r="BM21" s="20">
        <f>(VLOOKUP(BM$4,Assets[],6,FALSE)/12)+AJ21</f>
        <v>7.8794288736118157E-2</v>
      </c>
      <c r="BN21" s="20">
        <f>(VLOOKUP(BN$4,Assets[],6,FALSE)/12)+AK21</f>
        <v>0.11392318054703665</v>
      </c>
      <c r="BO21" s="20">
        <f>(VLOOKUP(BO$4,Assets[],6,FALSE)/12)+AL21</f>
        <v>9.3476205607367691E-2</v>
      </c>
      <c r="BP21" s="20">
        <f>(VLOOKUP(BP$4,Assets[],6,FALSE)/12)+AM21</f>
        <v>4.4174476530974616E-2</v>
      </c>
      <c r="BQ21" s="20">
        <f>(VLOOKUP(BQ$4,Assets[],6,FALSE)/12)+AN21</f>
        <v>5.8239733761218382E-3</v>
      </c>
      <c r="BR21" s="20">
        <f>(VLOOKUP(BR$4,Assets[],6,FALSE)/12)+AO21</f>
        <v>8.2652385159010633E-2</v>
      </c>
      <c r="BS21" s="20">
        <f>(VLOOKUP(BS$4,Assets[],6,FALSE)/12)+AP21</f>
        <v>5.0000000000001155E-3</v>
      </c>
      <c r="BT21" s="20">
        <f>(VLOOKUP(BT$4,Assets[],6,FALSE)/12)+AQ21</f>
        <v>2.2418302936453305E-3</v>
      </c>
      <c r="BU21" s="20">
        <f>(VLOOKUP(BU$4,Assets[],6,FALSE)/12)+AR21</f>
        <v>8.0187546328864184E-2</v>
      </c>
      <c r="BV21" s="20">
        <f>(VLOOKUP(BV$4,Assets[],6,FALSE)/12)+AS21</f>
        <v>9.8507274499023925E-2</v>
      </c>
      <c r="BW21" s="20">
        <f>(VLOOKUP(BW$4,Assets[],6,FALSE)/12)+AT21</f>
        <v>8.184071544805091E-2</v>
      </c>
      <c r="BX21" s="20">
        <f>(VLOOKUP(BX$4,Assets[],6,FALSE)/12)+AU21</f>
        <v>8.1674351154413155E-2</v>
      </c>
      <c r="BY21" s="20">
        <f>(VLOOKUP(BY$4,Assets[],6,FALSE)/12)+AV21</f>
        <v>9.955230489644815E-3</v>
      </c>
      <c r="BZ21" s="20">
        <f>(VLOOKUP(BZ$4,Assets[],6,FALSE)/12)+AW21</f>
        <v>4.7467058865747376E-3</v>
      </c>
      <c r="CA21" s="20">
        <f>(VLOOKUP(CA$4,Assets[],6,FALSE)/12)+AX21</f>
        <v>1.4295075247549487E-3</v>
      </c>
      <c r="CB21" s="20">
        <f>(VLOOKUP(CB$4,Assets[],6,FALSE)/12)+AY21</f>
        <v>2.2379628620226204E-3</v>
      </c>
      <c r="CC21" s="20">
        <f>(VLOOKUP(CC$4,Assets[],6,FALSE)/12)+AZ21</f>
        <v>0.14362246198848452</v>
      </c>
      <c r="CD21" s="20">
        <f>(VLOOKUP(CD$4,Assets[],6,FALSE)/12)+BA21</f>
        <v>0.10312894380317562</v>
      </c>
      <c r="CE21" s="20">
        <f>(VLOOKUP(CE$4,Assets[],6,FALSE)/12)+BB21</f>
        <v>2.537309981548249E-2</v>
      </c>
      <c r="CF21" s="20">
        <f>(VLOOKUP(CF$4,Assets[],6,FALSE)/12)+BC21</f>
        <v>3.2144392995017458E-2</v>
      </c>
      <c r="CG21" s="20">
        <f>(VLOOKUP(CG$4,Assets[],6,FALSE)/12)+BD21</f>
        <v>1.6901637764932444E-2</v>
      </c>
      <c r="CH21" s="55">
        <f t="shared" si="7"/>
        <v>8.2652385159010633E-2</v>
      </c>
      <c r="CI21" s="20">
        <f>(VLOOKUP(CI$4,Assets[],6,FALSE)/12)+BF21</f>
        <v>3.8554344464906591E-3</v>
      </c>
      <c r="CJ21" s="2" t="s">
        <v>177</v>
      </c>
      <c r="CK21" s="20">
        <f t="shared" si="37"/>
        <v>1.0191409019227706</v>
      </c>
      <c r="CL21" s="20">
        <f t="shared" si="38"/>
        <v>0.96931307749425533</v>
      </c>
      <c r="CM21" s="20">
        <f t="shared" si="39"/>
        <v>0.99347143355645073</v>
      </c>
      <c r="CN21" s="20">
        <f t="shared" si="40"/>
        <v>0.99919227847172787</v>
      </c>
      <c r="CO21" s="20">
        <f t="shared" si="41"/>
        <v>1.198361990690739</v>
      </c>
      <c r="CP21" s="20">
        <f t="shared" si="42"/>
        <v>1.189397676817509</v>
      </c>
      <c r="CQ21" s="20">
        <f t="shared" si="43"/>
        <v>1.2149552762281386</v>
      </c>
      <c r="CR21" s="20">
        <f t="shared" si="44"/>
        <v>1.2146626703197689</v>
      </c>
      <c r="CS21" s="20">
        <f t="shared" si="45"/>
        <v>0.9995124467623322</v>
      </c>
      <c r="CT21" s="20">
        <f t="shared" si="46"/>
        <v>1.0503614981226923</v>
      </c>
      <c r="CU21" s="20">
        <f t="shared" si="47"/>
        <v>0.96389036355413993</v>
      </c>
      <c r="CV21" s="20">
        <f t="shared" si="48"/>
        <v>1.0830711512760218</v>
      </c>
      <c r="CW21" s="20">
        <f t="shared" si="49"/>
        <v>1.0334515162899385</v>
      </c>
      <c r="CX21" s="20">
        <f t="shared" si="50"/>
        <v>1.1637698032829578</v>
      </c>
      <c r="CY21" s="20">
        <f t="shared" si="51"/>
        <v>1.1855046068108408</v>
      </c>
      <c r="CZ21" s="20">
        <f t="shared" si="52"/>
        <v>1.2246984924029687</v>
      </c>
      <c r="DA21" s="20">
        <f t="shared" si="53"/>
        <v>1.2718067606979042</v>
      </c>
      <c r="DB21" s="20">
        <f t="shared" si="54"/>
        <v>1.0118062438626403</v>
      </c>
      <c r="DC21" s="20">
        <f t="shared" si="55"/>
        <v>1.023142935512878</v>
      </c>
      <c r="DD21" s="20">
        <f t="shared" si="56"/>
        <v>0.97302383824404681</v>
      </c>
      <c r="DE21" s="20">
        <f t="shared" si="57"/>
        <v>1.0027592474641562</v>
      </c>
      <c r="DF21" s="20">
        <f t="shared" si="58"/>
        <v>1.4024050695257193</v>
      </c>
      <c r="DG21" s="20">
        <f t="shared" si="59"/>
        <v>1.3303380611018762</v>
      </c>
      <c r="DH21" s="20">
        <f t="shared" si="60"/>
        <v>1.1377190143544491</v>
      </c>
      <c r="DI21" s="20">
        <f t="shared" si="61"/>
        <v>1.0132420773105488</v>
      </c>
      <c r="DJ21" s="20">
        <f t="shared" si="62"/>
        <v>1.0110125418781879</v>
      </c>
      <c r="DK21" s="55">
        <f t="shared" si="63"/>
        <v>0.96389036355413993</v>
      </c>
      <c r="DL21" s="20">
        <f t="shared" si="64"/>
        <v>1.0358693605636389</v>
      </c>
      <c r="DM21" s="2" t="s">
        <v>177</v>
      </c>
    </row>
    <row r="22" spans="1:117" x14ac:dyDescent="0.3">
      <c r="A22" s="15">
        <v>43982</v>
      </c>
      <c r="B22" s="18">
        <f>((In!B22-In!B$5)/In!B$5)+Justering!B$5</f>
        <v>1.0186200610541238</v>
      </c>
      <c r="C22" s="18">
        <f>((In!C22-In!C$5)/In!C$5)+Justering!C$5</f>
        <v>0.96251019699794527</v>
      </c>
      <c r="D22" s="18">
        <f>((In!D22-In!D$5)/In!D$5)+Justering!D$5</f>
        <v>0.9933191637851726</v>
      </c>
      <c r="E22" s="18">
        <f>((In!E22-In!E$5)/In!E$5)+Justering!E$5</f>
        <v>1.0027075286202676</v>
      </c>
      <c r="F22" s="18">
        <f>((In!F22-In!F$5)/In!F$5)+Justering!F$5</f>
        <v>1.2642296921444751</v>
      </c>
      <c r="G22" s="18">
        <f>((In!G22-In!G$5)/In!G$5)+Justering!G$5</f>
        <v>1.2532179216935013</v>
      </c>
      <c r="H22" s="18">
        <f>((In!H22-In!H$5)/In!H$5)+Justering!H$5</f>
        <v>1.3234665630958267</v>
      </c>
      <c r="I22" s="18">
        <f>((In!I22-In!I$5)/In!I$5)+Justering!I$5</f>
        <v>1.2223168305968246</v>
      </c>
      <c r="J22" s="18">
        <f>((In!J22-In!J$5)/In!J$5)+Justering!J$5</f>
        <v>1.0424234226866387</v>
      </c>
      <c r="K22" s="18">
        <f>((In!K22-In!K$5)/In!K$5)+Justering!K$5</f>
        <v>1.0563502653054893</v>
      </c>
      <c r="L22" s="18">
        <f>((In!L22-In!L$5)/In!L$5)+Justering!L$5</f>
        <v>0.99152067480681882</v>
      </c>
      <c r="M22" s="18">
        <f>((In!M22-In!M$5)/In!M$5)+Justering!M$5</f>
        <v>1.0884865070324017</v>
      </c>
      <c r="N22" s="18">
        <f>((In!N22-In!N21)/In!N21)+Justering!N21+(0.03^1/12)</f>
        <v>1.0357982458826223</v>
      </c>
      <c r="O22" s="18">
        <f>((In!O22-In!O$5)/In!O$5)+Justering!O$5</f>
        <v>1.2123246603888789</v>
      </c>
      <c r="P22" s="18">
        <f>((In!P22-In!P$5)/In!P$5)+Justering!P$5</f>
        <v>1.2455395836618128</v>
      </c>
      <c r="Q22" s="18">
        <f>((In!Q22-In!Q$5)/In!Q$5)+Justering!Q$5</f>
        <v>1.2217080698385419</v>
      </c>
      <c r="R22" s="18">
        <f>((In!R22-In!R$5)/In!R$5)+Justering!R$5</f>
        <v>1.2720262208769046</v>
      </c>
      <c r="S22" s="18">
        <f>((In!S22-In!S$5)/In!S$5)+Justering!S$5</f>
        <v>1.0055620275986408</v>
      </c>
      <c r="T22" s="18">
        <f>((In!T22-In!T$5)/In!T$5)+Justering!T$5</f>
        <v>1.0200911271178503</v>
      </c>
      <c r="U22" s="18">
        <f>((In!U22-In!U$5)/In!U$5)+Justering!U$5</f>
        <v>0.9602571231085254</v>
      </c>
      <c r="V22" s="18">
        <f>((In!V22-In!V$5)/In!V$5)+Justering!V$5</f>
        <v>1.0012363629170251</v>
      </c>
      <c r="W22" s="18">
        <f>((In!W22-In!W$5)/In!W$5)+Justering!W$5</f>
        <v>1.5317672776282667</v>
      </c>
      <c r="X22" s="18">
        <f>((In!X22-In!X$5)/In!X$5)+Justering!X$5</f>
        <v>1.4362152479335524</v>
      </c>
      <c r="Y22" s="18">
        <f>((In!Y22-In!Y$5)/In!Y$5)+Justering!Y$5</f>
        <v>1.1256584156209919</v>
      </c>
      <c r="Z22" s="18">
        <f>((In!Z22-In!Z$5)/In!Z$5)+Justering!Z$5</f>
        <v>1.0252326131524996</v>
      </c>
      <c r="AA22" s="18">
        <f>((In!AA22-In!AA$5)/In!AA$5)+Justering!AA$5</f>
        <v>1.0382468472193509</v>
      </c>
      <c r="AB22" s="55">
        <f t="shared" si="5"/>
        <v>0.99152067480681882</v>
      </c>
      <c r="AC22" s="18">
        <f>((In!AC22-In!AC$5)/In!AC$5)+Justering!AC$5</f>
        <v>1.033850878447385</v>
      </c>
      <c r="AD22" s="2" t="s">
        <v>177</v>
      </c>
      <c r="AE22" s="20">
        <f t="shared" si="9"/>
        <v>-5.1105874336332402E-4</v>
      </c>
      <c r="AF22" s="20">
        <f t="shared" si="10"/>
        <v>-7.0182489582168994E-3</v>
      </c>
      <c r="AG22" s="20">
        <f t="shared" si="11"/>
        <v>-1.5327040731616393E-4</v>
      </c>
      <c r="AH22" s="20">
        <f t="shared" si="12"/>
        <v>3.5180917870145656E-3</v>
      </c>
      <c r="AI22" s="20">
        <f t="shared" si="13"/>
        <v>5.4964778560582683E-2</v>
      </c>
      <c r="AJ22" s="20">
        <f t="shared" si="14"/>
        <v>5.3657616892911042E-2</v>
      </c>
      <c r="AK22" s="20">
        <f t="shared" si="15"/>
        <v>8.9312988708987406E-2</v>
      </c>
      <c r="AL22" s="20">
        <f t="shared" si="16"/>
        <v>6.3014699176031641E-3</v>
      </c>
      <c r="AM22" s="20">
        <f t="shared" si="17"/>
        <v>4.2931907514814682E-2</v>
      </c>
      <c r="AN22" s="20">
        <f t="shared" si="18"/>
        <v>5.7016248153618498E-3</v>
      </c>
      <c r="AO22" s="20">
        <f t="shared" si="19"/>
        <v>2.8665408740884191E-2</v>
      </c>
      <c r="AP22" s="20">
        <f t="shared" si="20"/>
        <v>4.9999999999996714E-3</v>
      </c>
      <c r="AQ22" s="20">
        <f t="shared" si="21"/>
        <v>2.2707689288690158E-3</v>
      </c>
      <c r="AR22" s="20">
        <f t="shared" si="22"/>
        <v>4.458335438561023E-2</v>
      </c>
      <c r="AS22" s="20">
        <f t="shared" si="23"/>
        <v>5.4943504529898712E-2</v>
      </c>
      <c r="AT22" s="20">
        <f t="shared" si="24"/>
        <v>1.6921516660970415E-3</v>
      </c>
      <c r="AU22" s="20">
        <f t="shared" si="25"/>
        <v>5.5686231606586478E-3</v>
      </c>
      <c r="AV22" s="20">
        <f t="shared" si="26"/>
        <v>3.144075441208205E-3</v>
      </c>
      <c r="AW22" s="20">
        <f t="shared" si="27"/>
        <v>3.4499446571389925E-4</v>
      </c>
      <c r="AX22" s="20">
        <f t="shared" si="28"/>
        <v>-6.5061847177416698E-3</v>
      </c>
      <c r="AY22" s="20">
        <f t="shared" si="29"/>
        <v>1.1472426616030429E-3</v>
      </c>
      <c r="AZ22" s="20">
        <f t="shared" si="30"/>
        <v>0.1139164438285698</v>
      </c>
      <c r="BA22" s="20">
        <f t="shared" si="31"/>
        <v>9.9040453402671647E-2</v>
      </c>
      <c r="BB22" s="20">
        <f t="shared" si="32"/>
        <v>7.2872942576245325E-3</v>
      </c>
      <c r="BC22" s="20">
        <f t="shared" si="33"/>
        <v>2.6226772505863138E-2</v>
      </c>
      <c r="BD22" s="20">
        <f t="shared" si="34"/>
        <v>3.8783741855414222E-2</v>
      </c>
      <c r="BE22" s="55">
        <f t="shared" si="35"/>
        <v>2.8665408740884191E-2</v>
      </c>
      <c r="BF22" s="20">
        <f t="shared" si="36"/>
        <v>4.7141963049295299E-3</v>
      </c>
      <c r="BG22" s="2" t="s">
        <v>177</v>
      </c>
      <c r="BH22" s="20">
        <f>(VLOOKUP(BH$4,Assets[],6,FALSE)/12)+AE22</f>
        <v>-5.1105874336332402E-4</v>
      </c>
      <c r="BI22" s="20">
        <f>(VLOOKUP(BI$4,Assets[],6,FALSE)/12)+AF22</f>
        <v>-7.0182489582168994E-3</v>
      </c>
      <c r="BJ22" s="20">
        <f>(VLOOKUP(BJ$4,Assets[],6,FALSE)/12)+AG22</f>
        <v>-1.5327040731616393E-4</v>
      </c>
      <c r="BK22" s="20">
        <f>(VLOOKUP(BK$4,Assets[],6,FALSE)/12)+AH22</f>
        <v>3.5180917870145656E-3</v>
      </c>
      <c r="BL22" s="20">
        <f>(VLOOKUP(BL$4,Assets[],6,FALSE)/12)+AI22</f>
        <v>5.4964778560582683E-2</v>
      </c>
      <c r="BM22" s="20">
        <f>(VLOOKUP(BM$4,Assets[],6,FALSE)/12)+AJ22</f>
        <v>5.3657616892911042E-2</v>
      </c>
      <c r="BN22" s="20">
        <f>(VLOOKUP(BN$4,Assets[],6,FALSE)/12)+AK22</f>
        <v>8.9312988708987406E-2</v>
      </c>
      <c r="BO22" s="20">
        <f>(VLOOKUP(BO$4,Assets[],6,FALSE)/12)+AL22</f>
        <v>6.3014699176031641E-3</v>
      </c>
      <c r="BP22" s="20">
        <f>(VLOOKUP(BP$4,Assets[],6,FALSE)/12)+AM22</f>
        <v>4.2931907514814682E-2</v>
      </c>
      <c r="BQ22" s="20">
        <f>(VLOOKUP(BQ$4,Assets[],6,FALSE)/12)+AN22</f>
        <v>5.7016248153618498E-3</v>
      </c>
      <c r="BR22" s="20">
        <f>(VLOOKUP(BR$4,Assets[],6,FALSE)/12)+AO22</f>
        <v>2.8665408740884191E-2</v>
      </c>
      <c r="BS22" s="20">
        <f>(VLOOKUP(BS$4,Assets[],6,FALSE)/12)+AP22</f>
        <v>4.9999999999996714E-3</v>
      </c>
      <c r="BT22" s="20">
        <f>(VLOOKUP(BT$4,Assets[],6,FALSE)/12)+AQ22</f>
        <v>2.2707689288690158E-3</v>
      </c>
      <c r="BU22" s="20">
        <f>(VLOOKUP(BU$4,Assets[],6,FALSE)/12)+AR22</f>
        <v>4.4756112718943565E-2</v>
      </c>
      <c r="BV22" s="20">
        <f>(VLOOKUP(BV$4,Assets[],6,FALSE)/12)+AS22</f>
        <v>5.520112952989871E-2</v>
      </c>
      <c r="BW22" s="20">
        <f>(VLOOKUP(BW$4,Assets[],6,FALSE)/12)+AT22</f>
        <v>1.9535349994303747E-3</v>
      </c>
      <c r="BX22" s="20">
        <f>(VLOOKUP(BX$4,Assets[],6,FALSE)/12)+AU22</f>
        <v>5.9094814939919813E-3</v>
      </c>
      <c r="BY22" s="20">
        <f>(VLOOKUP(BY$4,Assets[],6,FALSE)/12)+AV22</f>
        <v>3.7274087745415383E-3</v>
      </c>
      <c r="BZ22" s="20">
        <f>(VLOOKUP(BZ$4,Assets[],6,FALSE)/12)+AW22</f>
        <v>5.5352779904723262E-4</v>
      </c>
      <c r="CA22" s="20">
        <f>(VLOOKUP(CA$4,Assets[],6,FALSE)/12)+AX22</f>
        <v>-6.0895180510750031E-3</v>
      </c>
      <c r="CB22" s="20">
        <f>(VLOOKUP(CB$4,Assets[],6,FALSE)/12)+AY22</f>
        <v>1.3139093282697096E-3</v>
      </c>
      <c r="CC22" s="20">
        <f>(VLOOKUP(CC$4,Assets[],6,FALSE)/12)+AZ22</f>
        <v>0.1151664438285698</v>
      </c>
      <c r="CD22" s="20">
        <f>(VLOOKUP(CD$4,Assets[],6,FALSE)/12)+BA22</f>
        <v>0.10017378673600498</v>
      </c>
      <c r="CE22" s="20">
        <f>(VLOOKUP(CE$4,Assets[],6,FALSE)/12)+BB22</f>
        <v>8.4155775909578664E-3</v>
      </c>
      <c r="CF22" s="20">
        <f>(VLOOKUP(CF$4,Assets[],6,FALSE)/12)+BC22</f>
        <v>2.7109355839196471E-2</v>
      </c>
      <c r="CG22" s="20">
        <f>(VLOOKUP(CG$4,Assets[],6,FALSE)/12)+BD22</f>
        <v>3.9500408522080886E-2</v>
      </c>
      <c r="CH22" s="55">
        <f t="shared" si="7"/>
        <v>2.8665408740884191E-2</v>
      </c>
      <c r="CI22" s="20">
        <f>(VLOOKUP(CI$4,Assets[],6,FALSE)/12)+BF22</f>
        <v>5.1308629715961966E-3</v>
      </c>
      <c r="CJ22" s="2" t="s">
        <v>177</v>
      </c>
      <c r="CK22" s="20">
        <f t="shared" si="37"/>
        <v>1.0186200610541238</v>
      </c>
      <c r="CL22" s="20">
        <f t="shared" si="38"/>
        <v>0.96251019699794527</v>
      </c>
      <c r="CM22" s="20">
        <f t="shared" si="39"/>
        <v>0.9933191637851726</v>
      </c>
      <c r="CN22" s="20">
        <f t="shared" si="40"/>
        <v>1.0027075286202676</v>
      </c>
      <c r="CO22" s="20">
        <f t="shared" si="41"/>
        <v>1.2642296921444744</v>
      </c>
      <c r="CP22" s="20">
        <f t="shared" si="42"/>
        <v>1.2532179216935013</v>
      </c>
      <c r="CQ22" s="20">
        <f t="shared" si="43"/>
        <v>1.3234665630958271</v>
      </c>
      <c r="CR22" s="20">
        <f t="shared" si="44"/>
        <v>1.2223168305968244</v>
      </c>
      <c r="CS22" s="20">
        <f t="shared" si="45"/>
        <v>1.0424234226866387</v>
      </c>
      <c r="CT22" s="20">
        <f t="shared" si="46"/>
        <v>1.0563502653054893</v>
      </c>
      <c r="CU22" s="20">
        <f t="shared" si="47"/>
        <v>0.99152067480681882</v>
      </c>
      <c r="CV22" s="20">
        <f t="shared" si="48"/>
        <v>1.0884865070324017</v>
      </c>
      <c r="CW22" s="20">
        <f t="shared" si="49"/>
        <v>1.0357982458826223</v>
      </c>
      <c r="CX22" s="20">
        <f t="shared" si="50"/>
        <v>1.2158556157775926</v>
      </c>
      <c r="CY22" s="20">
        <f t="shared" si="51"/>
        <v>1.2509458001696976</v>
      </c>
      <c r="CZ22" s="20">
        <f t="shared" si="52"/>
        <v>1.2270909837716275</v>
      </c>
      <c r="DA22" s="20">
        <f t="shared" si="53"/>
        <v>1.2793224792141824</v>
      </c>
      <c r="DB22" s="20">
        <f t="shared" si="54"/>
        <v>1.0155776593341499</v>
      </c>
      <c r="DC22" s="20">
        <f t="shared" si="55"/>
        <v>1.0237092735700832</v>
      </c>
      <c r="DD22" s="20">
        <f t="shared" si="56"/>
        <v>0.96709859201693338</v>
      </c>
      <c r="DE22" s="20">
        <f t="shared" si="57"/>
        <v>1.004076782193408</v>
      </c>
      <c r="DF22" s="20">
        <f t="shared" si="58"/>
        <v>1.5639150741901546</v>
      </c>
      <c r="DG22" s="20">
        <f t="shared" si="59"/>
        <v>1.4636030623214862</v>
      </c>
      <c r="DH22" s="20">
        <f t="shared" si="60"/>
        <v>1.147293576996457</v>
      </c>
      <c r="DI22" s="20">
        <f t="shared" si="61"/>
        <v>1.040710417335607</v>
      </c>
      <c r="DJ22" s="20">
        <f t="shared" si="62"/>
        <v>1.0509479503033237</v>
      </c>
      <c r="DK22" s="55">
        <f t="shared" si="63"/>
        <v>0.99152067480681882</v>
      </c>
      <c r="DL22" s="20">
        <f t="shared" si="64"/>
        <v>1.041184264309166</v>
      </c>
      <c r="DM22" s="2" t="s">
        <v>177</v>
      </c>
    </row>
    <row r="23" spans="1:117" x14ac:dyDescent="0.3">
      <c r="A23" s="15">
        <v>44012</v>
      </c>
      <c r="B23" s="18">
        <f>((In!B23-In!B$5)/In!B$5)+Justering!B$5</f>
        <v>1.0213400078126131</v>
      </c>
      <c r="C23" s="18">
        <f>((In!C23-In!C$5)/In!C$5)+Justering!C$5</f>
        <v>0.97769182438755775</v>
      </c>
      <c r="D23" s="18">
        <f>((In!D23-In!D$5)/In!D$5)+Justering!D$5</f>
        <v>0.99322399517812388</v>
      </c>
      <c r="E23" s="18">
        <f>((In!E23-In!E$5)/In!E$5)+Justering!E$5</f>
        <v>1.010689080548085</v>
      </c>
      <c r="F23" s="18">
        <f>((In!F23-In!F$5)/In!F$5)+Justering!F$5</f>
        <v>1.2939417167652709</v>
      </c>
      <c r="G23" s="18">
        <f>((In!G23-In!G$5)/In!G$5)+Justering!G$5</f>
        <v>1.2822352782885589</v>
      </c>
      <c r="H23" s="18">
        <f>((In!H23-In!H$5)/In!H$5)+Justering!H$5</f>
        <v>1.3548209872184167</v>
      </c>
      <c r="I23" s="18">
        <f>((In!I23-In!I$5)/In!I$5)+Justering!I$5</f>
        <v>1.2493480456363242</v>
      </c>
      <c r="J23" s="18">
        <f>((In!J23-In!J$5)/In!J$5)+Justering!J$5</f>
        <v>1.0597834634523804</v>
      </c>
      <c r="K23" s="18">
        <f>((In!K23-In!K$5)/In!K$5)+Justering!K$5</f>
        <v>1.0609426878083597</v>
      </c>
      <c r="L23" s="18">
        <f>((In!L23-In!L$5)/In!L$5)+Justering!L$5</f>
        <v>1.0088086670992353</v>
      </c>
      <c r="M23" s="18">
        <f>((In!M23-In!M$5)/In!M$5)+Justering!M$5</f>
        <v>1.0939289395675638</v>
      </c>
      <c r="N23" s="18">
        <f>((In!N23-In!N22)/In!N22)+Justering!N22+(0.03^1/12)</f>
        <v>1.0382024371934129</v>
      </c>
      <c r="O23" s="18">
        <f>((In!O23-In!O$5)/In!O$5)+Justering!O$5</f>
        <v>1.2214103985909062</v>
      </c>
      <c r="P23" s="18">
        <f>((In!P23-In!P$5)/In!P$5)+Justering!P$5</f>
        <v>1.266969357659071</v>
      </c>
      <c r="Q23" s="18">
        <f>((In!Q23-In!Q$5)/In!Q$5)+Justering!Q$5</f>
        <v>1.2442734463025875</v>
      </c>
      <c r="R23" s="18">
        <f>((In!R23-In!R$5)/In!R$5)+Justering!R$5</f>
        <v>1.2883835149230034</v>
      </c>
      <c r="S23" s="18">
        <f>((In!S23-In!S$5)/In!S$5)+Justering!S$5</f>
        <v>1.0135760349490326</v>
      </c>
      <c r="T23" s="18">
        <f>((In!T23-In!T$5)/In!T$5)+Justering!T$5</f>
        <v>1.0236319734843704</v>
      </c>
      <c r="U23" s="18">
        <f>((In!U23-In!U$5)/In!U$5)+Justering!U$5</f>
        <v>0.9748939189088982</v>
      </c>
      <c r="V23" s="18">
        <f>((In!V23-In!V$5)/In!V$5)+Justering!V$5</f>
        <v>1.0032244344876016</v>
      </c>
      <c r="W23" s="18">
        <f>((In!W23-In!W$5)/In!W$5)+Justering!W$5</f>
        <v>1.5636836714419398</v>
      </c>
      <c r="X23" s="18">
        <f>((In!X23-In!X$5)/In!X$5)+Justering!X$5</f>
        <v>1.4777369888102561</v>
      </c>
      <c r="Y23" s="18">
        <f>((In!Y23-In!Y$5)/In!Y$5)+Justering!Y$5</f>
        <v>1.1696064257642971</v>
      </c>
      <c r="Z23" s="18">
        <f>((In!Z23-In!Z$5)/In!Z$5)+Justering!Z$5</f>
        <v>1.0312140942167751</v>
      </c>
      <c r="AA23" s="18">
        <f>((In!AA23-In!AA$5)/In!AA$5)+Justering!AA$5</f>
        <v>1.0502377506719041</v>
      </c>
      <c r="AB23" s="55">
        <f t="shared" si="5"/>
        <v>1.0088086670992353</v>
      </c>
      <c r="AC23" s="18">
        <f>((In!AC23-In!AC$5)/In!AC$5)+Justering!AC$5</f>
        <v>1.0428427557375703</v>
      </c>
      <c r="AD23" s="2" t="s">
        <v>177</v>
      </c>
      <c r="AE23" s="20">
        <f t="shared" si="9"/>
        <v>2.6702269692926439E-3</v>
      </c>
      <c r="AF23" s="20">
        <f t="shared" si="10"/>
        <v>1.5772952262701923E-2</v>
      </c>
      <c r="AG23" s="20">
        <f t="shared" si="11"/>
        <v>-9.5808689209331277E-5</v>
      </c>
      <c r="AH23" s="20">
        <f t="shared" si="12"/>
        <v>7.9600000000001891E-3</v>
      </c>
      <c r="AI23" s="20">
        <f t="shared" si="13"/>
        <v>2.3502077830806378E-2</v>
      </c>
      <c r="AJ23" s="20">
        <f t="shared" si="14"/>
        <v>2.3154278352360169E-2</v>
      </c>
      <c r="AK23" s="20">
        <f t="shared" si="15"/>
        <v>2.3691134326239816E-2</v>
      </c>
      <c r="AL23" s="20">
        <f t="shared" si="16"/>
        <v>2.211473683652132E-2</v>
      </c>
      <c r="AM23" s="20">
        <f t="shared" si="17"/>
        <v>1.6653540574711689E-2</v>
      </c>
      <c r="AN23" s="20">
        <f t="shared" si="18"/>
        <v>4.3474429398115966E-3</v>
      </c>
      <c r="AO23" s="20">
        <f t="shared" si="19"/>
        <v>1.7435836419432027E-2</v>
      </c>
      <c r="AP23" s="20">
        <f t="shared" si="20"/>
        <v>5.0000000000001155E-3</v>
      </c>
      <c r="AQ23" s="20">
        <f t="shared" si="21"/>
        <v>2.3211000021938766E-3</v>
      </c>
      <c r="AR23" s="20">
        <f t="shared" si="22"/>
        <v>7.4944761076729538E-3</v>
      </c>
      <c r="AS23" s="20">
        <f t="shared" si="23"/>
        <v>1.7205213128799857E-2</v>
      </c>
      <c r="AT23" s="20">
        <f t="shared" si="24"/>
        <v>1.8470350668165603E-2</v>
      </c>
      <c r="AU23" s="20">
        <f t="shared" si="25"/>
        <v>1.2859242818770156E-2</v>
      </c>
      <c r="AV23" s="20">
        <f t="shared" si="26"/>
        <v>7.9696797715500534E-3</v>
      </c>
      <c r="AW23" s="20">
        <f t="shared" si="27"/>
        <v>3.4711078965310449E-3</v>
      </c>
      <c r="AX23" s="20">
        <f t="shared" si="28"/>
        <v>1.524257977174992E-2</v>
      </c>
      <c r="AY23" s="20">
        <f t="shared" si="29"/>
        <v>1.9856166278104936E-3</v>
      </c>
      <c r="AZ23" s="20">
        <f t="shared" si="30"/>
        <v>2.0836320425313692E-2</v>
      </c>
      <c r="BA23" s="20">
        <f t="shared" si="31"/>
        <v>2.8910527817084475E-2</v>
      </c>
      <c r="BB23" s="20">
        <f t="shared" si="32"/>
        <v>3.9042048221227477E-2</v>
      </c>
      <c r="BC23" s="20">
        <f t="shared" si="33"/>
        <v>5.8342672555871111E-3</v>
      </c>
      <c r="BD23" s="20">
        <f t="shared" si="34"/>
        <v>1.1549183592194368E-2</v>
      </c>
      <c r="BE23" s="55">
        <f t="shared" si="35"/>
        <v>1.7435836419432027E-2</v>
      </c>
      <c r="BF23" s="20">
        <f t="shared" si="36"/>
        <v>8.6974606083318751E-3</v>
      </c>
      <c r="BG23" s="2" t="s">
        <v>177</v>
      </c>
      <c r="BH23" s="20">
        <f>(VLOOKUP(BH$4,Assets[],6,FALSE)/12)+AE23</f>
        <v>2.6702269692926439E-3</v>
      </c>
      <c r="BI23" s="20">
        <f>(VLOOKUP(BI$4,Assets[],6,FALSE)/12)+AF23</f>
        <v>1.5772952262701923E-2</v>
      </c>
      <c r="BJ23" s="20">
        <f>(VLOOKUP(BJ$4,Assets[],6,FALSE)/12)+AG23</f>
        <v>-9.5808689209331277E-5</v>
      </c>
      <c r="BK23" s="20">
        <f>(VLOOKUP(BK$4,Assets[],6,FALSE)/12)+AH23</f>
        <v>7.9600000000001891E-3</v>
      </c>
      <c r="BL23" s="20">
        <f>(VLOOKUP(BL$4,Assets[],6,FALSE)/12)+AI23</f>
        <v>2.3502077830806378E-2</v>
      </c>
      <c r="BM23" s="20">
        <f>(VLOOKUP(BM$4,Assets[],6,FALSE)/12)+AJ23</f>
        <v>2.3154278352360169E-2</v>
      </c>
      <c r="BN23" s="20">
        <f>(VLOOKUP(BN$4,Assets[],6,FALSE)/12)+AK23</f>
        <v>2.3691134326239816E-2</v>
      </c>
      <c r="BO23" s="20">
        <f>(VLOOKUP(BO$4,Assets[],6,FALSE)/12)+AL23</f>
        <v>2.211473683652132E-2</v>
      </c>
      <c r="BP23" s="20">
        <f>(VLOOKUP(BP$4,Assets[],6,FALSE)/12)+AM23</f>
        <v>1.6653540574711689E-2</v>
      </c>
      <c r="BQ23" s="20">
        <f>(VLOOKUP(BQ$4,Assets[],6,FALSE)/12)+AN23</f>
        <v>4.3474429398115966E-3</v>
      </c>
      <c r="BR23" s="20">
        <f>(VLOOKUP(BR$4,Assets[],6,FALSE)/12)+AO23</f>
        <v>1.7435836419432027E-2</v>
      </c>
      <c r="BS23" s="20">
        <f>(VLOOKUP(BS$4,Assets[],6,FALSE)/12)+AP23</f>
        <v>5.0000000000001155E-3</v>
      </c>
      <c r="BT23" s="20">
        <f>(VLOOKUP(BT$4,Assets[],6,FALSE)/12)+AQ23</f>
        <v>2.3211000021938766E-3</v>
      </c>
      <c r="BU23" s="20">
        <f>(VLOOKUP(BU$4,Assets[],6,FALSE)/12)+AR23</f>
        <v>7.6672344410062872E-3</v>
      </c>
      <c r="BV23" s="20">
        <f>(VLOOKUP(BV$4,Assets[],6,FALSE)/12)+AS23</f>
        <v>1.7462838128799858E-2</v>
      </c>
      <c r="BW23" s="20">
        <f>(VLOOKUP(BW$4,Assets[],6,FALSE)/12)+AT23</f>
        <v>1.8731734001498936E-2</v>
      </c>
      <c r="BX23" s="20">
        <f>(VLOOKUP(BX$4,Assets[],6,FALSE)/12)+AU23</f>
        <v>1.3200101152103488E-2</v>
      </c>
      <c r="BY23" s="20">
        <f>(VLOOKUP(BY$4,Assets[],6,FALSE)/12)+AV23</f>
        <v>8.5530131048833866E-3</v>
      </c>
      <c r="BZ23" s="20">
        <f>(VLOOKUP(BZ$4,Assets[],6,FALSE)/12)+AW23</f>
        <v>3.6796412298643784E-3</v>
      </c>
      <c r="CA23" s="20">
        <f>(VLOOKUP(CA$4,Assets[],6,FALSE)/12)+AX23</f>
        <v>1.5659246438416586E-2</v>
      </c>
      <c r="CB23" s="20">
        <f>(VLOOKUP(CB$4,Assets[],6,FALSE)/12)+AY23</f>
        <v>2.1522832944771602E-3</v>
      </c>
      <c r="CC23" s="20">
        <f>(VLOOKUP(CC$4,Assets[],6,FALSE)/12)+AZ23</f>
        <v>2.2086320425313694E-2</v>
      </c>
      <c r="CD23" s="20">
        <f>(VLOOKUP(CD$4,Assets[],6,FALSE)/12)+BA23</f>
        <v>3.0043861150417808E-2</v>
      </c>
      <c r="CE23" s="20">
        <f>(VLOOKUP(CE$4,Assets[],6,FALSE)/12)+BB23</f>
        <v>4.0170331554560811E-2</v>
      </c>
      <c r="CF23" s="20">
        <f>(VLOOKUP(CF$4,Assets[],6,FALSE)/12)+BC23</f>
        <v>6.7168505889204444E-3</v>
      </c>
      <c r="CG23" s="20">
        <f>(VLOOKUP(CG$4,Assets[],6,FALSE)/12)+BD23</f>
        <v>1.2265850258861035E-2</v>
      </c>
      <c r="CH23" s="55">
        <f t="shared" si="7"/>
        <v>1.7435836419432027E-2</v>
      </c>
      <c r="CI23" s="20">
        <f>(VLOOKUP(CI$4,Assets[],6,FALSE)/12)+BF23</f>
        <v>9.1141272749985409E-3</v>
      </c>
      <c r="CJ23" s="2" t="s">
        <v>177</v>
      </c>
      <c r="CK23" s="20">
        <f t="shared" si="37"/>
        <v>1.0213400078126131</v>
      </c>
      <c r="CL23" s="20">
        <f t="shared" si="38"/>
        <v>0.97769182438755764</v>
      </c>
      <c r="CM23" s="20">
        <f t="shared" si="39"/>
        <v>0.99322399517812388</v>
      </c>
      <c r="CN23" s="20">
        <f t="shared" si="40"/>
        <v>1.010689080548085</v>
      </c>
      <c r="CO23" s="20">
        <f t="shared" si="41"/>
        <v>1.2939417167652703</v>
      </c>
      <c r="CP23" s="20">
        <f t="shared" si="42"/>
        <v>1.2822352782885589</v>
      </c>
      <c r="CQ23" s="20">
        <f t="shared" si="43"/>
        <v>1.3548209872184174</v>
      </c>
      <c r="CR23" s="20">
        <f t="shared" si="44"/>
        <v>1.249348045636324</v>
      </c>
      <c r="CS23" s="20">
        <f t="shared" si="45"/>
        <v>1.0597834634523804</v>
      </c>
      <c r="CT23" s="20">
        <f t="shared" si="46"/>
        <v>1.0609426878083597</v>
      </c>
      <c r="CU23" s="20">
        <f t="shared" si="47"/>
        <v>1.0088086670992353</v>
      </c>
      <c r="CV23" s="20">
        <f t="shared" si="48"/>
        <v>1.0939289395675638</v>
      </c>
      <c r="CW23" s="20">
        <f t="shared" si="49"/>
        <v>1.0382024371934129</v>
      </c>
      <c r="CX23" s="20">
        <f t="shared" si="50"/>
        <v>1.2251778658301735</v>
      </c>
      <c r="CY23" s="20">
        <f t="shared" si="51"/>
        <v>1.2727908641859629</v>
      </c>
      <c r="CZ23" s="20">
        <f t="shared" si="52"/>
        <v>1.2500765256752753</v>
      </c>
      <c r="DA23" s="20">
        <f t="shared" si="53"/>
        <v>1.2962096653459694</v>
      </c>
      <c r="DB23" s="20">
        <f t="shared" si="54"/>
        <v>1.0242639083634617</v>
      </c>
      <c r="DC23" s="20">
        <f t="shared" si="55"/>
        <v>1.0274761564205062</v>
      </c>
      <c r="DD23" s="20">
        <f t="shared" si="56"/>
        <v>0.98224262719957234</v>
      </c>
      <c r="DE23" s="20">
        <f t="shared" si="57"/>
        <v>1.0062378398780953</v>
      </c>
      <c r="DF23" s="20">
        <f t="shared" si="58"/>
        <v>1.5984562036366965</v>
      </c>
      <c r="DG23" s="20">
        <f t="shared" si="59"/>
        <v>1.5075753495051993</v>
      </c>
      <c r="DH23" s="20">
        <f t="shared" si="60"/>
        <v>1.1933807403748227</v>
      </c>
      <c r="DI23" s="20">
        <f t="shared" si="61"/>
        <v>1.0477007137151833</v>
      </c>
      <c r="DJ23" s="20">
        <f t="shared" si="62"/>
        <v>1.0638387204916011</v>
      </c>
      <c r="DK23" s="55">
        <f t="shared" si="63"/>
        <v>1.0088086670992353</v>
      </c>
      <c r="DL23" s="20">
        <f t="shared" si="64"/>
        <v>1.0506737502108054</v>
      </c>
      <c r="DM23" s="2" t="s">
        <v>177</v>
      </c>
    </row>
    <row r="24" spans="1:117" x14ac:dyDescent="0.3">
      <c r="A24" s="15">
        <v>44043</v>
      </c>
      <c r="B24" s="18">
        <f>((In!B24-In!B$5)/In!B$5)+Justering!B$5</f>
        <v>1.021846380879353</v>
      </c>
      <c r="C24" s="18">
        <f>((In!C24-In!C$5)/In!C$5)+Justering!C$5</f>
        <v>0.98072053415426808</v>
      </c>
      <c r="D24" s="18">
        <f>((In!D24-In!D$5)/In!D$5)+Justering!D$5</f>
        <v>0.99313199885797665</v>
      </c>
      <c r="E24" s="18">
        <f>((In!E24-In!E$5)/In!E$5)+Justering!E$5</f>
        <v>1.0133362284236425</v>
      </c>
      <c r="F24" s="18">
        <f>((In!F24-In!F$5)/In!F$5)+Justering!F$5</f>
        <v>1.3469451480019496</v>
      </c>
      <c r="G24" s="18">
        <f>((In!G24-In!G$5)/In!G$5)+Justering!G$5</f>
        <v>1.334798403372651</v>
      </c>
      <c r="H24" s="18">
        <f>((In!H24-In!H$5)/In!H$5)+Justering!H$5</f>
        <v>1.457130028481981</v>
      </c>
      <c r="I24" s="18">
        <f>((In!I24-In!I$5)/In!I$5)+Justering!I$5</f>
        <v>1.2376715013183963</v>
      </c>
      <c r="J24" s="18">
        <f>((In!J24-In!J$5)/In!J$5)+Justering!J$5</f>
        <v>1.0971960970576951</v>
      </c>
      <c r="K24" s="18">
        <f>((In!K24-In!K$5)/In!K$5)+Justering!K$5</f>
        <v>1.0747509851987465</v>
      </c>
      <c r="L24" s="18">
        <f>((In!L24-In!L$5)/In!L$5)+Justering!L$5</f>
        <v>1.0156265361096366</v>
      </c>
      <c r="M24" s="18">
        <f>((In!M24-In!M$5)/In!M$5)+Justering!M$5</f>
        <v>1.0993985842654015</v>
      </c>
      <c r="N24" s="18">
        <f>((In!N24-In!N23)/In!N23)+Justering!N23+(0.03^1/12)</f>
        <v>1.0406098132529988</v>
      </c>
      <c r="O24" s="18">
        <f>((In!O24-In!O$5)/In!O$5)+Justering!O$5</f>
        <v>1.2757789634246903</v>
      </c>
      <c r="P24" s="18">
        <f>((In!P24-In!P$5)/In!P$5)+Justering!P$5</f>
        <v>1.3331961514238859</v>
      </c>
      <c r="Q24" s="18">
        <f>((In!Q24-In!Q$5)/In!Q$5)+Justering!Q$5</f>
        <v>1.2350178491649462</v>
      </c>
      <c r="R24" s="18">
        <f>((In!R24-In!R$5)/In!R$5)+Justering!R$5</f>
        <v>1.277983274426572</v>
      </c>
      <c r="S24" s="18">
        <f>((In!S24-In!S$5)/In!S$5)+Justering!S$5</f>
        <v>1.0178309409888355</v>
      </c>
      <c r="T24" s="18">
        <f>((In!T24-In!T$5)/In!T$5)+Justering!T$5</f>
        <v>1.025646705294575</v>
      </c>
      <c r="U24" s="18">
        <f>((In!U24-In!U$5)/In!U$5)+Justering!U$5</f>
        <v>0.97773239192468409</v>
      </c>
      <c r="V24" s="18">
        <f>((In!V24-In!V$5)/In!V$5)+Justering!V$5</f>
        <v>1.0043717792746012</v>
      </c>
      <c r="W24" s="18">
        <f>((In!W24-In!W$5)/In!W$5)+Justering!W$5</f>
        <v>1.7024324306175227</v>
      </c>
      <c r="X24" s="18">
        <f>((In!X24-In!X$5)/In!X$5)+Justering!X$5</f>
        <v>1.6450288780534827</v>
      </c>
      <c r="Y24" s="18">
        <f>((In!Y24-In!Y$5)/In!Y$5)+Justering!Y$5</f>
        <v>1.1930493915729947</v>
      </c>
      <c r="Z24" s="18">
        <f>((In!Z24-In!Z$5)/In!Z$5)+Justering!Z$5</f>
        <v>1.0640164913150245</v>
      </c>
      <c r="AA24" s="18">
        <f>((In!AA24-In!AA$5)/In!AA$5)+Justering!AA$5</f>
        <v>1.0955137481910275</v>
      </c>
      <c r="AB24" s="55">
        <f t="shared" si="5"/>
        <v>1.0156265361096366</v>
      </c>
      <c r="AC24" s="18">
        <f>((In!AC24-In!AC$5)/In!AC$5)+Justering!AC$5</f>
        <v>1.0508883865229346</v>
      </c>
      <c r="AD24" s="2" t="s">
        <v>177</v>
      </c>
      <c r="AE24" s="20">
        <f t="shared" si="9"/>
        <v>4.9579284358425291E-4</v>
      </c>
      <c r="AF24" s="20">
        <f t="shared" si="10"/>
        <v>3.0978163989532348E-3</v>
      </c>
      <c r="AG24" s="20">
        <f t="shared" si="11"/>
        <v>-9.262394041409383E-5</v>
      </c>
      <c r="AH24" s="20">
        <f t="shared" si="12"/>
        <v>2.6191515536329035E-3</v>
      </c>
      <c r="AI24" s="20">
        <f t="shared" si="13"/>
        <v>4.0962765594405814E-2</v>
      </c>
      <c r="AJ24" s="20">
        <f t="shared" si="14"/>
        <v>4.099335431969231E-2</v>
      </c>
      <c r="AK24" s="20">
        <f t="shared" si="15"/>
        <v>7.5514803969500832E-2</v>
      </c>
      <c r="AL24" s="20">
        <f t="shared" si="16"/>
        <v>-9.3461100441236677E-3</v>
      </c>
      <c r="AM24" s="20">
        <f t="shared" si="17"/>
        <v>3.5302148878072037E-2</v>
      </c>
      <c r="AN24" s="20">
        <f t="shared" si="18"/>
        <v>1.3015120938258518E-2</v>
      </c>
      <c r="AO24" s="20">
        <f t="shared" si="19"/>
        <v>6.7583370690158517E-3</v>
      </c>
      <c r="AP24" s="20">
        <f t="shared" si="20"/>
        <v>4.9999999999998934E-3</v>
      </c>
      <c r="AQ24" s="20">
        <f t="shared" si="21"/>
        <v>2.3187925334617887E-3</v>
      </c>
      <c r="AR24" s="20">
        <f t="shared" si="22"/>
        <v>4.4512937581428158E-2</v>
      </c>
      <c r="AS24" s="20">
        <f t="shared" si="23"/>
        <v>5.2271819649355677E-2</v>
      </c>
      <c r="AT24" s="20">
        <f t="shared" si="24"/>
        <v>-7.4385555402992631E-3</v>
      </c>
      <c r="AU24" s="20">
        <f t="shared" si="25"/>
        <v>-8.0723172688630385E-3</v>
      </c>
      <c r="AV24" s="20">
        <f t="shared" si="26"/>
        <v>4.1979149990625242E-3</v>
      </c>
      <c r="AW24" s="20">
        <f t="shared" si="27"/>
        <v>1.9682189130401095E-3</v>
      </c>
      <c r="AX24" s="20">
        <f t="shared" si="28"/>
        <v>2.9115711573652892E-3</v>
      </c>
      <c r="AY24" s="20">
        <f t="shared" si="29"/>
        <v>1.1436571394771722E-3</v>
      </c>
      <c r="AZ24" s="20">
        <f t="shared" si="30"/>
        <v>8.8731986980228994E-2</v>
      </c>
      <c r="BA24" s="20">
        <f t="shared" si="31"/>
        <v>0.11320816255531052</v>
      </c>
      <c r="BB24" s="20">
        <f t="shared" si="32"/>
        <v>2.0043465299345087E-2</v>
      </c>
      <c r="BC24" s="20">
        <f t="shared" si="33"/>
        <v>3.1809492599268019E-2</v>
      </c>
      <c r="BD24" s="20">
        <f t="shared" si="34"/>
        <v>4.3110236220472498E-2</v>
      </c>
      <c r="BE24" s="55">
        <f t="shared" si="35"/>
        <v>6.7583370690158517E-3</v>
      </c>
      <c r="BF24" s="20">
        <f t="shared" si="36"/>
        <v>7.7150948607527248E-3</v>
      </c>
      <c r="BG24" s="2" t="s">
        <v>177</v>
      </c>
      <c r="BH24" s="20">
        <f>(VLOOKUP(BH$4,Assets[],6,FALSE)/12)+AE24</f>
        <v>4.9579284358425291E-4</v>
      </c>
      <c r="BI24" s="20">
        <f>(VLOOKUP(BI$4,Assets[],6,FALSE)/12)+AF24</f>
        <v>3.0978163989532348E-3</v>
      </c>
      <c r="BJ24" s="20">
        <f>(VLOOKUP(BJ$4,Assets[],6,FALSE)/12)+AG24</f>
        <v>-9.262394041409383E-5</v>
      </c>
      <c r="BK24" s="20">
        <f>(VLOOKUP(BK$4,Assets[],6,FALSE)/12)+AH24</f>
        <v>2.6191515536329035E-3</v>
      </c>
      <c r="BL24" s="20">
        <f>(VLOOKUP(BL$4,Assets[],6,FALSE)/12)+AI24</f>
        <v>4.0962765594405814E-2</v>
      </c>
      <c r="BM24" s="20">
        <f>(VLOOKUP(BM$4,Assets[],6,FALSE)/12)+AJ24</f>
        <v>4.099335431969231E-2</v>
      </c>
      <c r="BN24" s="20">
        <f>(VLOOKUP(BN$4,Assets[],6,FALSE)/12)+AK24</f>
        <v>7.5514803969500832E-2</v>
      </c>
      <c r="BO24" s="20">
        <f>(VLOOKUP(BO$4,Assets[],6,FALSE)/12)+AL24</f>
        <v>-9.3461100441236677E-3</v>
      </c>
      <c r="BP24" s="20">
        <f>(VLOOKUP(BP$4,Assets[],6,FALSE)/12)+AM24</f>
        <v>3.5302148878072037E-2</v>
      </c>
      <c r="BQ24" s="20">
        <f>(VLOOKUP(BQ$4,Assets[],6,FALSE)/12)+AN24</f>
        <v>1.3015120938258518E-2</v>
      </c>
      <c r="BR24" s="20">
        <f>(VLOOKUP(BR$4,Assets[],6,FALSE)/12)+AO24</f>
        <v>6.7583370690158517E-3</v>
      </c>
      <c r="BS24" s="20">
        <f>(VLOOKUP(BS$4,Assets[],6,FALSE)/12)+AP24</f>
        <v>4.9999999999998934E-3</v>
      </c>
      <c r="BT24" s="20">
        <f>(VLOOKUP(BT$4,Assets[],6,FALSE)/12)+AQ24</f>
        <v>2.3187925334617887E-3</v>
      </c>
      <c r="BU24" s="20">
        <f>(VLOOKUP(BU$4,Assets[],6,FALSE)/12)+AR24</f>
        <v>4.4685695914761493E-2</v>
      </c>
      <c r="BV24" s="20">
        <f>(VLOOKUP(BV$4,Assets[],6,FALSE)/12)+AS24</f>
        <v>5.2529444649355675E-2</v>
      </c>
      <c r="BW24" s="20">
        <f>(VLOOKUP(BW$4,Assets[],6,FALSE)/12)+AT24</f>
        <v>-7.1771722069659295E-3</v>
      </c>
      <c r="BX24" s="20">
        <f>(VLOOKUP(BX$4,Assets[],6,FALSE)/12)+AU24</f>
        <v>-7.731458935529705E-3</v>
      </c>
      <c r="BY24" s="20">
        <f>(VLOOKUP(BY$4,Assets[],6,FALSE)/12)+AV24</f>
        <v>4.7812483323958575E-3</v>
      </c>
      <c r="BZ24" s="20">
        <f>(VLOOKUP(BZ$4,Assets[],6,FALSE)/12)+AW24</f>
        <v>2.176752246373443E-3</v>
      </c>
      <c r="CA24" s="20">
        <f>(VLOOKUP(CA$4,Assets[],6,FALSE)/12)+AX24</f>
        <v>3.3282378240319559E-3</v>
      </c>
      <c r="CB24" s="20">
        <f>(VLOOKUP(CB$4,Assets[],6,FALSE)/12)+AY24</f>
        <v>1.3103238061438389E-3</v>
      </c>
      <c r="CC24" s="20">
        <f>(VLOOKUP(CC$4,Assets[],6,FALSE)/12)+AZ24</f>
        <v>8.9981986980228995E-2</v>
      </c>
      <c r="CD24" s="20">
        <f>(VLOOKUP(CD$4,Assets[],6,FALSE)/12)+BA24</f>
        <v>0.11434149588864385</v>
      </c>
      <c r="CE24" s="20">
        <f>(VLOOKUP(CE$4,Assets[],6,FALSE)/12)+BB24</f>
        <v>2.1171748632678421E-2</v>
      </c>
      <c r="CF24" s="20">
        <f>(VLOOKUP(CF$4,Assets[],6,FALSE)/12)+BC24</f>
        <v>3.2692075932601351E-2</v>
      </c>
      <c r="CG24" s="20">
        <f>(VLOOKUP(CG$4,Assets[],6,FALSE)/12)+BD24</f>
        <v>4.3826902887139162E-2</v>
      </c>
      <c r="CH24" s="55">
        <f t="shared" si="7"/>
        <v>6.7583370690158517E-3</v>
      </c>
      <c r="CI24" s="20">
        <f>(VLOOKUP(CI$4,Assets[],6,FALSE)/12)+BF24</f>
        <v>8.1317615274193907E-3</v>
      </c>
      <c r="CJ24" s="2" t="s">
        <v>177</v>
      </c>
      <c r="CK24" s="20">
        <f t="shared" si="37"/>
        <v>1.021846380879353</v>
      </c>
      <c r="CL24" s="20">
        <f t="shared" si="38"/>
        <v>0.98072053415426796</v>
      </c>
      <c r="CM24" s="20">
        <f t="shared" si="39"/>
        <v>0.99313199885797665</v>
      </c>
      <c r="CN24" s="20">
        <f t="shared" si="40"/>
        <v>1.0133362284236425</v>
      </c>
      <c r="CO24" s="20">
        <f t="shared" si="41"/>
        <v>1.346945148001949</v>
      </c>
      <c r="CP24" s="20">
        <f t="shared" si="42"/>
        <v>1.334798403372651</v>
      </c>
      <c r="CQ24" s="20">
        <f t="shared" si="43"/>
        <v>1.4571300284819817</v>
      </c>
      <c r="CR24" s="20">
        <f t="shared" si="44"/>
        <v>1.2376715013183961</v>
      </c>
      <c r="CS24" s="20">
        <f t="shared" si="45"/>
        <v>1.0971960970576951</v>
      </c>
      <c r="CT24" s="20">
        <f t="shared" si="46"/>
        <v>1.0747509851987465</v>
      </c>
      <c r="CU24" s="20">
        <f t="shared" si="47"/>
        <v>1.0156265361096366</v>
      </c>
      <c r="CV24" s="20">
        <f t="shared" si="48"/>
        <v>1.0993985842654015</v>
      </c>
      <c r="CW24" s="20">
        <f t="shared" si="49"/>
        <v>1.0406098132529988</v>
      </c>
      <c r="CX24" s="20">
        <f t="shared" si="50"/>
        <v>1.2799257913841571</v>
      </c>
      <c r="CY24" s="20">
        <f t="shared" si="51"/>
        <v>1.3396498614364249</v>
      </c>
      <c r="CZ24" s="20">
        <f t="shared" si="52"/>
        <v>1.2411045111786181</v>
      </c>
      <c r="DA24" s="20">
        <f t="shared" si="53"/>
        <v>1.2861880735465103</v>
      </c>
      <c r="DB24" s="20">
        <f t="shared" si="54"/>
        <v>1.0291611684672579</v>
      </c>
      <c r="DC24" s="20">
        <f t="shared" si="55"/>
        <v>1.0297127174520895</v>
      </c>
      <c r="DD24" s="20">
        <f t="shared" si="56"/>
        <v>0.9855117642637945</v>
      </c>
      <c r="DE24" s="20">
        <f t="shared" si="57"/>
        <v>1.0075563372743304</v>
      </c>
      <c r="DF24" s="20">
        <f t="shared" si="58"/>
        <v>1.7422884689408</v>
      </c>
      <c r="DG24" s="20">
        <f t="shared" si="59"/>
        <v>1.6799537701324692</v>
      </c>
      <c r="DH24" s="20">
        <f t="shared" si="60"/>
        <v>1.218646697433118</v>
      </c>
      <c r="DI24" s="20">
        <f t="shared" si="61"/>
        <v>1.0819522250026006</v>
      </c>
      <c r="DJ24" s="20">
        <f t="shared" si="62"/>
        <v>1.1104634767821648</v>
      </c>
      <c r="DK24" s="55">
        <f t="shared" si="63"/>
        <v>1.0156265361096366</v>
      </c>
      <c r="DL24" s="20">
        <f t="shared" si="64"/>
        <v>1.0592175785906393</v>
      </c>
      <c r="DM24" s="2" t="s">
        <v>177</v>
      </c>
    </row>
    <row r="25" spans="1:117" x14ac:dyDescent="0.3">
      <c r="A25" s="15">
        <v>44074</v>
      </c>
      <c r="B25" s="18">
        <f>((In!B25-In!B$5)/In!B$5)+Justering!B$5</f>
        <v>1.0212676688030786</v>
      </c>
      <c r="C25" s="18">
        <f>((In!C25-In!C$5)/In!C$5)+Justering!C$5</f>
        <v>0.97371847351856111</v>
      </c>
      <c r="D25" s="18">
        <f>((In!D25-In!D$5)/In!D$5)+Justering!D$5</f>
        <v>0.99300193509500989</v>
      </c>
      <c r="E25" s="18">
        <f>((In!E25-In!E$5)/In!E$5)+Justering!E$5</f>
        <v>1.0187207678523333</v>
      </c>
      <c r="F25" s="18">
        <f>((In!F25-In!F$5)/In!F$5)+Justering!F$5</f>
        <v>1.3971818937750293</v>
      </c>
      <c r="G25" s="18">
        <f>((In!G25-In!G$5)/In!G$5)+Justering!G$5</f>
        <v>1.3848499798179126</v>
      </c>
      <c r="H25" s="18">
        <f>((In!H25-In!H$5)/In!H$5)+Justering!H$5</f>
        <v>1.5321901701857215</v>
      </c>
      <c r="I25" s="18">
        <f>((In!I25-In!I$5)/In!I$5)+Justering!I$5</f>
        <v>1.2949857882281617</v>
      </c>
      <c r="J25" s="18">
        <f>((In!J25-In!J$5)/In!J$5)+Justering!J$5</f>
        <v>1.1110174449693944</v>
      </c>
      <c r="K25" s="18">
        <f>((In!K25-In!K$5)/In!K$5)+Justering!K$5</f>
        <v>1.0857355633475037</v>
      </c>
      <c r="L25" s="18">
        <f>((In!L25-In!L$5)/In!L$5)+Justering!L$5</f>
        <v>1.0271240095165064</v>
      </c>
      <c r="M25" s="18">
        <f>((In!M25-In!M$5)/In!M$5)+Justering!M$5</f>
        <v>1.1048955771867284</v>
      </c>
      <c r="N25" s="18">
        <f>((In!N25-In!N24)/In!N24)+Justering!N24+(0.03^1/12)</f>
        <v>1.0429788500344976</v>
      </c>
      <c r="O25" s="18">
        <f>((In!O25-In!O$5)/In!O$5)+Justering!O$5</f>
        <v>1.3036647142340911</v>
      </c>
      <c r="P25" s="18">
        <f>((In!P25-In!P$5)/In!P$5)+Justering!P$5</f>
        <v>1.3738126861197741</v>
      </c>
      <c r="Q25" s="18">
        <f>((In!Q25-In!Q$5)/In!Q$5)+Justering!Q$5</f>
        <v>1.3007646225194187</v>
      </c>
      <c r="R25" s="18">
        <f>((In!R25-In!R$5)/In!R$5)+Justering!R$5</f>
        <v>1.3586210820340401</v>
      </c>
      <c r="S25" s="18">
        <f>((In!S25-In!S$5)/In!S$5)+Justering!S$5</f>
        <v>1.0213861729422369</v>
      </c>
      <c r="T25" s="18">
        <f>((In!T25-In!T$5)/In!T$5)+Justering!T$5</f>
        <v>1.0249919581743629</v>
      </c>
      <c r="U25" s="18">
        <f>((In!U25-In!U$5)/In!U$5)+Justering!U$5</f>
        <v>0.97229613867988995</v>
      </c>
      <c r="V25" s="18">
        <f>((In!V25-In!V$5)/In!V$5)+Justering!V$5</f>
        <v>1.0056279239982986</v>
      </c>
      <c r="W25" s="18">
        <f>((In!W25-In!W$5)/In!W$5)+Justering!W$5</f>
        <v>1.7888337060250443</v>
      </c>
      <c r="X25" s="18">
        <f>((In!X25-In!X$5)/In!X$5)+Justering!X$5</f>
        <v>1.7574082850693635</v>
      </c>
      <c r="Y25" s="18">
        <f>((In!Y25-In!Y$5)/In!Y$5)+Justering!Y$5</f>
        <v>1.2212729694515421</v>
      </c>
      <c r="Z25" s="18">
        <f>((In!Z25-In!Z$5)/In!Z$5)+Justering!Z$5</f>
        <v>1.0745882803523554</v>
      </c>
      <c r="AA25" s="18">
        <f>((In!AA25-In!AA$5)/In!AA$5)+Justering!AA$5</f>
        <v>1.1061608434980361</v>
      </c>
      <c r="AB25" s="55">
        <f t="shared" si="5"/>
        <v>1.0271240095165064</v>
      </c>
      <c r="AC25" s="18">
        <f>((In!AC25-In!AC$5)/In!AC$5)+Justering!AC$5</f>
        <v>1.0582910159320325</v>
      </c>
      <c r="AD25" s="2" t="s">
        <v>177</v>
      </c>
      <c r="AE25" s="20">
        <f t="shared" si="9"/>
        <v>-5.6633960554453022E-4</v>
      </c>
      <c r="AF25" s="20">
        <f t="shared" si="10"/>
        <v>-7.1397104392693089E-3</v>
      </c>
      <c r="AG25" s="20">
        <f t="shared" si="11"/>
        <v>-1.3096321850103454E-4</v>
      </c>
      <c r="AH25" s="20">
        <f t="shared" si="12"/>
        <v>5.3136750445279546E-3</v>
      </c>
      <c r="AI25" s="20">
        <f t="shared" si="13"/>
        <v>3.7296801467825658E-2</v>
      </c>
      <c r="AJ25" s="20">
        <f t="shared" si="14"/>
        <v>3.7497480008063855E-2</v>
      </c>
      <c r="AK25" s="20">
        <f t="shared" si="15"/>
        <v>5.1512315467094671E-2</v>
      </c>
      <c r="AL25" s="20">
        <f t="shared" si="16"/>
        <v>4.6308157575505993E-2</v>
      </c>
      <c r="AM25" s="20">
        <f t="shared" si="17"/>
        <v>1.2596971451833916E-2</v>
      </c>
      <c r="AN25" s="20">
        <f t="shared" si="18"/>
        <v>1.0220579743619229E-2</v>
      </c>
      <c r="AO25" s="20">
        <f t="shared" si="19"/>
        <v>1.1320572078503233E-2</v>
      </c>
      <c r="AP25" s="20">
        <f t="shared" si="20"/>
        <v>4.9999999999998934E-3</v>
      </c>
      <c r="AQ25" s="20">
        <f t="shared" si="21"/>
        <v>2.2765850862900283E-3</v>
      </c>
      <c r="AR25" s="20">
        <f t="shared" si="22"/>
        <v>2.1857823031149914E-2</v>
      </c>
      <c r="AS25" s="20">
        <f t="shared" si="23"/>
        <v>3.0465535512166575E-2</v>
      </c>
      <c r="AT25" s="20">
        <f t="shared" si="24"/>
        <v>5.3235484328365779E-2</v>
      </c>
      <c r="AU25" s="20">
        <f t="shared" si="25"/>
        <v>6.3097701840933773E-2</v>
      </c>
      <c r="AV25" s="20">
        <f t="shared" si="26"/>
        <v>3.4929493791449051E-3</v>
      </c>
      <c r="AW25" s="20">
        <f t="shared" si="27"/>
        <v>-6.3837490710216827E-4</v>
      </c>
      <c r="AX25" s="20">
        <f t="shared" si="28"/>
        <v>-5.5600625382705715E-3</v>
      </c>
      <c r="AY25" s="20">
        <f t="shared" si="29"/>
        <v>1.2506770397358036E-3</v>
      </c>
      <c r="AZ25" s="20">
        <f t="shared" si="30"/>
        <v>5.0751662065190661E-2</v>
      </c>
      <c r="BA25" s="20">
        <f t="shared" si="31"/>
        <v>6.8314549680645209E-2</v>
      </c>
      <c r="BB25" s="20">
        <f t="shared" si="32"/>
        <v>2.3656671784003436E-2</v>
      </c>
      <c r="BC25" s="20">
        <f t="shared" si="33"/>
        <v>9.9357379548368208E-3</v>
      </c>
      <c r="BD25" s="20">
        <f t="shared" si="34"/>
        <v>9.7188148707303412E-3</v>
      </c>
      <c r="BE25" s="55">
        <f t="shared" si="35"/>
        <v>1.1320572078503233E-2</v>
      </c>
      <c r="BF25" s="20">
        <f t="shared" si="36"/>
        <v>7.0441633041458118E-3</v>
      </c>
      <c r="BG25" s="2" t="s">
        <v>177</v>
      </c>
      <c r="BH25" s="20">
        <f>(VLOOKUP(BH$4,Assets[],6,FALSE)/12)+AE25</f>
        <v>-5.6633960554453022E-4</v>
      </c>
      <c r="BI25" s="20">
        <f>(VLOOKUP(BI$4,Assets[],6,FALSE)/12)+AF25</f>
        <v>-7.1397104392693089E-3</v>
      </c>
      <c r="BJ25" s="20">
        <f>(VLOOKUP(BJ$4,Assets[],6,FALSE)/12)+AG25</f>
        <v>-1.3096321850103454E-4</v>
      </c>
      <c r="BK25" s="20">
        <f>(VLOOKUP(BK$4,Assets[],6,FALSE)/12)+AH25</f>
        <v>5.3136750445279546E-3</v>
      </c>
      <c r="BL25" s="20">
        <f>(VLOOKUP(BL$4,Assets[],6,FALSE)/12)+AI25</f>
        <v>3.7296801467825658E-2</v>
      </c>
      <c r="BM25" s="20">
        <f>(VLOOKUP(BM$4,Assets[],6,FALSE)/12)+AJ25</f>
        <v>3.7497480008063855E-2</v>
      </c>
      <c r="BN25" s="20">
        <f>(VLOOKUP(BN$4,Assets[],6,FALSE)/12)+AK25</f>
        <v>5.1512315467094671E-2</v>
      </c>
      <c r="BO25" s="20">
        <f>(VLOOKUP(BO$4,Assets[],6,FALSE)/12)+AL25</f>
        <v>4.6308157575505993E-2</v>
      </c>
      <c r="BP25" s="20">
        <f>(VLOOKUP(BP$4,Assets[],6,FALSE)/12)+AM25</f>
        <v>1.2596971451833916E-2</v>
      </c>
      <c r="BQ25" s="20">
        <f>(VLOOKUP(BQ$4,Assets[],6,FALSE)/12)+AN25</f>
        <v>1.0220579743619229E-2</v>
      </c>
      <c r="BR25" s="20">
        <f>(VLOOKUP(BR$4,Assets[],6,FALSE)/12)+AO25</f>
        <v>1.1320572078503233E-2</v>
      </c>
      <c r="BS25" s="20">
        <f>(VLOOKUP(BS$4,Assets[],6,FALSE)/12)+AP25</f>
        <v>4.9999999999998934E-3</v>
      </c>
      <c r="BT25" s="20">
        <f>(VLOOKUP(BT$4,Assets[],6,FALSE)/12)+AQ25</f>
        <v>2.2765850862900283E-3</v>
      </c>
      <c r="BU25" s="20">
        <f>(VLOOKUP(BU$4,Assets[],6,FALSE)/12)+AR25</f>
        <v>2.2030581364483246E-2</v>
      </c>
      <c r="BV25" s="20">
        <f>(VLOOKUP(BV$4,Assets[],6,FALSE)/12)+AS25</f>
        <v>3.0723160512166576E-2</v>
      </c>
      <c r="BW25" s="20">
        <f>(VLOOKUP(BW$4,Assets[],6,FALSE)/12)+AT25</f>
        <v>5.3496867661699109E-2</v>
      </c>
      <c r="BX25" s="20">
        <f>(VLOOKUP(BX$4,Assets[],6,FALSE)/12)+AU25</f>
        <v>6.3438560174267106E-2</v>
      </c>
      <c r="BY25" s="20">
        <f>(VLOOKUP(BY$4,Assets[],6,FALSE)/12)+AV25</f>
        <v>4.0762827124782384E-3</v>
      </c>
      <c r="BZ25" s="20">
        <f>(VLOOKUP(BZ$4,Assets[],6,FALSE)/12)+AW25</f>
        <v>-4.2984157376883489E-4</v>
      </c>
      <c r="CA25" s="20">
        <f>(VLOOKUP(CA$4,Assets[],6,FALSE)/12)+AX25</f>
        <v>-5.1433958716039048E-3</v>
      </c>
      <c r="CB25" s="20">
        <f>(VLOOKUP(CB$4,Assets[],6,FALSE)/12)+AY25</f>
        <v>1.4173437064024703E-3</v>
      </c>
      <c r="CC25" s="20">
        <f>(VLOOKUP(CC$4,Assets[],6,FALSE)/12)+AZ25</f>
        <v>5.2001662065190662E-2</v>
      </c>
      <c r="CD25" s="20">
        <f>(VLOOKUP(CD$4,Assets[],6,FALSE)/12)+BA25</f>
        <v>6.9447883013978542E-2</v>
      </c>
      <c r="CE25" s="20">
        <f>(VLOOKUP(CE$4,Assets[],6,FALSE)/12)+BB25</f>
        <v>2.478495511733677E-2</v>
      </c>
      <c r="CF25" s="20">
        <f>(VLOOKUP(CF$4,Assets[],6,FALSE)/12)+BC25</f>
        <v>1.0818321288170153E-2</v>
      </c>
      <c r="CG25" s="20">
        <f>(VLOOKUP(CG$4,Assets[],6,FALSE)/12)+BD25</f>
        <v>1.0435481537397009E-2</v>
      </c>
      <c r="CH25" s="55">
        <f t="shared" si="7"/>
        <v>1.1320572078503233E-2</v>
      </c>
      <c r="CI25" s="20">
        <f>(VLOOKUP(CI$4,Assets[],6,FALSE)/12)+BF25</f>
        <v>7.4608299708124786E-3</v>
      </c>
      <c r="CJ25" s="2" t="s">
        <v>177</v>
      </c>
      <c r="CK25" s="20">
        <f t="shared" si="37"/>
        <v>1.0212676688030786</v>
      </c>
      <c r="CL25" s="20">
        <f t="shared" si="38"/>
        <v>0.973718473518561</v>
      </c>
      <c r="CM25" s="20">
        <f t="shared" si="39"/>
        <v>0.99300193509500989</v>
      </c>
      <c r="CN25" s="20">
        <f t="shared" si="40"/>
        <v>1.0187207678523333</v>
      </c>
      <c r="CO25" s="20">
        <f t="shared" si="41"/>
        <v>1.3971818937750287</v>
      </c>
      <c r="CP25" s="20">
        <f t="shared" si="42"/>
        <v>1.3848499798179126</v>
      </c>
      <c r="CQ25" s="20">
        <f t="shared" si="43"/>
        <v>1.5321901701857221</v>
      </c>
      <c r="CR25" s="20">
        <f t="shared" si="44"/>
        <v>1.2949857882281615</v>
      </c>
      <c r="CS25" s="20">
        <f t="shared" si="45"/>
        <v>1.1110174449693944</v>
      </c>
      <c r="CT25" s="20">
        <f t="shared" si="46"/>
        <v>1.0857355633475037</v>
      </c>
      <c r="CU25" s="20">
        <f t="shared" si="47"/>
        <v>1.0271240095165064</v>
      </c>
      <c r="CV25" s="20">
        <f t="shared" si="48"/>
        <v>1.1048955771867284</v>
      </c>
      <c r="CW25" s="20">
        <f t="shared" si="49"/>
        <v>1.0429788500344976</v>
      </c>
      <c r="CX25" s="20">
        <f t="shared" si="50"/>
        <v>1.3081233006717463</v>
      </c>
      <c r="CY25" s="20">
        <f t="shared" si="51"/>
        <v>1.3808081391594378</v>
      </c>
      <c r="CZ25" s="20">
        <f t="shared" si="52"/>
        <v>1.3074997149674785</v>
      </c>
      <c r="DA25" s="20">
        <f t="shared" si="53"/>
        <v>1.3677819930456152</v>
      </c>
      <c r="DB25" s="20">
        <f t="shared" si="54"/>
        <v>1.0333563203466349</v>
      </c>
      <c r="DC25" s="20">
        <f t="shared" si="55"/>
        <v>1.0292701041170902</v>
      </c>
      <c r="DD25" s="20">
        <f t="shared" si="56"/>
        <v>0.98044288712406302</v>
      </c>
      <c r="DE25" s="20">
        <f t="shared" si="57"/>
        <v>1.008984390907812</v>
      </c>
      <c r="DF25" s="20">
        <f t="shared" si="58"/>
        <v>1.832890365122738</v>
      </c>
      <c r="DG25" s="20">
        <f t="shared" si="59"/>
        <v>1.7966230030295212</v>
      </c>
      <c r="DH25" s="20">
        <f t="shared" si="60"/>
        <v>1.2488508011328885</v>
      </c>
      <c r="DI25" s="20">
        <f t="shared" si="61"/>
        <v>1.0936571317911292</v>
      </c>
      <c r="DJ25" s="20">
        <f t="shared" si="62"/>
        <v>1.1220516978920789</v>
      </c>
      <c r="DK25" s="55">
        <f t="shared" si="63"/>
        <v>1.0271240095165064</v>
      </c>
      <c r="DL25" s="20">
        <f t="shared" si="64"/>
        <v>1.0671202208465997</v>
      </c>
      <c r="DM25" s="2" t="s">
        <v>177</v>
      </c>
    </row>
    <row r="26" spans="1:117" x14ac:dyDescent="0.3">
      <c r="A26" s="15">
        <v>44104</v>
      </c>
      <c r="B26" s="18">
        <f>((In!B26-In!B$5)/In!B$5)+Justering!B$5</f>
        <v>1.0248122802702586</v>
      </c>
      <c r="C26" s="18">
        <f>((In!C26-In!C$5)/In!C$5)+Justering!C$5</f>
        <v>0.97958110659213027</v>
      </c>
      <c r="D26" s="18">
        <f>((In!D26-In!D$5)/In!D$5)+Justering!D$5</f>
        <v>0.99289407734035462</v>
      </c>
      <c r="E26" s="18">
        <f>((In!E26-In!E$5)/In!E$5)+Justering!E$5</f>
        <v>1.022360596181225</v>
      </c>
      <c r="F26" s="18">
        <f>((In!F26-In!F$5)/In!F$5)+Justering!F$5</f>
        <v>1.4602142850315882</v>
      </c>
      <c r="G26" s="18">
        <f>((In!G26-In!G$5)/In!G$5)+Justering!G$5</f>
        <v>1.4525093061846885</v>
      </c>
      <c r="H26" s="18">
        <f>((In!H26-In!H$5)/In!H$5)+Justering!H$5</f>
        <v>1.6272377186168585</v>
      </c>
      <c r="I26" s="18">
        <f>((In!I26-In!I$5)/In!I$5)+Justering!I$5</f>
        <v>1.298098037341417</v>
      </c>
      <c r="J26" s="18">
        <f>((In!J26-In!J$5)/In!J$5)+Justering!J$5</f>
        <v>1.0990330718370378</v>
      </c>
      <c r="K26" s="18">
        <f>((In!K26-In!K$5)/In!K$5)+Justering!K$5</f>
        <v>1.0966580817327087</v>
      </c>
      <c r="L26" s="18">
        <f>((In!L26-In!L$5)/In!L$5)+Justering!L$5</f>
        <v>1.0358736900057022</v>
      </c>
      <c r="M26" s="18">
        <f>((In!M26-In!M$5)/In!M$5)+Justering!M$5</f>
        <v>1.1104200550726619</v>
      </c>
      <c r="N26" s="18">
        <f>((In!N26-In!N25)/In!N25)+Justering!N25+(0.03^1/12)</f>
        <v>1.0453702321649414</v>
      </c>
      <c r="O26" s="18">
        <f>((In!O26-In!O$5)/In!O$5)+Justering!O$5</f>
        <v>1.3712112827196157</v>
      </c>
      <c r="P26" s="18">
        <f>((In!P26-In!P$5)/In!P$5)+Justering!P$5</f>
        <v>1.4421747073972226</v>
      </c>
      <c r="Q26" s="18">
        <f>((In!Q26-In!Q$5)/In!Q$5)+Justering!Q$5</f>
        <v>1.3176382552152961</v>
      </c>
      <c r="R26" s="18">
        <f>((In!R26-In!R$5)/In!R$5)+Justering!R$5</f>
        <v>1.3762331400699499</v>
      </c>
      <c r="S26" s="18">
        <f>((In!S26-In!S$5)/In!S$5)+Justering!S$5</f>
        <v>1.0233111434713265</v>
      </c>
      <c r="T26" s="18">
        <f>((In!T26-In!T$5)/In!T$5)+Justering!T$5</f>
        <v>1.0303431314665439</v>
      </c>
      <c r="U26" s="18">
        <f>((In!U26-In!U$5)/In!U$5)+Justering!U$5</f>
        <v>0.97861067747239505</v>
      </c>
      <c r="V26" s="18">
        <f>((In!V26-In!V$5)/In!V$5)+Justering!V$5</f>
        <v>1.0061125782617726</v>
      </c>
      <c r="W26" s="18">
        <f>((In!W26-In!W$5)/In!W$5)+Justering!W$5</f>
        <v>1.8840034081442323</v>
      </c>
      <c r="X26" s="18">
        <f>((In!X26-In!X$5)/In!X$5)+Justering!X$5</f>
        <v>1.8068986014828616</v>
      </c>
      <c r="Y26" s="18">
        <f>((In!Y26-In!Y$5)/In!Y$5)+Justering!Y$5</f>
        <v>1.2332960147150225</v>
      </c>
      <c r="Z26" s="18">
        <f>((In!Z26-In!Z$5)/In!Z$5)+Justering!Z$5</f>
        <v>1.0649965079865726</v>
      </c>
      <c r="AA26" s="18">
        <f>((In!AA26-In!AA$5)/In!AA$5)+Justering!AA$5</f>
        <v>1.0945834194748811</v>
      </c>
      <c r="AB26" s="55">
        <f t="shared" si="5"/>
        <v>1.0358736900057022</v>
      </c>
      <c r="AC26" s="18">
        <f>((In!AC26-In!AC$5)/In!AC$5)+Justering!AC$5</f>
        <v>1.0699542901072108</v>
      </c>
      <c r="AD26" s="2" t="s">
        <v>177</v>
      </c>
      <c r="AE26" s="20">
        <f t="shared" si="9"/>
        <v>3.4707957330464279E-3</v>
      </c>
      <c r="AF26" s="20">
        <f t="shared" si="10"/>
        <v>6.0208707475626344E-3</v>
      </c>
      <c r="AG26" s="20">
        <f t="shared" si="11"/>
        <v>-1.0861786955629338E-4</v>
      </c>
      <c r="AH26" s="20">
        <f t="shared" si="12"/>
        <v>3.5729401458706178E-3</v>
      </c>
      <c r="AI26" s="20">
        <f t="shared" si="13"/>
        <v>4.5113947967255985E-2</v>
      </c>
      <c r="AJ26" s="20">
        <f t="shared" si="14"/>
        <v>4.8856791242956277E-2</v>
      </c>
      <c r="AK26" s="20">
        <f t="shared" si="15"/>
        <v>6.2033780323506482E-2</v>
      </c>
      <c r="AL26" s="20">
        <f t="shared" si="16"/>
        <v>2.4033075432539075E-3</v>
      </c>
      <c r="AM26" s="20">
        <f t="shared" si="17"/>
        <v>-1.0786845145070334E-2</v>
      </c>
      <c r="AN26" s="20">
        <f t="shared" si="18"/>
        <v>1.0060017147756728E-2</v>
      </c>
      <c r="AO26" s="20">
        <f t="shared" si="19"/>
        <v>8.5186213233536812E-3</v>
      </c>
      <c r="AP26" s="20">
        <f t="shared" si="20"/>
        <v>4.9999999999998934E-3</v>
      </c>
      <c r="AQ26" s="20">
        <f t="shared" si="21"/>
        <v>2.2928385655802686E-3</v>
      </c>
      <c r="AR26" s="20">
        <f t="shared" si="22"/>
        <v>5.1812837877727169E-2</v>
      </c>
      <c r="AS26" s="20">
        <f t="shared" si="23"/>
        <v>4.9760802158940409E-2</v>
      </c>
      <c r="AT26" s="20">
        <f t="shared" si="24"/>
        <v>1.2972087650412245E-2</v>
      </c>
      <c r="AU26" s="20">
        <f t="shared" si="25"/>
        <v>1.2963186181052189E-2</v>
      </c>
      <c r="AV26" s="20">
        <f t="shared" si="26"/>
        <v>1.8846647625396784E-3</v>
      </c>
      <c r="AW26" s="20">
        <f t="shared" si="27"/>
        <v>5.2206978303634965E-3</v>
      </c>
      <c r="AX26" s="20">
        <f t="shared" si="28"/>
        <v>6.4944604234244974E-3</v>
      </c>
      <c r="AY26" s="20">
        <f t="shared" si="29"/>
        <v>4.8194193091521953E-4</v>
      </c>
      <c r="AZ26" s="20">
        <f t="shared" si="30"/>
        <v>5.3202095755822798E-2</v>
      </c>
      <c r="BA26" s="20">
        <f t="shared" si="31"/>
        <v>2.8160966824817724E-2</v>
      </c>
      <c r="BB26" s="20">
        <f t="shared" si="32"/>
        <v>9.8446830186373901E-3</v>
      </c>
      <c r="BC26" s="20">
        <f t="shared" si="33"/>
        <v>-8.9259975575367578E-3</v>
      </c>
      <c r="BD26" s="20">
        <f t="shared" si="34"/>
        <v>-1.0466311559667485E-2</v>
      </c>
      <c r="BE26" s="55">
        <f t="shared" si="35"/>
        <v>8.5186213233536812E-3</v>
      </c>
      <c r="BF26" s="20">
        <f t="shared" si="36"/>
        <v>1.1020857211857304E-2</v>
      </c>
      <c r="BG26" s="2" t="s">
        <v>177</v>
      </c>
      <c r="BH26" s="20">
        <f>(VLOOKUP(BH$4,Assets[],6,FALSE)/12)+AE26</f>
        <v>3.4707957330464279E-3</v>
      </c>
      <c r="BI26" s="20">
        <f>(VLOOKUP(BI$4,Assets[],6,FALSE)/12)+AF26</f>
        <v>6.0208707475626344E-3</v>
      </c>
      <c r="BJ26" s="20">
        <f>(VLOOKUP(BJ$4,Assets[],6,FALSE)/12)+AG26</f>
        <v>-1.0861786955629338E-4</v>
      </c>
      <c r="BK26" s="20">
        <f>(VLOOKUP(BK$4,Assets[],6,FALSE)/12)+AH26</f>
        <v>3.5729401458706178E-3</v>
      </c>
      <c r="BL26" s="20">
        <f>(VLOOKUP(BL$4,Assets[],6,FALSE)/12)+AI26</f>
        <v>4.5113947967255985E-2</v>
      </c>
      <c r="BM26" s="20">
        <f>(VLOOKUP(BM$4,Assets[],6,FALSE)/12)+AJ26</f>
        <v>4.8856791242956277E-2</v>
      </c>
      <c r="BN26" s="20">
        <f>(VLOOKUP(BN$4,Assets[],6,FALSE)/12)+AK26</f>
        <v>6.2033780323506482E-2</v>
      </c>
      <c r="BO26" s="20">
        <f>(VLOOKUP(BO$4,Assets[],6,FALSE)/12)+AL26</f>
        <v>2.4033075432539075E-3</v>
      </c>
      <c r="BP26" s="20">
        <f>(VLOOKUP(BP$4,Assets[],6,FALSE)/12)+AM26</f>
        <v>-1.0786845145070334E-2</v>
      </c>
      <c r="BQ26" s="20">
        <f>(VLOOKUP(BQ$4,Assets[],6,FALSE)/12)+AN26</f>
        <v>1.0060017147756728E-2</v>
      </c>
      <c r="BR26" s="20">
        <f>(VLOOKUP(BR$4,Assets[],6,FALSE)/12)+AO26</f>
        <v>8.5186213233536812E-3</v>
      </c>
      <c r="BS26" s="20">
        <f>(VLOOKUP(BS$4,Assets[],6,FALSE)/12)+AP26</f>
        <v>4.9999999999998934E-3</v>
      </c>
      <c r="BT26" s="20">
        <f>(VLOOKUP(BT$4,Assets[],6,FALSE)/12)+AQ26</f>
        <v>2.2928385655802686E-3</v>
      </c>
      <c r="BU26" s="20">
        <f>(VLOOKUP(BU$4,Assets[],6,FALSE)/12)+AR26</f>
        <v>5.1985596211060504E-2</v>
      </c>
      <c r="BV26" s="20">
        <f>(VLOOKUP(BV$4,Assets[],6,FALSE)/12)+AS26</f>
        <v>5.0018427158940407E-2</v>
      </c>
      <c r="BW26" s="20">
        <f>(VLOOKUP(BW$4,Assets[],6,FALSE)/12)+AT26</f>
        <v>1.3233470983745579E-2</v>
      </c>
      <c r="BX26" s="20">
        <f>(VLOOKUP(BX$4,Assets[],6,FALSE)/12)+AU26</f>
        <v>1.3304044514385521E-2</v>
      </c>
      <c r="BY26" s="20">
        <f>(VLOOKUP(BY$4,Assets[],6,FALSE)/12)+AV26</f>
        <v>2.4679980958730117E-3</v>
      </c>
      <c r="BZ26" s="20">
        <f>(VLOOKUP(BZ$4,Assets[],6,FALSE)/12)+AW26</f>
        <v>5.42923116369683E-3</v>
      </c>
      <c r="CA26" s="20">
        <f>(VLOOKUP(CA$4,Assets[],6,FALSE)/12)+AX26</f>
        <v>6.9111270900911641E-3</v>
      </c>
      <c r="CB26" s="20">
        <f>(VLOOKUP(CB$4,Assets[],6,FALSE)/12)+AY26</f>
        <v>6.4860859758188616E-4</v>
      </c>
      <c r="CC26" s="20">
        <f>(VLOOKUP(CC$4,Assets[],6,FALSE)/12)+AZ26</f>
        <v>5.4452095755822799E-2</v>
      </c>
      <c r="CD26" s="20">
        <f>(VLOOKUP(CD$4,Assets[],6,FALSE)/12)+BA26</f>
        <v>2.9294300158151057E-2</v>
      </c>
      <c r="CE26" s="20">
        <f>(VLOOKUP(CE$4,Assets[],6,FALSE)/12)+BB26</f>
        <v>1.0972966351970724E-2</v>
      </c>
      <c r="CF26" s="20">
        <f>(VLOOKUP(CF$4,Assets[],6,FALSE)/12)+BC26</f>
        <v>-8.0434142242034254E-3</v>
      </c>
      <c r="CG26" s="20">
        <f>(VLOOKUP(CG$4,Assets[],6,FALSE)/12)+BD26</f>
        <v>-9.7496448930008174E-3</v>
      </c>
      <c r="CH26" s="55">
        <f t="shared" si="7"/>
        <v>8.5186213233536812E-3</v>
      </c>
      <c r="CI26" s="20">
        <f>(VLOOKUP(CI$4,Assets[],6,FALSE)/12)+BF26</f>
        <v>1.143752387852397E-2</v>
      </c>
      <c r="CJ26" s="2" t="s">
        <v>177</v>
      </c>
      <c r="CK26" s="20">
        <f t="shared" si="37"/>
        <v>1.0248122802702586</v>
      </c>
      <c r="CL26" s="20">
        <f t="shared" si="38"/>
        <v>0.97958110659213027</v>
      </c>
      <c r="CM26" s="20">
        <f t="shared" si="39"/>
        <v>0.99289407734035462</v>
      </c>
      <c r="CN26" s="20">
        <f t="shared" si="40"/>
        <v>1.022360596181225</v>
      </c>
      <c r="CO26" s="20">
        <f t="shared" si="41"/>
        <v>1.4602142850315876</v>
      </c>
      <c r="CP26" s="20">
        <f t="shared" si="42"/>
        <v>1.4525093061846885</v>
      </c>
      <c r="CQ26" s="20">
        <f t="shared" si="43"/>
        <v>1.6272377186168592</v>
      </c>
      <c r="CR26" s="20">
        <f t="shared" si="44"/>
        <v>1.2980980373414168</v>
      </c>
      <c r="CS26" s="20">
        <f t="shared" si="45"/>
        <v>1.0990330718370378</v>
      </c>
      <c r="CT26" s="20">
        <f t="shared" si="46"/>
        <v>1.096658081732709</v>
      </c>
      <c r="CU26" s="20">
        <f t="shared" si="47"/>
        <v>1.0358736900057022</v>
      </c>
      <c r="CV26" s="20">
        <f t="shared" si="48"/>
        <v>1.1104200550726619</v>
      </c>
      <c r="CW26" s="20">
        <f t="shared" si="49"/>
        <v>1.0453702321649414</v>
      </c>
      <c r="CX26" s="20">
        <f t="shared" si="50"/>
        <v>1.3761268703747473</v>
      </c>
      <c r="CY26" s="20">
        <f t="shared" si="51"/>
        <v>1.4498739904884561</v>
      </c>
      <c r="CZ26" s="20">
        <f t="shared" si="52"/>
        <v>1.3248024745067564</v>
      </c>
      <c r="DA26" s="20">
        <f t="shared" si="53"/>
        <v>1.385979025567069</v>
      </c>
      <c r="DB26" s="20">
        <f t="shared" si="54"/>
        <v>1.0359066417776088</v>
      </c>
      <c r="DC26" s="20">
        <f t="shared" si="55"/>
        <v>1.034858249442224</v>
      </c>
      <c r="DD26" s="20">
        <f t="shared" si="56"/>
        <v>0.98721885252155339</v>
      </c>
      <c r="DE26" s="20">
        <f t="shared" si="57"/>
        <v>1.0096388268585808</v>
      </c>
      <c r="DF26" s="20">
        <f t="shared" si="58"/>
        <v>1.9326950867943262</v>
      </c>
      <c r="DG26" s="20">
        <f t="shared" si="59"/>
        <v>1.8492538165513068</v>
      </c>
      <c r="DH26" s="20">
        <f t="shared" si="60"/>
        <v>1.2625543989523513</v>
      </c>
      <c r="DI26" s="20">
        <f t="shared" si="61"/>
        <v>1.084860394460879</v>
      </c>
      <c r="DJ26" s="20">
        <f t="shared" si="62"/>
        <v>1.1111120922860425</v>
      </c>
      <c r="DK26" s="55">
        <f t="shared" si="63"/>
        <v>1.0358736900057022</v>
      </c>
      <c r="DL26" s="20">
        <f t="shared" si="64"/>
        <v>1.0793254338537885</v>
      </c>
      <c r="DM26" s="2" t="s">
        <v>177</v>
      </c>
    </row>
    <row r="27" spans="1:117" x14ac:dyDescent="0.3">
      <c r="A27" s="15">
        <v>44135</v>
      </c>
      <c r="B27" s="18">
        <f>((In!B27-In!B$5)/In!B$5)+Justering!B$5</f>
        <v>1.0260420434323414</v>
      </c>
      <c r="C27" s="18">
        <f>((In!C27-In!C$5)/In!C$5)+Justering!C$5</f>
        <v>0.98125949217851816</v>
      </c>
      <c r="D27" s="18">
        <f>((In!D27-In!D$5)/In!D$5)+Justering!D$5</f>
        <v>0.992805253307109</v>
      </c>
      <c r="E27" s="18">
        <f>((In!E27-In!E$5)/In!E$5)+Justering!E$5</f>
        <v>1.0226814625903833</v>
      </c>
      <c r="F27" s="18">
        <f>((In!F27-In!F$5)/In!F$5)+Justering!F$5</f>
        <v>1.3735191680923662</v>
      </c>
      <c r="G27" s="18">
        <f>((In!G27-In!G$5)/In!G$5)+Justering!G$5</f>
        <v>1.3637484863434541</v>
      </c>
      <c r="H27" s="18">
        <f>((In!H27-In!H$5)/In!H$5)+Justering!H$5</f>
        <v>1.5063982063413603</v>
      </c>
      <c r="I27" s="18">
        <f>((In!I27-In!I$5)/In!I$5)+Justering!I$5</f>
        <v>1.2563434763203072</v>
      </c>
      <c r="J27" s="18">
        <f>((In!J27-In!J$5)/In!J$5)+Justering!J$5</f>
        <v>1.1032920852809251</v>
      </c>
      <c r="K27" s="18">
        <f>((In!K27-In!K$5)/In!K$5)+Justering!K$5</f>
        <v>1.0949204083532442</v>
      </c>
      <c r="L27" s="18">
        <f>((In!L27-In!L$5)/In!L$5)+Justering!L$5</f>
        <v>1.0391376157612222</v>
      </c>
      <c r="M27" s="18">
        <f>((In!M27-In!M$5)/In!M$5)+Justering!M$5</f>
        <v>1.1159721553480251</v>
      </c>
      <c r="N27" s="18">
        <f>((In!N27-In!N26)/In!N26)+Justering!N26+(0.03^1/12)</f>
        <v>1.0477807724377934</v>
      </c>
      <c r="O27" s="18">
        <f>((In!O27-In!O$5)/In!O$5)+Justering!O$5</f>
        <v>1.27951939519791</v>
      </c>
      <c r="P27" s="18">
        <f>((In!P27-In!P$5)/In!P$5)+Justering!P$5</f>
        <v>1.3504294061003193</v>
      </c>
      <c r="Q27" s="18">
        <f>((In!Q27-In!Q$5)/In!Q$5)+Justering!Q$5</f>
        <v>1.2599947208499944</v>
      </c>
      <c r="R27" s="18">
        <f>((In!R27-In!R$5)/In!R$5)+Justering!R$5</f>
        <v>1.3093346906107208</v>
      </c>
      <c r="S27" s="18">
        <f>((In!S27-In!S$5)/In!S$5)+Justering!S$5</f>
        <v>1.023727203383954</v>
      </c>
      <c r="T27" s="18">
        <f>((In!T27-In!T$5)/In!T$5)+Justering!T$5</f>
        <v>1.0316135363266568</v>
      </c>
      <c r="U27" s="18">
        <f>((In!U27-In!U$5)/In!U$5)+Justering!U$5</f>
        <v>0.97957405642957296</v>
      </c>
      <c r="V27" s="18">
        <f>((In!V27-In!V$5)/In!V$5)+Justering!V$5</f>
        <v>1.0057466148383332</v>
      </c>
      <c r="W27" s="18">
        <f>((In!W27-In!W$5)/In!W$5)+Justering!W$5</f>
        <v>1.7321972062539528</v>
      </c>
      <c r="X27" s="18">
        <f>((In!X27-In!X$5)/In!X$5)+Justering!X$5</f>
        <v>1.6710472411217054</v>
      </c>
      <c r="Y27" s="18">
        <f>((In!Y27-In!Y$5)/In!Y$5)+Justering!Y$5</f>
        <v>1.2174947719610312</v>
      </c>
      <c r="Z27" s="18">
        <f>((In!Z27-In!Z$5)/In!Z$5)+Justering!Z$5</f>
        <v>1.0682012751481289</v>
      </c>
      <c r="AA27" s="18">
        <f>((In!AA27-In!AA$5)/In!AA$5)+Justering!AA$5</f>
        <v>1.1019226793467025</v>
      </c>
      <c r="AB27" s="55">
        <f t="shared" si="5"/>
        <v>1.0391376157612222</v>
      </c>
      <c r="AC27" s="18">
        <f>((In!AC27-In!AC$5)/In!AC$5)+Justering!AC$5</f>
        <v>1.0747879566045064</v>
      </c>
      <c r="AD27" s="2" t="s">
        <v>177</v>
      </c>
      <c r="AE27" s="20">
        <f t="shared" si="9"/>
        <v>1.1999887059885861E-3</v>
      </c>
      <c r="AF27" s="20">
        <f t="shared" si="10"/>
        <v>1.7133707204979309E-3</v>
      </c>
      <c r="AG27" s="20">
        <f t="shared" si="11"/>
        <v>-8.9459727147911394E-5</v>
      </c>
      <c r="AH27" s="20">
        <f t="shared" si="12"/>
        <v>3.1384856806582206E-4</v>
      </c>
      <c r="AI27" s="20">
        <f t="shared" si="13"/>
        <v>-5.9371503092333189E-2</v>
      </c>
      <c r="AJ27" s="20">
        <f t="shared" si="14"/>
        <v>-6.110860664595863E-2</v>
      </c>
      <c r="AK27" s="20">
        <f t="shared" si="15"/>
        <v>-7.4260515776521596E-2</v>
      </c>
      <c r="AL27" s="20">
        <f t="shared" si="16"/>
        <v>-3.2165953433398342E-2</v>
      </c>
      <c r="AM27" s="20">
        <f t="shared" si="17"/>
        <v>3.8752368359291633E-3</v>
      </c>
      <c r="AN27" s="20">
        <f t="shared" si="18"/>
        <v>-1.5845170052629642E-3</v>
      </c>
      <c r="AO27" s="20">
        <f t="shared" si="19"/>
        <v>3.1508916453917291E-3</v>
      </c>
      <c r="AP27" s="20">
        <f t="shared" si="20"/>
        <v>4.9999999999998934E-3</v>
      </c>
      <c r="AQ27" s="20">
        <f t="shared" si="21"/>
        <v>2.3059201407140684E-3</v>
      </c>
      <c r="AR27" s="20">
        <f t="shared" si="22"/>
        <v>-6.6869262729407408E-2</v>
      </c>
      <c r="AS27" s="20">
        <f t="shared" si="23"/>
        <v>-6.3615941138283838E-2</v>
      </c>
      <c r="AT27" s="20">
        <f t="shared" si="24"/>
        <v>-4.3747617479338419E-2</v>
      </c>
      <c r="AU27" s="20">
        <f t="shared" si="25"/>
        <v>-4.8609823082612857E-2</v>
      </c>
      <c r="AV27" s="20">
        <f t="shared" si="26"/>
        <v>4.0658202080767758E-4</v>
      </c>
      <c r="AW27" s="20">
        <f t="shared" si="27"/>
        <v>1.2329920211189282E-3</v>
      </c>
      <c r="AX27" s="20">
        <f t="shared" si="28"/>
        <v>9.8443536265735432E-4</v>
      </c>
      <c r="AY27" s="20">
        <f t="shared" si="29"/>
        <v>-3.6374003401451471E-4</v>
      </c>
      <c r="AZ27" s="20">
        <f t="shared" si="30"/>
        <v>-8.0576394519270345E-2</v>
      </c>
      <c r="BA27" s="20">
        <f t="shared" si="31"/>
        <v>-7.5184827886671357E-2</v>
      </c>
      <c r="BB27" s="20">
        <f t="shared" si="32"/>
        <v>-1.2812206125260572E-2</v>
      </c>
      <c r="BC27" s="20">
        <f t="shared" si="33"/>
        <v>3.0091809104755285E-3</v>
      </c>
      <c r="BD27" s="20">
        <f t="shared" si="34"/>
        <v>6.7050713004059848E-3</v>
      </c>
      <c r="BE27" s="55">
        <f t="shared" si="35"/>
        <v>3.1508916453917291E-3</v>
      </c>
      <c r="BF27" s="20">
        <f t="shared" si="36"/>
        <v>4.5176383159426514E-3</v>
      </c>
      <c r="BG27" s="2" t="s">
        <v>177</v>
      </c>
      <c r="BH27" s="20">
        <f>(VLOOKUP(BH$4,Assets[],6,FALSE)/12)+AE27</f>
        <v>1.1999887059885861E-3</v>
      </c>
      <c r="BI27" s="20">
        <f>(VLOOKUP(BI$4,Assets[],6,FALSE)/12)+AF27</f>
        <v>1.7133707204979309E-3</v>
      </c>
      <c r="BJ27" s="20">
        <f>(VLOOKUP(BJ$4,Assets[],6,FALSE)/12)+AG27</f>
        <v>-8.9459727147911394E-5</v>
      </c>
      <c r="BK27" s="20">
        <f>(VLOOKUP(BK$4,Assets[],6,FALSE)/12)+AH27</f>
        <v>3.1384856806582206E-4</v>
      </c>
      <c r="BL27" s="20">
        <f>(VLOOKUP(BL$4,Assets[],6,FALSE)/12)+AI27</f>
        <v>-5.9371503092333189E-2</v>
      </c>
      <c r="BM27" s="20">
        <f>(VLOOKUP(BM$4,Assets[],6,FALSE)/12)+AJ27</f>
        <v>-6.110860664595863E-2</v>
      </c>
      <c r="BN27" s="20">
        <f>(VLOOKUP(BN$4,Assets[],6,FALSE)/12)+AK27</f>
        <v>-7.4260515776521596E-2</v>
      </c>
      <c r="BO27" s="20">
        <f>(VLOOKUP(BO$4,Assets[],6,FALSE)/12)+AL27</f>
        <v>-3.2165953433398342E-2</v>
      </c>
      <c r="BP27" s="20">
        <f>(VLOOKUP(BP$4,Assets[],6,FALSE)/12)+AM27</f>
        <v>3.8752368359291633E-3</v>
      </c>
      <c r="BQ27" s="20">
        <f>(VLOOKUP(BQ$4,Assets[],6,FALSE)/12)+AN27</f>
        <v>-1.5845170052629642E-3</v>
      </c>
      <c r="BR27" s="20">
        <f>(VLOOKUP(BR$4,Assets[],6,FALSE)/12)+AO27</f>
        <v>3.1508916453917291E-3</v>
      </c>
      <c r="BS27" s="20">
        <f>(VLOOKUP(BS$4,Assets[],6,FALSE)/12)+AP27</f>
        <v>4.9999999999998934E-3</v>
      </c>
      <c r="BT27" s="20">
        <f>(VLOOKUP(BT$4,Assets[],6,FALSE)/12)+AQ27</f>
        <v>2.3059201407140684E-3</v>
      </c>
      <c r="BU27" s="20">
        <f>(VLOOKUP(BU$4,Assets[],6,FALSE)/12)+AR27</f>
        <v>-6.669650439607408E-2</v>
      </c>
      <c r="BV27" s="20">
        <f>(VLOOKUP(BV$4,Assets[],6,FALSE)/12)+AS27</f>
        <v>-6.3358316138283841E-2</v>
      </c>
      <c r="BW27" s="20">
        <f>(VLOOKUP(BW$4,Assets[],6,FALSE)/12)+AT27</f>
        <v>-4.3486234146005089E-2</v>
      </c>
      <c r="BX27" s="20">
        <f>(VLOOKUP(BX$4,Assets[],6,FALSE)/12)+AU27</f>
        <v>-4.8268964749279525E-2</v>
      </c>
      <c r="BY27" s="20">
        <f>(VLOOKUP(BY$4,Assets[],6,FALSE)/12)+AV27</f>
        <v>9.8991535414101085E-4</v>
      </c>
      <c r="BZ27" s="20">
        <f>(VLOOKUP(BZ$4,Assets[],6,FALSE)/12)+AW27</f>
        <v>1.4415253544522615E-3</v>
      </c>
      <c r="CA27" s="20">
        <f>(VLOOKUP(CA$4,Assets[],6,FALSE)/12)+AX27</f>
        <v>1.4011020293240211E-3</v>
      </c>
      <c r="CB27" s="20">
        <f>(VLOOKUP(CB$4,Assets[],6,FALSE)/12)+AY27</f>
        <v>-1.9707336734784805E-4</v>
      </c>
      <c r="CC27" s="20">
        <f>(VLOOKUP(CC$4,Assets[],6,FALSE)/12)+AZ27</f>
        <v>-7.9326394519270343E-2</v>
      </c>
      <c r="CD27" s="20">
        <f>(VLOOKUP(CD$4,Assets[],6,FALSE)/12)+BA27</f>
        <v>-7.4051494553338024E-2</v>
      </c>
      <c r="CE27" s="20">
        <f>(VLOOKUP(CE$4,Assets[],6,FALSE)/12)+BB27</f>
        <v>-1.1683922791927238E-2</v>
      </c>
      <c r="CF27" s="20">
        <f>(VLOOKUP(CF$4,Assets[],6,FALSE)/12)+BC27</f>
        <v>3.8917642438088618E-3</v>
      </c>
      <c r="CG27" s="20">
        <f>(VLOOKUP(CG$4,Assets[],6,FALSE)/12)+BD27</f>
        <v>7.4217379670726514E-3</v>
      </c>
      <c r="CH27" s="55">
        <f t="shared" si="7"/>
        <v>3.1508916453917291E-3</v>
      </c>
      <c r="CI27" s="20">
        <f>(VLOOKUP(CI$4,Assets[],6,FALSE)/12)+BF27</f>
        <v>4.9343049826093182E-3</v>
      </c>
      <c r="CJ27" s="2" t="s">
        <v>177</v>
      </c>
      <c r="CK27" s="20">
        <f t="shared" si="37"/>
        <v>1.0260420434323414</v>
      </c>
      <c r="CL27" s="20">
        <f t="shared" si="38"/>
        <v>0.98125949217851816</v>
      </c>
      <c r="CM27" s="20">
        <f t="shared" si="39"/>
        <v>0.992805253307109</v>
      </c>
      <c r="CN27" s="20">
        <f t="shared" si="40"/>
        <v>1.0226814625903833</v>
      </c>
      <c r="CO27" s="20">
        <f t="shared" si="41"/>
        <v>1.3735191680923655</v>
      </c>
      <c r="CP27" s="20">
        <f t="shared" si="42"/>
        <v>1.3637484863434541</v>
      </c>
      <c r="CQ27" s="20">
        <f t="shared" si="43"/>
        <v>1.5063982063413608</v>
      </c>
      <c r="CR27" s="20">
        <f t="shared" si="44"/>
        <v>1.256343476320307</v>
      </c>
      <c r="CS27" s="20">
        <f t="shared" si="45"/>
        <v>1.1032920852809251</v>
      </c>
      <c r="CT27" s="20">
        <f t="shared" si="46"/>
        <v>1.0949204083532444</v>
      </c>
      <c r="CU27" s="20">
        <f t="shared" si="47"/>
        <v>1.0391376157612222</v>
      </c>
      <c r="CV27" s="20">
        <f t="shared" si="48"/>
        <v>1.1159721553480251</v>
      </c>
      <c r="CW27" s="20">
        <f t="shared" si="49"/>
        <v>1.0477807724377934</v>
      </c>
      <c r="CX27" s="20">
        <f t="shared" si="50"/>
        <v>1.2843440185152424</v>
      </c>
      <c r="CY27" s="20">
        <f t="shared" si="51"/>
        <v>1.3580124158384135</v>
      </c>
      <c r="CZ27" s="20">
        <f t="shared" si="52"/>
        <v>1.2671918039031487</v>
      </c>
      <c r="DA27" s="20">
        <f t="shared" si="53"/>
        <v>1.3190792528387314</v>
      </c>
      <c r="DB27" s="20">
        <f t="shared" si="54"/>
        <v>1.0369321016677613</v>
      </c>
      <c r="DC27" s="20">
        <f t="shared" si="55"/>
        <v>1.0363500238470591</v>
      </c>
      <c r="DD27" s="20">
        <f t="shared" si="56"/>
        <v>0.98860204685920838</v>
      </c>
      <c r="DE27" s="20">
        <f t="shared" si="57"/>
        <v>1.0094398539351666</v>
      </c>
      <c r="DF27" s="20">
        <f t="shared" si="58"/>
        <v>1.7793813538538239</v>
      </c>
      <c r="DG27" s="20">
        <f t="shared" si="59"/>
        <v>1.7123138076272182</v>
      </c>
      <c r="DH27" s="20">
        <f t="shared" si="60"/>
        <v>1.2478028108343839</v>
      </c>
      <c r="DI27" s="20">
        <f t="shared" si="61"/>
        <v>1.0890824153535661</v>
      </c>
      <c r="DJ27" s="20">
        <f t="shared" si="62"/>
        <v>1.1193584750870353</v>
      </c>
      <c r="DK27" s="55">
        <f t="shared" si="63"/>
        <v>1.0391376157612222</v>
      </c>
      <c r="DL27" s="20">
        <f t="shared" si="64"/>
        <v>1.0846511547199102</v>
      </c>
      <c r="DM27" s="2" t="s">
        <v>177</v>
      </c>
    </row>
    <row r="28" spans="1:117" x14ac:dyDescent="0.3">
      <c r="A28" s="15">
        <v>44165</v>
      </c>
      <c r="B28" s="18">
        <f>((In!B28-In!B$5)/In!B$5)+Justering!B$5</f>
        <v>1.0257526873942042</v>
      </c>
      <c r="C28" s="18">
        <f>((In!C28-In!C$5)/In!C$5)+Justering!C$5</f>
        <v>0.97943611516712825</v>
      </c>
      <c r="D28" s="18">
        <f>((In!D28-In!D$5)/In!D$5)+Justering!D$5</f>
        <v>0.99276084129048625</v>
      </c>
      <c r="E28" s="18">
        <f>((In!E28-In!E$5)/In!E$5)+Justering!E$5</f>
        <v>1.0240551719045932</v>
      </c>
      <c r="F28" s="18">
        <f>((In!F28-In!F$5)/In!F$5)+Justering!F$5</f>
        <v>1.5295462930218777</v>
      </c>
      <c r="G28" s="18">
        <f>((In!G28-In!G$5)/In!G$5)+Justering!G$5</f>
        <v>1.5197824819482442</v>
      </c>
      <c r="H28" s="18">
        <f>((In!H28-In!H$5)/In!H$5)+Justering!H$5</f>
        <v>1.675881764470494</v>
      </c>
      <c r="I28" s="18">
        <f>((In!I28-In!I$5)/In!I$5)+Justering!I$5</f>
        <v>1.3619837142227995</v>
      </c>
      <c r="J28" s="18">
        <f>((In!J28-In!J$5)/In!J$5)+Justering!J$5</f>
        <v>1.1471372761186986</v>
      </c>
      <c r="K28" s="18">
        <f>((In!K28-In!K$5)/In!K$5)+Justering!K$5</f>
        <v>1.0965649920873801</v>
      </c>
      <c r="L28" s="18">
        <f>((In!L28-In!L$5)/In!L$5)+Justering!L$5</f>
        <v>1.0685178631117402</v>
      </c>
      <c r="M28" s="18">
        <f>((In!M28-In!M$5)/In!M$5)+Justering!M$5</f>
        <v>1.121552016124765</v>
      </c>
      <c r="N28" s="18">
        <f>((In!N28-In!N27)/In!N27)+Justering!N27+(0.03^1/12)</f>
        <v>1.0502360385723402</v>
      </c>
      <c r="O28" s="18">
        <f>((In!O28-In!O$5)/In!O$5)+Justering!O$5</f>
        <v>1.4291341006728087</v>
      </c>
      <c r="P28" s="18">
        <f>((In!P28-In!P$5)/In!P$5)+Justering!P$5</f>
        <v>1.5163206386619597</v>
      </c>
      <c r="Q28" s="18">
        <f>((In!Q28-In!Q$5)/In!Q$5)+Justering!Q$5</f>
        <v>1.35796908194898</v>
      </c>
      <c r="R28" s="18">
        <f>((In!R28-In!R$5)/In!R$5)+Justering!R$5</f>
        <v>1.4194348487632653</v>
      </c>
      <c r="S28" s="18">
        <f>((In!S28-In!S$5)/In!S$5)+Justering!S$5</f>
        <v>1.026795645239581</v>
      </c>
      <c r="T28" s="18">
        <f>((In!T28-In!T$5)/In!T$5)+Justering!T$5</f>
        <v>1.0318244561079193</v>
      </c>
      <c r="U28" s="18">
        <f>((In!U28-In!U$5)/In!U$5)+Justering!U$5</f>
        <v>0.97820344472708953</v>
      </c>
      <c r="V28" s="18">
        <f>((In!V28-In!V$5)/In!V$5)+Justering!V$5</f>
        <v>1.0063697417485138</v>
      </c>
      <c r="W28" s="18">
        <f>((In!W28-In!W$5)/In!W$5)+Justering!W$5</f>
        <v>1.8892278072652566</v>
      </c>
      <c r="X28" s="18">
        <f>((In!X28-In!X$5)/In!X$5)+Justering!X$5</f>
        <v>1.8506856027440175</v>
      </c>
      <c r="Y28" s="18">
        <f>((In!Y28-In!Y$5)/In!Y$5)+Justering!Y$5</f>
        <v>1.2502227094618816</v>
      </c>
      <c r="Z28" s="18">
        <f>((In!Z28-In!Z$5)/In!Z$5)+Justering!Z$5</f>
        <v>1.1048054610584179</v>
      </c>
      <c r="AA28" s="18">
        <f>((In!AA28-In!AA$5)/In!AA$5)+Justering!AA$5</f>
        <v>1.1485424850113708</v>
      </c>
      <c r="AB28" s="55">
        <f t="shared" si="5"/>
        <v>1.0685178631117402</v>
      </c>
      <c r="AC28" s="18">
        <f>((In!AC28-In!AC$5)/In!AC$5)+Justering!AC$5</f>
        <v>1.0776652356336354</v>
      </c>
      <c r="AD28" s="2" t="s">
        <v>177</v>
      </c>
      <c r="AE28" s="20">
        <f t="shared" si="9"/>
        <v>-2.8201187269993877E-4</v>
      </c>
      <c r="AF28" s="20">
        <f t="shared" si="10"/>
        <v>-1.858200634922591E-3</v>
      </c>
      <c r="AG28" s="20">
        <f t="shared" si="11"/>
        <v>-4.4733865453228105E-5</v>
      </c>
      <c r="AH28" s="20">
        <f t="shared" si="12"/>
        <v>1.343242607263484E-3</v>
      </c>
      <c r="AI28" s="20">
        <f t="shared" si="13"/>
        <v>0.11359661266774479</v>
      </c>
      <c r="AJ28" s="20">
        <f t="shared" si="14"/>
        <v>0.11441552248622888</v>
      </c>
      <c r="AK28" s="20">
        <f t="shared" si="15"/>
        <v>0.11250913431499887</v>
      </c>
      <c r="AL28" s="20">
        <f t="shared" si="16"/>
        <v>8.4085474946629324E-2</v>
      </c>
      <c r="AM28" s="20">
        <f t="shared" si="17"/>
        <v>3.9740329349511772E-2</v>
      </c>
      <c r="AN28" s="20">
        <f t="shared" si="18"/>
        <v>1.5020121294564426E-3</v>
      </c>
      <c r="AO28" s="20">
        <f t="shared" si="19"/>
        <v>2.8273682816299051E-2</v>
      </c>
      <c r="AP28" s="20">
        <f t="shared" si="20"/>
        <v>4.9999999999998934E-3</v>
      </c>
      <c r="AQ28" s="20">
        <f t="shared" si="21"/>
        <v>2.3433013843481287E-3</v>
      </c>
      <c r="AR28" s="20">
        <f t="shared" si="22"/>
        <v>0.1169303927993659</v>
      </c>
      <c r="AS28" s="20">
        <f t="shared" si="23"/>
        <v>0.12284332065953008</v>
      </c>
      <c r="AT28" s="20">
        <f t="shared" si="24"/>
        <v>7.775775523320605E-2</v>
      </c>
      <c r="AU28" s="20">
        <f t="shared" si="25"/>
        <v>8.4088628325573289E-2</v>
      </c>
      <c r="AV28" s="20">
        <f t="shared" si="26"/>
        <v>2.9973237455098722E-3</v>
      </c>
      <c r="AW28" s="20">
        <f t="shared" si="27"/>
        <v>2.0445619782538671E-4</v>
      </c>
      <c r="AX28" s="20">
        <f t="shared" si="28"/>
        <v>-1.3991915092965712E-3</v>
      </c>
      <c r="AY28" s="20">
        <f t="shared" si="29"/>
        <v>6.1956650013761383E-4</v>
      </c>
      <c r="AZ28" s="20">
        <f t="shared" si="30"/>
        <v>9.0653997388032925E-2</v>
      </c>
      <c r="BA28" s="20">
        <f t="shared" si="31"/>
        <v>0.10750046868916052</v>
      </c>
      <c r="BB28" s="20">
        <f t="shared" si="32"/>
        <v>2.6881378265087186E-2</v>
      </c>
      <c r="BC28" s="20">
        <f t="shared" si="33"/>
        <v>3.426712433498369E-2</v>
      </c>
      <c r="BD28" s="20">
        <f t="shared" si="34"/>
        <v>4.2307692307692379E-2</v>
      </c>
      <c r="BE28" s="55">
        <f t="shared" si="35"/>
        <v>2.8273682816299051E-2</v>
      </c>
      <c r="BF28" s="20">
        <f t="shared" si="36"/>
        <v>2.6770666822681921E-3</v>
      </c>
      <c r="BG28" s="2" t="s">
        <v>177</v>
      </c>
      <c r="BH28" s="20">
        <f>(VLOOKUP(BH$4,Assets[],6,FALSE)/12)+AE28</f>
        <v>-2.8201187269993877E-4</v>
      </c>
      <c r="BI28" s="20">
        <f>(VLOOKUP(BI$4,Assets[],6,FALSE)/12)+AF28</f>
        <v>-1.858200634922591E-3</v>
      </c>
      <c r="BJ28" s="20">
        <f>(VLOOKUP(BJ$4,Assets[],6,FALSE)/12)+AG28</f>
        <v>-4.4733865453228105E-5</v>
      </c>
      <c r="BK28" s="20">
        <f>(VLOOKUP(BK$4,Assets[],6,FALSE)/12)+AH28</f>
        <v>1.343242607263484E-3</v>
      </c>
      <c r="BL28" s="20">
        <f>(VLOOKUP(BL$4,Assets[],6,FALSE)/12)+AI28</f>
        <v>0.11359661266774479</v>
      </c>
      <c r="BM28" s="20">
        <f>(VLOOKUP(BM$4,Assets[],6,FALSE)/12)+AJ28</f>
        <v>0.11441552248622888</v>
      </c>
      <c r="BN28" s="20">
        <f>(VLOOKUP(BN$4,Assets[],6,FALSE)/12)+AK28</f>
        <v>0.11250913431499887</v>
      </c>
      <c r="BO28" s="20">
        <f>(VLOOKUP(BO$4,Assets[],6,FALSE)/12)+AL28</f>
        <v>8.4085474946629324E-2</v>
      </c>
      <c r="BP28" s="20">
        <f>(VLOOKUP(BP$4,Assets[],6,FALSE)/12)+AM28</f>
        <v>3.9740329349511772E-2</v>
      </c>
      <c r="BQ28" s="20">
        <f>(VLOOKUP(BQ$4,Assets[],6,FALSE)/12)+AN28</f>
        <v>1.5020121294564426E-3</v>
      </c>
      <c r="BR28" s="20">
        <f>(VLOOKUP(BR$4,Assets[],6,FALSE)/12)+AO28</f>
        <v>2.8273682816299051E-2</v>
      </c>
      <c r="BS28" s="20">
        <f>(VLOOKUP(BS$4,Assets[],6,FALSE)/12)+AP28</f>
        <v>4.9999999999998934E-3</v>
      </c>
      <c r="BT28" s="20">
        <f>(VLOOKUP(BT$4,Assets[],6,FALSE)/12)+AQ28</f>
        <v>2.3433013843481287E-3</v>
      </c>
      <c r="BU28" s="20">
        <f>(VLOOKUP(BU$4,Assets[],6,FALSE)/12)+AR28</f>
        <v>0.11710315113269923</v>
      </c>
      <c r="BV28" s="20">
        <f>(VLOOKUP(BV$4,Assets[],6,FALSE)/12)+AS28</f>
        <v>0.12310094565953007</v>
      </c>
      <c r="BW28" s="20">
        <f>(VLOOKUP(BW$4,Assets[],6,FALSE)/12)+AT28</f>
        <v>7.8019138566539387E-2</v>
      </c>
      <c r="BX28" s="20">
        <f>(VLOOKUP(BX$4,Assets[],6,FALSE)/12)+AU28</f>
        <v>8.4429486658906622E-2</v>
      </c>
      <c r="BY28" s="20">
        <f>(VLOOKUP(BY$4,Assets[],6,FALSE)/12)+AV28</f>
        <v>3.5806570788432055E-3</v>
      </c>
      <c r="BZ28" s="20">
        <f>(VLOOKUP(BZ$4,Assets[],6,FALSE)/12)+AW28</f>
        <v>4.1298953115872009E-4</v>
      </c>
      <c r="CA28" s="20">
        <f>(VLOOKUP(CA$4,Assets[],6,FALSE)/12)+AX28</f>
        <v>-9.8252484262990446E-4</v>
      </c>
      <c r="CB28" s="20">
        <f>(VLOOKUP(CB$4,Assets[],6,FALSE)/12)+AY28</f>
        <v>7.8623316680428046E-4</v>
      </c>
      <c r="CC28" s="20">
        <f>(VLOOKUP(CC$4,Assets[],6,FALSE)/12)+AZ28</f>
        <v>9.1903997388032926E-2</v>
      </c>
      <c r="CD28" s="20">
        <f>(VLOOKUP(CD$4,Assets[],6,FALSE)/12)+BA28</f>
        <v>0.10863380202249386</v>
      </c>
      <c r="CE28" s="20">
        <f>(VLOOKUP(CE$4,Assets[],6,FALSE)/12)+BB28</f>
        <v>2.800966159842052E-2</v>
      </c>
      <c r="CF28" s="20">
        <f>(VLOOKUP(CF$4,Assets[],6,FALSE)/12)+BC28</f>
        <v>3.5149707668317022E-2</v>
      </c>
      <c r="CG28" s="20">
        <f>(VLOOKUP(CG$4,Assets[],6,FALSE)/12)+BD28</f>
        <v>4.3024358974359043E-2</v>
      </c>
      <c r="CH28" s="55">
        <f t="shared" si="7"/>
        <v>2.8273682816299051E-2</v>
      </c>
      <c r="CI28" s="20">
        <f>(VLOOKUP(CI$4,Assets[],6,FALSE)/12)+BF28</f>
        <v>3.0937333489348589E-3</v>
      </c>
      <c r="CJ28" s="2" t="s">
        <v>177</v>
      </c>
      <c r="CK28" s="20">
        <f t="shared" si="37"/>
        <v>1.0257526873942042</v>
      </c>
      <c r="CL28" s="20">
        <f t="shared" si="38"/>
        <v>0.97943611516712825</v>
      </c>
      <c r="CM28" s="20">
        <f t="shared" si="39"/>
        <v>0.99276084129048625</v>
      </c>
      <c r="CN28" s="20">
        <f t="shared" si="40"/>
        <v>1.0240551719045932</v>
      </c>
      <c r="CO28" s="20">
        <f t="shared" si="41"/>
        <v>1.5295462930218771</v>
      </c>
      <c r="CP28" s="20">
        <f t="shared" si="42"/>
        <v>1.5197824819482442</v>
      </c>
      <c r="CQ28" s="20">
        <f t="shared" si="43"/>
        <v>1.6758817644704944</v>
      </c>
      <c r="CR28" s="20">
        <f t="shared" si="44"/>
        <v>1.3619837142227993</v>
      </c>
      <c r="CS28" s="20">
        <f t="shared" si="45"/>
        <v>1.1471372761186986</v>
      </c>
      <c r="CT28" s="20">
        <f t="shared" si="46"/>
        <v>1.0965649920873803</v>
      </c>
      <c r="CU28" s="20">
        <f t="shared" si="47"/>
        <v>1.0685178631117402</v>
      </c>
      <c r="CV28" s="20">
        <f t="shared" si="48"/>
        <v>1.1215520161247652</v>
      </c>
      <c r="CW28" s="20">
        <f t="shared" si="49"/>
        <v>1.0502360385723404</v>
      </c>
      <c r="CX28" s="20">
        <f t="shared" si="50"/>
        <v>1.4347447502218111</v>
      </c>
      <c r="CY28" s="20">
        <f t="shared" si="51"/>
        <v>1.5251850284455051</v>
      </c>
      <c r="CZ28" s="20">
        <f t="shared" si="52"/>
        <v>1.3660570168422514</v>
      </c>
      <c r="DA28" s="20">
        <f t="shared" si="53"/>
        <v>1.4304484370183195</v>
      </c>
      <c r="DB28" s="20">
        <f t="shared" si="54"/>
        <v>1.0406449999378777</v>
      </c>
      <c r="DC28" s="20">
        <f t="shared" si="55"/>
        <v>1.0367780255575239</v>
      </c>
      <c r="DD28" s="20">
        <f t="shared" si="56"/>
        <v>0.98763072078869441</v>
      </c>
      <c r="DE28" s="20">
        <f t="shared" si="57"/>
        <v>1.0102335090282244</v>
      </c>
      <c r="DF28" s="20">
        <f t="shared" si="58"/>
        <v>1.9429136131507201</v>
      </c>
      <c r="DG28" s="20">
        <f t="shared" si="59"/>
        <v>1.8983289668053762</v>
      </c>
      <c r="DH28" s="20">
        <f t="shared" si="60"/>
        <v>1.2827533453074129</v>
      </c>
      <c r="DI28" s="20">
        <f t="shared" si="61"/>
        <v>1.1273633438799484</v>
      </c>
      <c r="DJ28" s="20">
        <f t="shared" si="62"/>
        <v>1.1675181559401711</v>
      </c>
      <c r="DK28" s="55">
        <f t="shared" si="63"/>
        <v>1.0685178631117402</v>
      </c>
      <c r="DL28" s="20">
        <f t="shared" si="64"/>
        <v>1.088006776169228</v>
      </c>
      <c r="DM28" s="2" t="s">
        <v>177</v>
      </c>
    </row>
    <row r="29" spans="1:117" x14ac:dyDescent="0.3">
      <c r="A29" s="15">
        <v>44196</v>
      </c>
      <c r="B29" s="18">
        <f>((In!B29-In!B$5)/In!B$5)+Justering!B$5</f>
        <v>1.0250437651007682</v>
      </c>
      <c r="C29" s="18">
        <f>((In!C29-In!C$5)/In!C$5)+Justering!C$5</f>
        <v>0.98218655856262238</v>
      </c>
      <c r="D29" s="18">
        <f>((In!D29-In!D$5)/In!D$5)+Justering!D$5</f>
        <v>0.99269105097865051</v>
      </c>
      <c r="E29" s="18">
        <f>((In!E29-In!E$5)/In!E$5)+Justering!E$5</f>
        <v>1.0239248199258726</v>
      </c>
      <c r="F29" s="18">
        <f>((In!F29-In!F$5)/In!F$5)+Justering!F$5</f>
        <v>1.549791545203437</v>
      </c>
      <c r="G29" s="18">
        <f>((In!G29-In!G$5)/In!G$5)+Justering!G$5</f>
        <v>1.5366887922141992</v>
      </c>
      <c r="H29" s="18">
        <f>((In!H29-In!H$5)/In!H$5)+Justering!H$5</f>
        <v>1.7607719558411601</v>
      </c>
      <c r="I29" s="18">
        <f>((In!I29-In!I$5)/In!I$5)+Justering!I$5</f>
        <v>1.3657495766811345</v>
      </c>
      <c r="J29" s="18">
        <f>((In!J29-In!J$5)/In!J$5)+Justering!J$5</f>
        <v>1.1669665381203722</v>
      </c>
      <c r="K29" s="18">
        <f>((In!K29-In!K$5)/In!K$5)+Justering!K$5</f>
        <v>1.1040742234772085</v>
      </c>
      <c r="L29" s="18">
        <f>((In!L29-In!L$5)/In!L$5)+Justering!L$5</f>
        <v>1.0741756621246978</v>
      </c>
      <c r="M29" s="18">
        <f>((In!M29-In!M$5)/In!M$5)+Justering!M$5</f>
        <v>1.1271597762053887</v>
      </c>
      <c r="N29" s="18">
        <f>((In!N29-In!N28)/In!N28)+Justering!N28+(0.03^1/12)</f>
        <v>1.0526657393533005</v>
      </c>
      <c r="O29" s="18">
        <f>((In!O29-In!O$5)/In!O$5)+Justering!O$5</f>
        <v>1.4308888711343191</v>
      </c>
      <c r="P29" s="18">
        <f>((In!P29-In!P$5)/In!P$5)+Justering!P$5</f>
        <v>1.5547903655541571</v>
      </c>
      <c r="Q29" s="18">
        <f>((In!Q29-In!Q$5)/In!Q$5)+Justering!Q$5</f>
        <v>1.3637274557657628</v>
      </c>
      <c r="R29" s="18">
        <f>((In!R29-In!R$5)/In!R$5)+Justering!R$5</f>
        <v>1.4284819124079398</v>
      </c>
      <c r="S29" s="18">
        <f>((In!S29-In!S$5)/In!S$5)+Justering!S$5</f>
        <v>1.0262547673531655</v>
      </c>
      <c r="T29" s="18">
        <f>((In!T29-In!T$5)/In!T$5)+Justering!T$5</f>
        <v>1.0306208289391712</v>
      </c>
      <c r="U29" s="18">
        <f>((In!U29-In!U$5)/In!U$5)+Justering!U$5</f>
        <v>0.98041040308261818</v>
      </c>
      <c r="V29" s="18">
        <f>((In!V29-In!V$5)/In!V$5)+Justering!V$5</f>
        <v>1.0063994144585224</v>
      </c>
      <c r="W29" s="18">
        <f>((In!W29-In!W$5)/In!W$5)+Justering!W$5</f>
        <v>2.0190908218296615</v>
      </c>
      <c r="X29" s="18">
        <f>((In!X29-In!X$5)/In!X$5)+Justering!X$5</f>
        <v>1.9800142984520721</v>
      </c>
      <c r="Y29" s="18">
        <f>((In!Y29-In!Y$5)/In!Y$5)+Justering!Y$5</f>
        <v>1.2842314959410377</v>
      </c>
      <c r="Z29" s="18">
        <f>((In!Z29-In!Z$5)/In!Z$5)+Justering!Z$5</f>
        <v>1.11435780746615</v>
      </c>
      <c r="AA29" s="18">
        <f>((In!AA29-In!AA$5)/In!AA$5)+Justering!AA$5</f>
        <v>1.1633243746123632</v>
      </c>
      <c r="AB29" s="55">
        <f t="shared" si="5"/>
        <v>1.0741756621246978</v>
      </c>
      <c r="AC29" s="18">
        <f>((In!AC29-In!AC$5)/In!AC$5)+Justering!AC$5</f>
        <v>1.0816348056442133</v>
      </c>
      <c r="AD29" s="2" t="s">
        <v>177</v>
      </c>
      <c r="AE29" s="20">
        <f t="shared" si="9"/>
        <v>-6.9112399328630225E-4</v>
      </c>
      <c r="AF29" s="20">
        <f t="shared" si="10"/>
        <v>2.8081907057559974E-3</v>
      </c>
      <c r="AG29" s="20">
        <f t="shared" si="11"/>
        <v>-7.0299219039560157E-5</v>
      </c>
      <c r="AH29" s="20">
        <f t="shared" si="12"/>
        <v>-1.2728999598543567E-4</v>
      </c>
      <c r="AI29" s="20">
        <f t="shared" si="13"/>
        <v>1.3236116012913524E-2</v>
      </c>
      <c r="AJ29" s="20">
        <f t="shared" si="14"/>
        <v>1.1124164455615038E-2</v>
      </c>
      <c r="AK29" s="20">
        <f t="shared" si="15"/>
        <v>5.0654045631606692E-2</v>
      </c>
      <c r="AL29" s="20">
        <f t="shared" si="16"/>
        <v>2.7649834715417487E-3</v>
      </c>
      <c r="AM29" s="20">
        <f t="shared" si="17"/>
        <v>1.7285866665204486E-2</v>
      </c>
      <c r="AN29" s="20">
        <f t="shared" si="18"/>
        <v>6.8479583463030291E-3</v>
      </c>
      <c r="AO29" s="20">
        <f t="shared" si="19"/>
        <v>5.2949971247846506E-3</v>
      </c>
      <c r="AP29" s="20">
        <f t="shared" si="20"/>
        <v>4.9999999999998934E-3</v>
      </c>
      <c r="AQ29" s="20">
        <f t="shared" si="21"/>
        <v>2.3134806764613103E-3</v>
      </c>
      <c r="AR29" s="20">
        <f t="shared" si="22"/>
        <v>1.2278557069516083E-3</v>
      </c>
      <c r="AS29" s="20">
        <f t="shared" si="23"/>
        <v>2.5370443368853746E-2</v>
      </c>
      <c r="AT29" s="20">
        <f t="shared" si="24"/>
        <v>4.2404307235908156E-3</v>
      </c>
      <c r="AU29" s="20">
        <f t="shared" si="25"/>
        <v>6.3737082773169806E-3</v>
      </c>
      <c r="AV29" s="20">
        <f t="shared" si="26"/>
        <v>-5.267629337182278E-4</v>
      </c>
      <c r="AW29" s="20">
        <f t="shared" si="27"/>
        <v>-1.1665038191556176E-3</v>
      </c>
      <c r="AX29" s="20">
        <f t="shared" si="28"/>
        <v>2.2561343117579735E-3</v>
      </c>
      <c r="AY29" s="20">
        <f t="shared" si="29"/>
        <v>2.9484898817599969E-5</v>
      </c>
      <c r="AZ29" s="20">
        <f t="shared" si="30"/>
        <v>6.8738674110660813E-2</v>
      </c>
      <c r="BA29" s="20">
        <f t="shared" si="31"/>
        <v>6.9881505273666544E-2</v>
      </c>
      <c r="BB29" s="20">
        <f t="shared" si="32"/>
        <v>2.7202182636559158E-2</v>
      </c>
      <c r="BC29" s="20">
        <f t="shared" si="33"/>
        <v>8.6461795713617118E-3</v>
      </c>
      <c r="BD29" s="20">
        <f t="shared" si="34"/>
        <v>1.287012870128712E-2</v>
      </c>
      <c r="BE29" s="55">
        <f t="shared" si="35"/>
        <v>5.2949971247846506E-3</v>
      </c>
      <c r="BF29" s="20">
        <f t="shared" si="36"/>
        <v>3.683490827505409E-3</v>
      </c>
      <c r="BG29" s="2" t="s">
        <v>177</v>
      </c>
      <c r="BH29" s="20">
        <f>(VLOOKUP(BH$4,Assets[],6,FALSE)/12)+AE29</f>
        <v>-6.9112399328630225E-4</v>
      </c>
      <c r="BI29" s="20">
        <f>(VLOOKUP(BI$4,Assets[],6,FALSE)/12)+AF29</f>
        <v>2.8081907057559974E-3</v>
      </c>
      <c r="BJ29" s="20">
        <f>(VLOOKUP(BJ$4,Assets[],6,FALSE)/12)+AG29</f>
        <v>-7.0299219039560157E-5</v>
      </c>
      <c r="BK29" s="20">
        <f>(VLOOKUP(BK$4,Assets[],6,FALSE)/12)+AH29</f>
        <v>-1.2728999598543567E-4</v>
      </c>
      <c r="BL29" s="20">
        <f>(VLOOKUP(BL$4,Assets[],6,FALSE)/12)+AI29</f>
        <v>1.3236116012913524E-2</v>
      </c>
      <c r="BM29" s="20">
        <f>(VLOOKUP(BM$4,Assets[],6,FALSE)/12)+AJ29</f>
        <v>1.1124164455615038E-2</v>
      </c>
      <c r="BN29" s="20">
        <f>(VLOOKUP(BN$4,Assets[],6,FALSE)/12)+AK29</f>
        <v>5.0654045631606692E-2</v>
      </c>
      <c r="BO29" s="20">
        <f>(VLOOKUP(BO$4,Assets[],6,FALSE)/12)+AL29</f>
        <v>2.7649834715417487E-3</v>
      </c>
      <c r="BP29" s="20">
        <f>(VLOOKUP(BP$4,Assets[],6,FALSE)/12)+AM29</f>
        <v>1.7285866665204486E-2</v>
      </c>
      <c r="BQ29" s="20">
        <f>(VLOOKUP(BQ$4,Assets[],6,FALSE)/12)+AN29</f>
        <v>6.8479583463030291E-3</v>
      </c>
      <c r="BR29" s="20">
        <f>(VLOOKUP(BR$4,Assets[],6,FALSE)/12)+AO29</f>
        <v>5.2949971247846506E-3</v>
      </c>
      <c r="BS29" s="20">
        <f>(VLOOKUP(BS$4,Assets[],6,FALSE)/12)+AP29</f>
        <v>4.9999999999998934E-3</v>
      </c>
      <c r="BT29" s="20">
        <f>(VLOOKUP(BT$4,Assets[],6,FALSE)/12)+AQ29</f>
        <v>2.3134806764613103E-3</v>
      </c>
      <c r="BU29" s="20">
        <f>(VLOOKUP(BU$4,Assets[],6,FALSE)/12)+AR29</f>
        <v>1.4006140402849417E-3</v>
      </c>
      <c r="BV29" s="20">
        <f>(VLOOKUP(BV$4,Assets[],6,FALSE)/12)+AS29</f>
        <v>2.5628068368853747E-2</v>
      </c>
      <c r="BW29" s="20">
        <f>(VLOOKUP(BW$4,Assets[],6,FALSE)/12)+AT29</f>
        <v>4.5018140569241492E-3</v>
      </c>
      <c r="BX29" s="20">
        <f>(VLOOKUP(BX$4,Assets[],6,FALSE)/12)+AU29</f>
        <v>6.7145666106503141E-3</v>
      </c>
      <c r="BY29" s="20">
        <f>(VLOOKUP(BY$4,Assets[],6,FALSE)/12)+AV29</f>
        <v>5.6570399615105582E-5</v>
      </c>
      <c r="BZ29" s="20">
        <f>(VLOOKUP(BZ$4,Assets[],6,FALSE)/12)+AW29</f>
        <v>-9.5797048582228425E-4</v>
      </c>
      <c r="CA29" s="20">
        <f>(VLOOKUP(CA$4,Assets[],6,FALSE)/12)+AX29</f>
        <v>2.6728009784246403E-3</v>
      </c>
      <c r="CB29" s="20">
        <f>(VLOOKUP(CB$4,Assets[],6,FALSE)/12)+AY29</f>
        <v>1.9615156548426663E-4</v>
      </c>
      <c r="CC29" s="20">
        <f>(VLOOKUP(CC$4,Assets[],6,FALSE)/12)+AZ29</f>
        <v>6.9988674110660815E-2</v>
      </c>
      <c r="CD29" s="20">
        <f>(VLOOKUP(CD$4,Assets[],6,FALSE)/12)+BA29</f>
        <v>7.1014838606999878E-2</v>
      </c>
      <c r="CE29" s="20">
        <f>(VLOOKUP(CE$4,Assets[],6,FALSE)/12)+BB29</f>
        <v>2.8330465969892492E-2</v>
      </c>
      <c r="CF29" s="20">
        <f>(VLOOKUP(CF$4,Assets[],6,FALSE)/12)+BC29</f>
        <v>9.5287629046950442E-3</v>
      </c>
      <c r="CG29" s="20">
        <f>(VLOOKUP(CG$4,Assets[],6,FALSE)/12)+BD29</f>
        <v>1.3586795367953788E-2</v>
      </c>
      <c r="CH29" s="55">
        <f t="shared" si="7"/>
        <v>5.2949971247846506E-3</v>
      </c>
      <c r="CI29" s="20">
        <f>(VLOOKUP(CI$4,Assets[],6,FALSE)/12)+BF29</f>
        <v>4.1001574941720758E-3</v>
      </c>
      <c r="CJ29" s="2" t="s">
        <v>177</v>
      </c>
      <c r="CK29" s="20">
        <f t="shared" si="37"/>
        <v>1.0250437651007682</v>
      </c>
      <c r="CL29" s="20">
        <f t="shared" si="38"/>
        <v>0.98218655856262238</v>
      </c>
      <c r="CM29" s="20">
        <f t="shared" si="39"/>
        <v>0.99269105097865051</v>
      </c>
      <c r="CN29" s="20">
        <f t="shared" si="40"/>
        <v>1.0239248199258726</v>
      </c>
      <c r="CO29" s="20">
        <f t="shared" si="41"/>
        <v>1.5497915452034365</v>
      </c>
      <c r="CP29" s="20">
        <f t="shared" si="42"/>
        <v>1.5366887922141992</v>
      </c>
      <c r="CQ29" s="20">
        <f t="shared" si="43"/>
        <v>1.7607719558411603</v>
      </c>
      <c r="CR29" s="20">
        <f t="shared" si="44"/>
        <v>1.3657495766811343</v>
      </c>
      <c r="CS29" s="20">
        <f t="shared" si="45"/>
        <v>1.1669665381203724</v>
      </c>
      <c r="CT29" s="20">
        <f t="shared" si="46"/>
        <v>1.1040742234772087</v>
      </c>
      <c r="CU29" s="20">
        <f t="shared" si="47"/>
        <v>1.0741756621246978</v>
      </c>
      <c r="CV29" s="20">
        <f t="shared" si="48"/>
        <v>1.1271597762053889</v>
      </c>
      <c r="CW29" s="20">
        <f t="shared" si="49"/>
        <v>1.0526657393533008</v>
      </c>
      <c r="CX29" s="20">
        <f t="shared" si="50"/>
        <v>1.4367542738631969</v>
      </c>
      <c r="CY29" s="20">
        <f t="shared" si="51"/>
        <v>1.5642725746296584</v>
      </c>
      <c r="CZ29" s="20">
        <f t="shared" si="52"/>
        <v>1.3722067515232319</v>
      </c>
      <c r="DA29" s="20">
        <f t="shared" si="53"/>
        <v>1.4400532783317797</v>
      </c>
      <c r="DB29" s="20">
        <f t="shared" si="54"/>
        <v>1.0407038696413817</v>
      </c>
      <c r="DC29" s="20">
        <f t="shared" si="55"/>
        <v>1.0357848228086908</v>
      </c>
      <c r="DD29" s="20">
        <f t="shared" si="56"/>
        <v>0.99027046114554074</v>
      </c>
      <c r="DE29" s="20">
        <f t="shared" si="57"/>
        <v>1.0104316679125249</v>
      </c>
      <c r="DF29" s="20">
        <f t="shared" si="58"/>
        <v>2.0788955608466924</v>
      </c>
      <c r="DG29" s="20">
        <f t="shared" si="59"/>
        <v>2.0331384920060529</v>
      </c>
      <c r="DH29" s="20">
        <f t="shared" si="60"/>
        <v>1.3190943453044102</v>
      </c>
      <c r="DI29" s="20">
        <f t="shared" si="61"/>
        <v>1.1381057218912245</v>
      </c>
      <c r="DJ29" s="20">
        <f t="shared" si="62"/>
        <v>1.1833809862133009</v>
      </c>
      <c r="DK29" s="55">
        <f t="shared" si="63"/>
        <v>1.0741756621246978</v>
      </c>
      <c r="DL29" s="20">
        <f t="shared" si="64"/>
        <v>1.0924677753062484</v>
      </c>
      <c r="DM29" s="2" t="s">
        <v>177</v>
      </c>
    </row>
    <row r="30" spans="1:117" x14ac:dyDescent="0.3">
      <c r="A30" s="15">
        <v>44227</v>
      </c>
      <c r="B30" s="18">
        <f>((In!B30-In!B$5)/In!B$5)+Justering!B$5</f>
        <v>1.0243927140149596</v>
      </c>
      <c r="C30" s="18">
        <f>((In!C30-In!C$5)/In!C$5)+Justering!C$5</f>
        <v>0.99329817413323684</v>
      </c>
      <c r="D30" s="18">
        <f>((In!D30-In!D$5)/In!D$5)+Justering!D$5</f>
        <v>0.99245312946102848</v>
      </c>
      <c r="E30" s="18">
        <f>((In!E30-In!E$5)/In!E$5)+Justering!E$5</f>
        <v>1.0264015075215647</v>
      </c>
      <c r="F30" s="18">
        <f>((In!F30-In!F$5)/In!F$5)+Justering!F$5</f>
        <v>1.5885530503598497</v>
      </c>
      <c r="G30" s="18">
        <f>((In!G30-In!G$5)/In!G$5)+Justering!G$5</f>
        <v>1.5759510248015427</v>
      </c>
      <c r="H30" s="18">
        <f>((In!H30-In!H$5)/In!H$5)+Justering!H$5</f>
        <v>1.7370363439493446</v>
      </c>
      <c r="I30" s="18">
        <f>((In!I30-In!I$5)/In!I$5)+Justering!I$5</f>
        <v>1.3833893359864879</v>
      </c>
      <c r="J30" s="18">
        <f>((In!J30-In!J$5)/In!J$5)+Justering!J$5</f>
        <v>1.1689324785948401</v>
      </c>
      <c r="K30" s="18">
        <f>((In!K30-In!K$5)/In!K$5)+Justering!K$5</f>
        <v>1.1077978092903467</v>
      </c>
      <c r="L30" s="18">
        <f>((In!L30-In!L$5)/In!L$5)+Justering!L$5</f>
        <v>1.0844786566782674</v>
      </c>
      <c r="M30" s="18">
        <f>((In!M30-In!M$5)/In!M$5)+Justering!M$5</f>
        <v>1.1327955750864156</v>
      </c>
      <c r="N30" s="18">
        <f>((In!N30-In!N29)/In!N29)+Justering!N29+(0.03^1/12)</f>
        <v>1.0549260660759123</v>
      </c>
      <c r="O30" s="18">
        <f>((In!O30-In!O$5)/In!O$5)+Justering!O$5</f>
        <v>1.4721637258013562</v>
      </c>
      <c r="P30" s="18">
        <f>((In!P30-In!P$5)/In!P$5)+Justering!P$5</f>
        <v>1.5866700160431573</v>
      </c>
      <c r="Q30" s="18">
        <f>((In!Q30-In!Q$5)/In!Q$5)+Justering!Q$5</f>
        <v>1.3930404059990962</v>
      </c>
      <c r="R30" s="18">
        <f>((In!R30-In!R$5)/In!R$5)+Justering!R$5</f>
        <v>1.4559975335276474</v>
      </c>
      <c r="S30" s="18">
        <f>((In!S30-In!S$5)/In!S$5)+Justering!S$5</f>
        <v>1.0270293322238402</v>
      </c>
      <c r="T30" s="18">
        <f>((In!T30-In!T$5)/In!T$5)+Justering!T$5</f>
        <v>1.0302950841032448</v>
      </c>
      <c r="U30" s="18">
        <f>((In!U30-In!U$5)/In!U$5)+Justering!U$5</f>
        <v>0.99130175168430246</v>
      </c>
      <c r="V30" s="18">
        <f>((In!V30-In!V$5)/In!V$5)+Justering!V$5</f>
        <v>1.0069038505286687</v>
      </c>
      <c r="W30" s="18">
        <f>((In!W30-In!W$5)/In!W$5)+Justering!W$5</f>
        <v>1.9328483403467316</v>
      </c>
      <c r="X30" s="18">
        <f>((In!X30-In!X$5)/In!X$5)+Justering!X$5</f>
        <v>1.9461317867442101</v>
      </c>
      <c r="Y30" s="18">
        <f>((In!Y30-In!Y$5)/In!Y$5)+Justering!Y$5</f>
        <v>1.2728273057432753</v>
      </c>
      <c r="Z30" s="18">
        <f>((In!Z30-In!Z$5)/In!Z$5)+Justering!Z$5</f>
        <v>1.1158334647531936</v>
      </c>
      <c r="AA30" s="18">
        <f>((In!AA30-In!AA$5)/In!AA$5)+Justering!AA$5</f>
        <v>1.1627041554682656</v>
      </c>
      <c r="AB30" s="55">
        <f t="shared" si="5"/>
        <v>1.0844786566782674</v>
      </c>
      <c r="AC30" s="18">
        <f>((In!AC30-In!AC$5)/In!AC$5)+Justering!AC$5</f>
        <v>1.085371110171288</v>
      </c>
      <c r="AD30" s="2" t="s">
        <v>177</v>
      </c>
      <c r="AE30" s="20">
        <f t="shared" si="9"/>
        <v>-6.3514467184200285E-4</v>
      </c>
      <c r="AF30" s="20">
        <f t="shared" si="10"/>
        <v>1.1313141555180373E-2</v>
      </c>
      <c r="AG30" s="20">
        <f t="shared" si="11"/>
        <v>-2.3967327738827482E-4</v>
      </c>
      <c r="AH30" s="20">
        <f t="shared" si="12"/>
        <v>2.4188178150339468E-3</v>
      </c>
      <c r="AI30" s="20">
        <f t="shared" si="13"/>
        <v>2.501078630631226E-2</v>
      </c>
      <c r="AJ30" s="20">
        <f t="shared" si="14"/>
        <v>2.5549891940560787E-2</v>
      </c>
      <c r="AK30" s="20">
        <f t="shared" si="15"/>
        <v>-1.348023053926739E-2</v>
      </c>
      <c r="AL30" s="20">
        <f t="shared" si="16"/>
        <v>1.2915807997699869E-2</v>
      </c>
      <c r="AM30" s="20">
        <f t="shared" si="17"/>
        <v>1.6846588228951465E-3</v>
      </c>
      <c r="AN30" s="20">
        <f t="shared" si="18"/>
        <v>3.372586492791152E-3</v>
      </c>
      <c r="AO30" s="20">
        <f t="shared" si="19"/>
        <v>9.591536018597191E-3</v>
      </c>
      <c r="AP30" s="20">
        <f t="shared" si="20"/>
        <v>4.9999999999998934E-3</v>
      </c>
      <c r="AQ30" s="20">
        <f t="shared" si="21"/>
        <v>2.1472407033977792E-3</v>
      </c>
      <c r="AR30" s="20">
        <f t="shared" si="22"/>
        <v>2.8845604644557099E-2</v>
      </c>
      <c r="AS30" s="20">
        <f t="shared" si="23"/>
        <v>2.0504147179763121E-2</v>
      </c>
      <c r="AT30" s="20">
        <f t="shared" si="24"/>
        <v>2.1494727637402899E-2</v>
      </c>
      <c r="AU30" s="20">
        <f t="shared" si="25"/>
        <v>1.9262141774917918E-2</v>
      </c>
      <c r="AV30" s="20">
        <f t="shared" si="26"/>
        <v>7.5474910842299181E-4</v>
      </c>
      <c r="AW30" s="20">
        <f t="shared" si="27"/>
        <v>-3.1606661419958382E-4</v>
      </c>
      <c r="AX30" s="20">
        <f t="shared" si="28"/>
        <v>1.1108968823096532E-2</v>
      </c>
      <c r="AY30" s="20">
        <f t="shared" si="29"/>
        <v>5.0122850122846785E-4</v>
      </c>
      <c r="AZ30" s="20">
        <f t="shared" si="30"/>
        <v>-4.2713522616470767E-2</v>
      </c>
      <c r="BA30" s="20">
        <f t="shared" si="31"/>
        <v>-1.7112256075297316E-2</v>
      </c>
      <c r="BB30" s="20">
        <f t="shared" si="32"/>
        <v>-8.8801670367115726E-3</v>
      </c>
      <c r="BC30" s="20">
        <f t="shared" si="33"/>
        <v>1.3242221458464876E-3</v>
      </c>
      <c r="BD30" s="20">
        <f t="shared" si="34"/>
        <v>-5.3314377110358357E-4</v>
      </c>
      <c r="BE30" s="55">
        <f t="shared" si="35"/>
        <v>9.591536018597191E-3</v>
      </c>
      <c r="BF30" s="20">
        <f t="shared" si="36"/>
        <v>3.4543124052386354E-3</v>
      </c>
      <c r="BG30" s="2" t="s">
        <v>177</v>
      </c>
      <c r="BH30" s="20">
        <f>(VLOOKUP(BH$4,Assets[],6,FALSE)/12)+AE30</f>
        <v>-6.3514467184200285E-4</v>
      </c>
      <c r="BI30" s="20">
        <f>(VLOOKUP(BI$4,Assets[],6,FALSE)/12)+AF30</f>
        <v>1.1313141555180373E-2</v>
      </c>
      <c r="BJ30" s="20">
        <f>(VLOOKUP(BJ$4,Assets[],6,FALSE)/12)+AG30</f>
        <v>-2.3967327738827482E-4</v>
      </c>
      <c r="BK30" s="20">
        <f>(VLOOKUP(BK$4,Assets[],6,FALSE)/12)+AH30</f>
        <v>2.4188178150339468E-3</v>
      </c>
      <c r="BL30" s="20">
        <f>(VLOOKUP(BL$4,Assets[],6,FALSE)/12)+AI30</f>
        <v>2.501078630631226E-2</v>
      </c>
      <c r="BM30" s="20">
        <f>(VLOOKUP(BM$4,Assets[],6,FALSE)/12)+AJ30</f>
        <v>2.5549891940560787E-2</v>
      </c>
      <c r="BN30" s="20">
        <f>(VLOOKUP(BN$4,Assets[],6,FALSE)/12)+AK30</f>
        <v>-1.348023053926739E-2</v>
      </c>
      <c r="BO30" s="20">
        <f>(VLOOKUP(BO$4,Assets[],6,FALSE)/12)+AL30</f>
        <v>1.2915807997699869E-2</v>
      </c>
      <c r="BP30" s="20">
        <f>(VLOOKUP(BP$4,Assets[],6,FALSE)/12)+AM30</f>
        <v>1.6846588228951465E-3</v>
      </c>
      <c r="BQ30" s="20">
        <f>(VLOOKUP(BQ$4,Assets[],6,FALSE)/12)+AN30</f>
        <v>3.372586492791152E-3</v>
      </c>
      <c r="BR30" s="20">
        <f>(VLOOKUP(BR$4,Assets[],6,FALSE)/12)+AO30</f>
        <v>9.591536018597191E-3</v>
      </c>
      <c r="BS30" s="20">
        <f>(VLOOKUP(BS$4,Assets[],6,FALSE)/12)+AP30</f>
        <v>4.9999999999998934E-3</v>
      </c>
      <c r="BT30" s="20">
        <f>(VLOOKUP(BT$4,Assets[],6,FALSE)/12)+AQ30</f>
        <v>2.1472407033977792E-3</v>
      </c>
      <c r="BU30" s="20">
        <f>(VLOOKUP(BU$4,Assets[],6,FALSE)/12)+AR30</f>
        <v>2.9018362977890431E-2</v>
      </c>
      <c r="BV30" s="20">
        <f>(VLOOKUP(BV$4,Assets[],6,FALSE)/12)+AS30</f>
        <v>2.0761772179763122E-2</v>
      </c>
      <c r="BW30" s="20">
        <f>(VLOOKUP(BW$4,Assets[],6,FALSE)/12)+AT30</f>
        <v>2.1756110970736233E-2</v>
      </c>
      <c r="BX30" s="20">
        <f>(VLOOKUP(BX$4,Assets[],6,FALSE)/12)+AU30</f>
        <v>1.9603000108251251E-2</v>
      </c>
      <c r="BY30" s="20">
        <f>(VLOOKUP(BY$4,Assets[],6,FALSE)/12)+AV30</f>
        <v>1.3380824417563251E-3</v>
      </c>
      <c r="BZ30" s="20">
        <f>(VLOOKUP(BZ$4,Assets[],6,FALSE)/12)+AW30</f>
        <v>-1.0753328086625047E-4</v>
      </c>
      <c r="CA30" s="20">
        <f>(VLOOKUP(CA$4,Assets[],6,FALSE)/12)+AX30</f>
        <v>1.1525635489763198E-2</v>
      </c>
      <c r="CB30" s="20">
        <f>(VLOOKUP(CB$4,Assets[],6,FALSE)/12)+AY30</f>
        <v>6.6789516789513448E-4</v>
      </c>
      <c r="CC30" s="20">
        <f>(VLOOKUP(CC$4,Assets[],6,FALSE)/12)+AZ30</f>
        <v>-4.1463522616470766E-2</v>
      </c>
      <c r="CD30" s="20">
        <f>(VLOOKUP(CD$4,Assets[],6,FALSE)/12)+BA30</f>
        <v>-1.5978922741963983E-2</v>
      </c>
      <c r="CE30" s="20">
        <f>(VLOOKUP(CE$4,Assets[],6,FALSE)/12)+BB30</f>
        <v>-7.7518837033782395E-3</v>
      </c>
      <c r="CF30" s="20">
        <f>(VLOOKUP(CF$4,Assets[],6,FALSE)/12)+BC30</f>
        <v>2.2068054791798209E-3</v>
      </c>
      <c r="CG30" s="20">
        <f>(VLOOKUP(CG$4,Assets[],6,FALSE)/12)+BD30</f>
        <v>1.8352289556308309E-4</v>
      </c>
      <c r="CH30" s="55">
        <f t="shared" si="7"/>
        <v>9.591536018597191E-3</v>
      </c>
      <c r="CI30" s="20">
        <f>(VLOOKUP(CI$4,Assets[],6,FALSE)/12)+BF30</f>
        <v>3.8709790719053021E-3</v>
      </c>
      <c r="CJ30" s="2" t="s">
        <v>177</v>
      </c>
      <c r="CK30" s="20">
        <f t="shared" si="37"/>
        <v>1.0243927140149596</v>
      </c>
      <c r="CL30" s="20">
        <f t="shared" si="38"/>
        <v>0.99329817413323673</v>
      </c>
      <c r="CM30" s="20">
        <f t="shared" si="39"/>
        <v>0.99245312946102848</v>
      </c>
      <c r="CN30" s="20">
        <f t="shared" si="40"/>
        <v>1.0264015075215647</v>
      </c>
      <c r="CO30" s="20">
        <f t="shared" si="41"/>
        <v>1.5885530503598491</v>
      </c>
      <c r="CP30" s="20">
        <f t="shared" si="42"/>
        <v>1.5759510248015429</v>
      </c>
      <c r="CQ30" s="20">
        <f t="shared" si="43"/>
        <v>1.7370363439493448</v>
      </c>
      <c r="CR30" s="20">
        <f t="shared" si="44"/>
        <v>1.3833893359864877</v>
      </c>
      <c r="CS30" s="20">
        <f t="shared" si="45"/>
        <v>1.1689324785948403</v>
      </c>
      <c r="CT30" s="20">
        <f t="shared" si="46"/>
        <v>1.1077978092903469</v>
      </c>
      <c r="CU30" s="20">
        <f t="shared" si="47"/>
        <v>1.0844786566782674</v>
      </c>
      <c r="CV30" s="20">
        <f t="shared" si="48"/>
        <v>1.1327955750864156</v>
      </c>
      <c r="CW30" s="20">
        <f t="shared" si="49"/>
        <v>1.0549260660759125</v>
      </c>
      <c r="CX30" s="20">
        <f t="shared" si="50"/>
        <v>1.4784465308921946</v>
      </c>
      <c r="CY30" s="20">
        <f t="shared" si="51"/>
        <v>1.5967496454511707</v>
      </c>
      <c r="CZ30" s="20">
        <f t="shared" si="52"/>
        <v>1.4020606338841648</v>
      </c>
      <c r="DA30" s="20">
        <f t="shared" si="53"/>
        <v>1.4682826429028051</v>
      </c>
      <c r="DB30" s="20">
        <f t="shared" si="54"/>
        <v>1.0420964172164169</v>
      </c>
      <c r="DC30" s="20">
        <f t="shared" si="55"/>
        <v>1.0356734414684228</v>
      </c>
      <c r="DD30" s="20">
        <f t="shared" si="56"/>
        <v>1.001683957516984</v>
      </c>
      <c r="DE30" s="20">
        <f t="shared" si="57"/>
        <v>1.0111065303410118</v>
      </c>
      <c r="DF30" s="20">
        <f t="shared" si="58"/>
        <v>1.9926972277422448</v>
      </c>
      <c r="DG30" s="20">
        <f t="shared" si="59"/>
        <v>2.0006511291185749</v>
      </c>
      <c r="DH30" s="20">
        <f t="shared" si="60"/>
        <v>1.3088688793458265</v>
      </c>
      <c r="DI30" s="20">
        <f t="shared" si="61"/>
        <v>1.1406172998341799</v>
      </c>
      <c r="DJ30" s="20">
        <f t="shared" si="62"/>
        <v>1.1835981637184452</v>
      </c>
      <c r="DK30" s="55">
        <f t="shared" si="63"/>
        <v>1.0844786566782674</v>
      </c>
      <c r="DL30" s="20">
        <f t="shared" si="64"/>
        <v>1.0966966952011898</v>
      </c>
      <c r="DM30" s="2" t="s">
        <v>177</v>
      </c>
    </row>
    <row r="31" spans="1:117" x14ac:dyDescent="0.3">
      <c r="A31" s="15">
        <v>44255</v>
      </c>
      <c r="B31" s="18">
        <f>((In!B31-In!B$5)/In!B$5)+Justering!B$5</f>
        <v>1.016088195720424</v>
      </c>
      <c r="C31" s="18">
        <f>((In!C31-In!C$5)/In!C$5)+Justering!C$5</f>
        <v>0.98963970363166909</v>
      </c>
      <c r="D31" s="18">
        <f>((In!D31-In!D$5)/In!D$5)+Justering!D$5</f>
        <v>0.99229451511594713</v>
      </c>
      <c r="E31" s="18">
        <f>((In!E31-In!E$5)/In!E$5)+Justering!E$5</f>
        <v>1.0223104608047939</v>
      </c>
      <c r="F31" s="18">
        <f>((In!F31-In!F$5)/In!F$5)+Justering!F$5</f>
        <v>1.6367241725367259</v>
      </c>
      <c r="G31" s="18">
        <f>((In!G31-In!G$5)/In!G$5)+Justering!G$5</f>
        <v>1.6143857918105575</v>
      </c>
      <c r="H31" s="18">
        <f>((In!H31-In!H$5)/In!H$5)+Justering!H$5</f>
        <v>1.7978562013040511</v>
      </c>
      <c r="I31" s="18">
        <f>((In!I31-In!I$5)/In!I$5)+Justering!I$5</f>
        <v>1.428163901689218</v>
      </c>
      <c r="J31" s="18">
        <f>((In!J31-In!J$5)/In!J$5)+Justering!J$5</f>
        <v>1.1738803575809811</v>
      </c>
      <c r="K31" s="18">
        <f>((In!K31-In!K$5)/In!K$5)+Justering!K$5</f>
        <v>1.1042914326496416</v>
      </c>
      <c r="L31" s="18">
        <f>((In!L31-In!L$5)/In!L$5)+Justering!L$5</f>
        <v>1.0947619890284905</v>
      </c>
      <c r="M31" s="18">
        <f>((In!M31-In!M$5)/In!M$5)+Justering!M$5</f>
        <v>1.1384595529618475</v>
      </c>
      <c r="N31" s="18">
        <f>((In!N31-In!N30)/In!N30)+Justering!N30+(0.03^1/12)</f>
        <v>1.0572662455862862</v>
      </c>
      <c r="O31" s="18">
        <f>((In!O31-In!O$5)/In!O$5)+Justering!O$5</f>
        <v>1.50198089689734</v>
      </c>
      <c r="P31" s="18">
        <f>((In!P31-In!P$5)/In!P$5)+Justering!P$5</f>
        <v>1.6133225013072368</v>
      </c>
      <c r="Q31" s="18">
        <f>((In!Q31-In!Q$5)/In!Q$5)+Justering!Q$5</f>
        <v>1.4258377660824009</v>
      </c>
      <c r="R31" s="18">
        <f>((In!R31-In!R$5)/In!R$5)+Justering!R$5</f>
        <v>1.4793813521465922</v>
      </c>
      <c r="S31" s="18">
        <f>((In!S31-In!S$5)/In!S$5)+Justering!S$5</f>
        <v>1.0215650787046666</v>
      </c>
      <c r="T31" s="18">
        <f>((In!T31-In!T$5)/In!T$5)+Justering!T$5</f>
        <v>1.0198590339222529</v>
      </c>
      <c r="U31" s="18">
        <f>((In!U31-In!U$5)/In!U$5)+Justering!U$5</f>
        <v>0.9861870299652794</v>
      </c>
      <c r="V31" s="18">
        <f>((In!V31-In!V$5)/In!V$5)+Justering!V$5</f>
        <v>1.0068642869153239</v>
      </c>
      <c r="W31" s="18">
        <f>((In!W31-In!W$5)/In!W$5)+Justering!W$5</f>
        <v>1.9746277329244193</v>
      </c>
      <c r="X31" s="18">
        <f>((In!X31-In!X$5)/In!X$5)+Justering!X$5</f>
        <v>2.0461084915133059</v>
      </c>
      <c r="Y31" s="18">
        <f>((In!Y31-In!Y$5)/In!Y$5)+Justering!Y$5</f>
        <v>1.2837500603208083</v>
      </c>
      <c r="Z31" s="18">
        <f>((In!Z31-In!Z$5)/In!Z$5)+Justering!Z$5</f>
        <v>1.1167965845855767</v>
      </c>
      <c r="AA31" s="18">
        <f>((In!AA31-In!AA$5)/In!AA$5)+Justering!AA$5</f>
        <v>1.1652884019020056</v>
      </c>
      <c r="AB31" s="55">
        <f t="shared" si="5"/>
        <v>1.0947619890284905</v>
      </c>
      <c r="AC31" s="18">
        <f>((In!AC31-In!AC$5)/In!AC$5)+Justering!AC$5</f>
        <v>1.0897646148431899</v>
      </c>
      <c r="AD31" s="2" t="s">
        <v>177</v>
      </c>
      <c r="AE31" s="20">
        <f t="shared" si="9"/>
        <v>-8.1067721206130594E-3</v>
      </c>
      <c r="AF31" s="20">
        <f t="shared" si="10"/>
        <v>-3.6831543607338535E-3</v>
      </c>
      <c r="AG31" s="20">
        <f t="shared" si="11"/>
        <v>-1.5982048962603912E-4</v>
      </c>
      <c r="AH31" s="20">
        <f t="shared" si="12"/>
        <v>-3.985815187128261E-3</v>
      </c>
      <c r="AI31" s="20">
        <f t="shared" si="13"/>
        <v>3.0323898950660899E-2</v>
      </c>
      <c r="AJ31" s="20">
        <f t="shared" si="14"/>
        <v>2.438830040029627E-2</v>
      </c>
      <c r="AK31" s="20">
        <f t="shared" si="15"/>
        <v>3.5013577906162663E-2</v>
      </c>
      <c r="AL31" s="20">
        <f t="shared" si="16"/>
        <v>3.2365845635785151E-2</v>
      </c>
      <c r="AM31" s="20">
        <f t="shared" si="17"/>
        <v>4.232818470480737E-3</v>
      </c>
      <c r="AN31" s="20">
        <f t="shared" si="18"/>
        <v>-3.1651774460099702E-3</v>
      </c>
      <c r="AO31" s="20">
        <f t="shared" si="19"/>
        <v>9.4822819120485846E-3</v>
      </c>
      <c r="AP31" s="20">
        <f t="shared" si="20"/>
        <v>4.9999999999998934E-3</v>
      </c>
      <c r="AQ31" s="20">
        <f t="shared" si="21"/>
        <v>2.2183350906086474E-3</v>
      </c>
      <c r="AR31" s="20">
        <f t="shared" si="22"/>
        <v>2.0253977579669735E-2</v>
      </c>
      <c r="AS31" s="20">
        <f t="shared" si="23"/>
        <v>1.6797749371066706E-2</v>
      </c>
      <c r="AT31" s="20">
        <f t="shared" si="24"/>
        <v>2.3543724892733708E-2</v>
      </c>
      <c r="AU31" s="20">
        <f t="shared" si="25"/>
        <v>1.6060342191850818E-2</v>
      </c>
      <c r="AV31" s="20">
        <f t="shared" si="26"/>
        <v>-5.3204454320129324E-3</v>
      </c>
      <c r="AW31" s="20">
        <f t="shared" si="27"/>
        <v>-1.0129185649832895E-2</v>
      </c>
      <c r="AX31" s="20">
        <f t="shared" si="28"/>
        <v>-5.1596012115712186E-3</v>
      </c>
      <c r="AY31" s="20">
        <f t="shared" si="29"/>
        <v>-3.9292344868879781E-5</v>
      </c>
      <c r="AZ31" s="20">
        <f t="shared" si="30"/>
        <v>2.1615453062495904E-2</v>
      </c>
      <c r="BA31" s="20">
        <f t="shared" si="31"/>
        <v>5.1372011623299407E-2</v>
      </c>
      <c r="BB31" s="20">
        <f t="shared" si="32"/>
        <v>8.5814898283900209E-3</v>
      </c>
      <c r="BC31" s="20">
        <f t="shared" si="33"/>
        <v>8.631394045850449E-4</v>
      </c>
      <c r="BD31" s="20">
        <f t="shared" si="34"/>
        <v>2.2226173541963767E-3</v>
      </c>
      <c r="BE31" s="55">
        <f t="shared" si="35"/>
        <v>9.4822819120485846E-3</v>
      </c>
      <c r="BF31" s="20">
        <f t="shared" si="36"/>
        <v>4.0479285202354998E-3</v>
      </c>
      <c r="BG31" s="2" t="s">
        <v>177</v>
      </c>
      <c r="BH31" s="20">
        <f>(VLOOKUP(BH$4,Assets[],6,FALSE)/12)+AE31</f>
        <v>-8.1067721206130594E-3</v>
      </c>
      <c r="BI31" s="20">
        <f>(VLOOKUP(BI$4,Assets[],6,FALSE)/12)+AF31</f>
        <v>-3.6831543607338535E-3</v>
      </c>
      <c r="BJ31" s="20">
        <f>(VLOOKUP(BJ$4,Assets[],6,FALSE)/12)+AG31</f>
        <v>-1.5982048962603912E-4</v>
      </c>
      <c r="BK31" s="20">
        <f>(VLOOKUP(BK$4,Assets[],6,FALSE)/12)+AH31</f>
        <v>-3.985815187128261E-3</v>
      </c>
      <c r="BL31" s="20">
        <f>(VLOOKUP(BL$4,Assets[],6,FALSE)/12)+AI31</f>
        <v>3.0323898950660899E-2</v>
      </c>
      <c r="BM31" s="20">
        <f>(VLOOKUP(BM$4,Assets[],6,FALSE)/12)+AJ31</f>
        <v>2.438830040029627E-2</v>
      </c>
      <c r="BN31" s="20">
        <f>(VLOOKUP(BN$4,Assets[],6,FALSE)/12)+AK31</f>
        <v>3.5013577906162663E-2</v>
      </c>
      <c r="BO31" s="20">
        <f>(VLOOKUP(BO$4,Assets[],6,FALSE)/12)+AL31</f>
        <v>3.2365845635785151E-2</v>
      </c>
      <c r="BP31" s="20">
        <f>(VLOOKUP(BP$4,Assets[],6,FALSE)/12)+AM31</f>
        <v>4.232818470480737E-3</v>
      </c>
      <c r="BQ31" s="20">
        <f>(VLOOKUP(BQ$4,Assets[],6,FALSE)/12)+AN31</f>
        <v>-3.1651774460099702E-3</v>
      </c>
      <c r="BR31" s="20">
        <f>(VLOOKUP(BR$4,Assets[],6,FALSE)/12)+AO31</f>
        <v>9.4822819120485846E-3</v>
      </c>
      <c r="BS31" s="20">
        <f>(VLOOKUP(BS$4,Assets[],6,FALSE)/12)+AP31</f>
        <v>4.9999999999998934E-3</v>
      </c>
      <c r="BT31" s="20">
        <f>(VLOOKUP(BT$4,Assets[],6,FALSE)/12)+AQ31</f>
        <v>2.2183350906086474E-3</v>
      </c>
      <c r="BU31" s="20">
        <f>(VLOOKUP(BU$4,Assets[],6,FALSE)/12)+AR31</f>
        <v>2.0426735913003067E-2</v>
      </c>
      <c r="BV31" s="20">
        <f>(VLOOKUP(BV$4,Assets[],6,FALSE)/12)+AS31</f>
        <v>1.7055374371066707E-2</v>
      </c>
      <c r="BW31" s="20">
        <f>(VLOOKUP(BW$4,Assets[],6,FALSE)/12)+AT31</f>
        <v>2.3805108226067042E-2</v>
      </c>
      <c r="BX31" s="20">
        <f>(VLOOKUP(BX$4,Assets[],6,FALSE)/12)+AU31</f>
        <v>1.6401200525184151E-2</v>
      </c>
      <c r="BY31" s="20">
        <f>(VLOOKUP(BY$4,Assets[],6,FALSE)/12)+AV31</f>
        <v>-4.7371120986795991E-3</v>
      </c>
      <c r="BZ31" s="20">
        <f>(VLOOKUP(BZ$4,Assets[],6,FALSE)/12)+AW31</f>
        <v>-9.9206523164995612E-3</v>
      </c>
      <c r="CA31" s="20">
        <f>(VLOOKUP(CA$4,Assets[],6,FALSE)/12)+AX31</f>
        <v>-4.7429345449045519E-3</v>
      </c>
      <c r="CB31" s="20">
        <f>(VLOOKUP(CB$4,Assets[],6,FALSE)/12)+AY31</f>
        <v>1.2737432179778688E-4</v>
      </c>
      <c r="CC31" s="20">
        <f>(VLOOKUP(CC$4,Assets[],6,FALSE)/12)+AZ31</f>
        <v>2.2865453062495905E-2</v>
      </c>
      <c r="CD31" s="20">
        <f>(VLOOKUP(CD$4,Assets[],6,FALSE)/12)+BA31</f>
        <v>5.2505344956632741E-2</v>
      </c>
      <c r="CE31" s="20">
        <f>(VLOOKUP(CE$4,Assets[],6,FALSE)/12)+BB31</f>
        <v>9.7097731617233549E-3</v>
      </c>
      <c r="CF31" s="20">
        <f>(VLOOKUP(CF$4,Assets[],6,FALSE)/12)+BC31</f>
        <v>1.7457227379183782E-3</v>
      </c>
      <c r="CG31" s="20">
        <f>(VLOOKUP(CG$4,Assets[],6,FALSE)/12)+BD31</f>
        <v>2.9392840208630434E-3</v>
      </c>
      <c r="CH31" s="55">
        <f t="shared" si="7"/>
        <v>9.4822819120485846E-3</v>
      </c>
      <c r="CI31" s="20">
        <f>(VLOOKUP(CI$4,Assets[],6,FALSE)/12)+BF31</f>
        <v>4.4645951869021665E-3</v>
      </c>
      <c r="CJ31" s="2" t="s">
        <v>177</v>
      </c>
      <c r="CK31" s="20">
        <f t="shared" si="37"/>
        <v>1.016088195720424</v>
      </c>
      <c r="CL31" s="20">
        <f t="shared" si="38"/>
        <v>0.98963970363166898</v>
      </c>
      <c r="CM31" s="20">
        <f t="shared" si="39"/>
        <v>0.99229451511594713</v>
      </c>
      <c r="CN31" s="20">
        <f t="shared" si="40"/>
        <v>1.0223104608047939</v>
      </c>
      <c r="CO31" s="20">
        <f t="shared" si="41"/>
        <v>1.6367241725367252</v>
      </c>
      <c r="CP31" s="20">
        <f t="shared" si="42"/>
        <v>1.6143857918105577</v>
      </c>
      <c r="CQ31" s="20">
        <f t="shared" si="43"/>
        <v>1.7978562013040511</v>
      </c>
      <c r="CR31" s="20">
        <f t="shared" si="44"/>
        <v>1.4281639016892178</v>
      </c>
      <c r="CS31" s="20">
        <f t="shared" si="45"/>
        <v>1.1738803575809813</v>
      </c>
      <c r="CT31" s="20">
        <f t="shared" si="46"/>
        <v>1.1042914326496418</v>
      </c>
      <c r="CU31" s="20">
        <f t="shared" si="47"/>
        <v>1.0947619890284905</v>
      </c>
      <c r="CV31" s="20">
        <f t="shared" si="48"/>
        <v>1.1384595529618475</v>
      </c>
      <c r="CW31" s="20">
        <f t="shared" si="49"/>
        <v>1.0572662455862865</v>
      </c>
      <c r="CX31" s="20">
        <f t="shared" si="50"/>
        <v>1.5086463677402249</v>
      </c>
      <c r="CY31" s="20">
        <f t="shared" si="51"/>
        <v>1.6239828084312082</v>
      </c>
      <c r="CZ31" s="20">
        <f t="shared" si="52"/>
        <v>1.4354368390132854</v>
      </c>
      <c r="DA31" s="20">
        <f t="shared" si="53"/>
        <v>1.4923642409567013</v>
      </c>
      <c r="DB31" s="20">
        <f t="shared" si="54"/>
        <v>1.0371598896704304</v>
      </c>
      <c r="DC31" s="20">
        <f t="shared" si="55"/>
        <v>1.025398885342182</v>
      </c>
      <c r="DD31" s="20">
        <f t="shared" si="56"/>
        <v>0.99693303607179995</v>
      </c>
      <c r="DE31" s="20">
        <f t="shared" si="57"/>
        <v>1.0112353193495793</v>
      </c>
      <c r="DF31" s="20">
        <f t="shared" si="58"/>
        <v>2.0382611526709509</v>
      </c>
      <c r="DG31" s="20">
        <f t="shared" si="59"/>
        <v>2.1056960067908226</v>
      </c>
      <c r="DH31" s="20">
        <f t="shared" si="60"/>
        <v>1.3215776992627135</v>
      </c>
      <c r="DI31" s="20">
        <f t="shared" si="61"/>
        <v>1.1426085013897633</v>
      </c>
      <c r="DJ31" s="20">
        <f t="shared" si="62"/>
        <v>1.1870770948881857</v>
      </c>
      <c r="DK31" s="55">
        <f t="shared" si="63"/>
        <v>1.0947619890284905</v>
      </c>
      <c r="DL31" s="20">
        <f t="shared" si="64"/>
        <v>1.1015930019880766</v>
      </c>
      <c r="DM31" s="2" t="s">
        <v>177</v>
      </c>
    </row>
    <row r="32" spans="1:117" x14ac:dyDescent="0.3">
      <c r="A32" s="15">
        <v>44286</v>
      </c>
      <c r="B32" s="18">
        <f>((In!B32-In!B$5)/In!B$5)+Justering!B$5</f>
        <v>1.0172745554767864</v>
      </c>
      <c r="C32" s="18">
        <f>((In!C32-In!C$5)/In!C$5)+Justering!C$5</f>
        <v>0.98062240864441808</v>
      </c>
      <c r="D32" s="18">
        <f>((In!D32-In!D$5)/In!D$5)+Justering!D$5</f>
        <v>0.99211052247565257</v>
      </c>
      <c r="E32" s="18">
        <f>((In!E32-In!E$5)/In!E$5)+Justering!E$5</f>
        <v>1.0237242784201486</v>
      </c>
      <c r="F32" s="18">
        <f>((In!F32-In!F$5)/In!F$5)+Justering!F$5</f>
        <v>1.7711180670381452</v>
      </c>
      <c r="G32" s="18">
        <f>((In!G32-In!G$5)/In!G$5)+Justering!G$5</f>
        <v>1.740980849441629</v>
      </c>
      <c r="H32" s="18">
        <f>((In!H32-In!H$5)/In!H$5)+Justering!H$5</f>
        <v>1.8850872113551302</v>
      </c>
      <c r="I32" s="18">
        <f>((In!I32-In!I$5)/In!I$5)+Justering!I$5</f>
        <v>1.517442733101704</v>
      </c>
      <c r="J32" s="18">
        <f>((In!J32-In!J$5)/In!J$5)+Justering!J$5</f>
        <v>1.174091106399844</v>
      </c>
      <c r="K32" s="18">
        <f>((In!K32-In!K$5)/In!K$5)+Justering!K$5</f>
        <v>1.1126695007292022</v>
      </c>
      <c r="L32" s="18">
        <f>((In!L32-In!L$5)/In!L$5)+Justering!L$5</f>
        <v>1.0964381918637804</v>
      </c>
      <c r="M32" s="18">
        <f>((In!M32-In!M$5)/In!M$5)+Justering!M$5</f>
        <v>1.1441518507266566</v>
      </c>
      <c r="N32" s="18">
        <f>((In!N32-In!N31)/In!N31)+Justering!N31+(0.03^1/12)</f>
        <v>1.0595808241841806</v>
      </c>
      <c r="O32" s="18">
        <f>((In!O32-In!O$5)/In!O$5)+Justering!O$5</f>
        <v>1.6299068886834898</v>
      </c>
      <c r="P32" s="18">
        <f>((In!P32-In!P$5)/In!P$5)+Justering!P$5</f>
        <v>1.7352219897256096</v>
      </c>
      <c r="Q32" s="18">
        <f>((In!Q32-In!Q$5)/In!Q$5)+Justering!Q$5</f>
        <v>1.5245006376837344</v>
      </c>
      <c r="R32" s="18">
        <f>((In!R32-In!R$5)/In!R$5)+Justering!R$5</f>
        <v>1.5956023290018859</v>
      </c>
      <c r="S32" s="18">
        <f>((In!S32-In!S$5)/In!S$5)+Justering!S$5</f>
        <v>1.0219998613133623</v>
      </c>
      <c r="T32" s="18">
        <f>((In!T32-In!T$5)/In!T$5)+Justering!T$5</f>
        <v>1.0210862775916054</v>
      </c>
      <c r="U32" s="18">
        <f>((In!U32-In!U$5)/In!U$5)+Justering!U$5</f>
        <v>0.9777609589978622</v>
      </c>
      <c r="V32" s="18">
        <f>((In!V32-In!V$5)/In!V$5)+Justering!V$5</f>
        <v>1.0067950505919705</v>
      </c>
      <c r="W32" s="18">
        <f>((In!W32-In!W$5)/In!W$5)+Justering!W$5</f>
        <v>2.0487959509919289</v>
      </c>
      <c r="X32" s="18">
        <f>((In!X32-In!X$5)/In!X$5)+Justering!X$5</f>
        <v>2.1077765907027928</v>
      </c>
      <c r="Y32" s="18">
        <f>((In!Y32-In!Y$5)/In!Y$5)+Justering!Y$5</f>
        <v>1.2906319351033426</v>
      </c>
      <c r="Z32" s="18">
        <f>((In!Z32-In!Z$5)/In!Z$5)+Justering!Z$5</f>
        <v>1.1217417261810891</v>
      </c>
      <c r="AA32" s="18">
        <f>((In!AA32-In!AA$5)/In!AA$5)+Justering!AA$5</f>
        <v>1.1668389497622493</v>
      </c>
      <c r="AB32" s="55">
        <f t="shared" si="5"/>
        <v>1.0964381918637804</v>
      </c>
      <c r="AC32" s="18">
        <f>((In!AC32-In!AC$5)/In!AC$5)+Justering!AC$5</f>
        <v>1.0904755674689985</v>
      </c>
      <c r="AD32" s="2" t="s">
        <v>177</v>
      </c>
      <c r="AE32" s="20">
        <f t="shared" si="9"/>
        <v>1.1675755720410574E-3</v>
      </c>
      <c r="AF32" s="20">
        <f t="shared" si="10"/>
        <v>-9.1116948462762748E-3</v>
      </c>
      <c r="AG32" s="20">
        <f t="shared" si="11"/>
        <v>-1.8542140210564551E-4</v>
      </c>
      <c r="AH32" s="20">
        <f t="shared" si="12"/>
        <v>1.3829630719435215E-3</v>
      </c>
      <c r="AI32" s="20">
        <f t="shared" si="13"/>
        <v>8.2111510758178019E-2</v>
      </c>
      <c r="AJ32" s="20">
        <f t="shared" si="14"/>
        <v>7.8416855669358521E-2</v>
      </c>
      <c r="AK32" s="20">
        <f t="shared" si="15"/>
        <v>4.8519458890987632E-2</v>
      </c>
      <c r="AL32" s="20">
        <f t="shared" si="16"/>
        <v>6.2513015002611194E-2</v>
      </c>
      <c r="AM32" s="20">
        <f t="shared" si="17"/>
        <v>1.7953177042451252E-4</v>
      </c>
      <c r="AN32" s="20">
        <f t="shared" si="18"/>
        <v>7.586827020344078E-3</v>
      </c>
      <c r="AO32" s="20">
        <f t="shared" si="19"/>
        <v>1.5311116499188149E-3</v>
      </c>
      <c r="AP32" s="20">
        <f t="shared" si="20"/>
        <v>4.9999999999998934E-3</v>
      </c>
      <c r="AQ32" s="20">
        <f t="shared" si="21"/>
        <v>2.189210719208079E-3</v>
      </c>
      <c r="AR32" s="20">
        <f t="shared" si="22"/>
        <v>8.5171517194664759E-2</v>
      </c>
      <c r="AS32" s="20">
        <f t="shared" si="23"/>
        <v>7.5558041445278556E-2</v>
      </c>
      <c r="AT32" s="20">
        <f t="shared" si="24"/>
        <v>6.9196421884950787E-2</v>
      </c>
      <c r="AU32" s="20">
        <f t="shared" si="25"/>
        <v>7.8560525781034229E-2</v>
      </c>
      <c r="AV32" s="20">
        <f t="shared" si="26"/>
        <v>4.2560441596828369E-4</v>
      </c>
      <c r="AW32" s="20">
        <f t="shared" si="27"/>
        <v>1.2033463729126392E-3</v>
      </c>
      <c r="AX32" s="20">
        <f t="shared" si="28"/>
        <v>-8.5440902297344579E-3</v>
      </c>
      <c r="AY32" s="20">
        <f t="shared" si="29"/>
        <v>-6.876430543145684E-5</v>
      </c>
      <c r="AZ32" s="20">
        <f t="shared" si="30"/>
        <v>3.7560607921608868E-2</v>
      </c>
      <c r="BA32" s="20">
        <f t="shared" si="31"/>
        <v>3.0139212776482349E-2</v>
      </c>
      <c r="BB32" s="20">
        <f t="shared" si="32"/>
        <v>5.3607590723809828E-3</v>
      </c>
      <c r="BC32" s="20">
        <f t="shared" si="33"/>
        <v>4.4279698413900448E-3</v>
      </c>
      <c r="BD32" s="20">
        <f t="shared" si="34"/>
        <v>1.3306129690409119E-3</v>
      </c>
      <c r="BE32" s="55">
        <f t="shared" si="35"/>
        <v>1.5311116499188149E-3</v>
      </c>
      <c r="BF32" s="20">
        <f t="shared" si="36"/>
        <v>6.5239099905167741E-4</v>
      </c>
      <c r="BG32" s="2" t="s">
        <v>177</v>
      </c>
      <c r="BH32" s="20">
        <f>(VLOOKUP(BH$4,Assets[],6,FALSE)/12)+AE32</f>
        <v>1.1675755720410574E-3</v>
      </c>
      <c r="BI32" s="20">
        <f>(VLOOKUP(BI$4,Assets[],6,FALSE)/12)+AF32</f>
        <v>-9.1116948462762748E-3</v>
      </c>
      <c r="BJ32" s="20">
        <f>(VLOOKUP(BJ$4,Assets[],6,FALSE)/12)+AG32</f>
        <v>-1.8542140210564551E-4</v>
      </c>
      <c r="BK32" s="20">
        <f>(VLOOKUP(BK$4,Assets[],6,FALSE)/12)+AH32</f>
        <v>1.3829630719435215E-3</v>
      </c>
      <c r="BL32" s="20">
        <f>(VLOOKUP(BL$4,Assets[],6,FALSE)/12)+AI32</f>
        <v>8.2111510758178019E-2</v>
      </c>
      <c r="BM32" s="20">
        <f>(VLOOKUP(BM$4,Assets[],6,FALSE)/12)+AJ32</f>
        <v>7.8416855669358521E-2</v>
      </c>
      <c r="BN32" s="20">
        <f>(VLOOKUP(BN$4,Assets[],6,FALSE)/12)+AK32</f>
        <v>4.8519458890987632E-2</v>
      </c>
      <c r="BO32" s="20">
        <f>(VLOOKUP(BO$4,Assets[],6,FALSE)/12)+AL32</f>
        <v>6.2513015002611194E-2</v>
      </c>
      <c r="BP32" s="20">
        <f>(VLOOKUP(BP$4,Assets[],6,FALSE)/12)+AM32</f>
        <v>1.7953177042451252E-4</v>
      </c>
      <c r="BQ32" s="20">
        <f>(VLOOKUP(BQ$4,Assets[],6,FALSE)/12)+AN32</f>
        <v>7.586827020344078E-3</v>
      </c>
      <c r="BR32" s="20">
        <f>(VLOOKUP(BR$4,Assets[],6,FALSE)/12)+AO32</f>
        <v>1.5311116499188149E-3</v>
      </c>
      <c r="BS32" s="20">
        <f>(VLOOKUP(BS$4,Assets[],6,FALSE)/12)+AP32</f>
        <v>4.9999999999998934E-3</v>
      </c>
      <c r="BT32" s="20">
        <f>(VLOOKUP(BT$4,Assets[],6,FALSE)/12)+AQ32</f>
        <v>2.189210719208079E-3</v>
      </c>
      <c r="BU32" s="20">
        <f>(VLOOKUP(BU$4,Assets[],6,FALSE)/12)+AR32</f>
        <v>8.5344275527998087E-2</v>
      </c>
      <c r="BV32" s="20">
        <f>(VLOOKUP(BV$4,Assets[],6,FALSE)/12)+AS32</f>
        <v>7.5815666445278554E-2</v>
      </c>
      <c r="BW32" s="20">
        <f>(VLOOKUP(BW$4,Assets[],6,FALSE)/12)+AT32</f>
        <v>6.9457805218284124E-2</v>
      </c>
      <c r="BX32" s="20">
        <f>(VLOOKUP(BX$4,Assets[],6,FALSE)/12)+AU32</f>
        <v>7.8901384114367562E-2</v>
      </c>
      <c r="BY32" s="20">
        <f>(VLOOKUP(BY$4,Assets[],6,FALSE)/12)+AV32</f>
        <v>1.008937749301617E-3</v>
      </c>
      <c r="BZ32" s="20">
        <f>(VLOOKUP(BZ$4,Assets[],6,FALSE)/12)+AW32</f>
        <v>1.4118797062459725E-3</v>
      </c>
      <c r="CA32" s="20">
        <f>(VLOOKUP(CA$4,Assets[],6,FALSE)/12)+AX32</f>
        <v>-8.127423563067792E-3</v>
      </c>
      <c r="CB32" s="20">
        <f>(VLOOKUP(CB$4,Assets[],6,FALSE)/12)+AY32</f>
        <v>9.7902361235209821E-5</v>
      </c>
      <c r="CC32" s="20">
        <f>(VLOOKUP(CC$4,Assets[],6,FALSE)/12)+AZ32</f>
        <v>3.881060792160887E-2</v>
      </c>
      <c r="CD32" s="20">
        <f>(VLOOKUP(CD$4,Assets[],6,FALSE)/12)+BA32</f>
        <v>3.1272546109815683E-2</v>
      </c>
      <c r="CE32" s="20">
        <f>(VLOOKUP(CE$4,Assets[],6,FALSE)/12)+BB32</f>
        <v>6.4890424057143159E-3</v>
      </c>
      <c r="CF32" s="20">
        <f>(VLOOKUP(CF$4,Assets[],6,FALSE)/12)+BC32</f>
        <v>5.3105531747233781E-3</v>
      </c>
      <c r="CG32" s="20">
        <f>(VLOOKUP(CG$4,Assets[],6,FALSE)/12)+BD32</f>
        <v>2.0472796357075785E-3</v>
      </c>
      <c r="CH32" s="55">
        <f t="shared" si="7"/>
        <v>1.5311116499188149E-3</v>
      </c>
      <c r="CI32" s="20">
        <f>(VLOOKUP(CI$4,Assets[],6,FALSE)/12)+BF32</f>
        <v>1.0690576657183442E-3</v>
      </c>
      <c r="CJ32" s="2" t="s">
        <v>177</v>
      </c>
      <c r="CK32" s="20">
        <f t="shared" si="37"/>
        <v>1.0172745554767864</v>
      </c>
      <c r="CL32" s="20">
        <f t="shared" si="38"/>
        <v>0.98062240864441796</v>
      </c>
      <c r="CM32" s="20">
        <f t="shared" si="39"/>
        <v>0.99211052247565257</v>
      </c>
      <c r="CN32" s="20">
        <f t="shared" si="40"/>
        <v>1.0237242784201486</v>
      </c>
      <c r="CO32" s="20">
        <f t="shared" si="41"/>
        <v>1.7711180670381446</v>
      </c>
      <c r="CP32" s="20">
        <f t="shared" si="42"/>
        <v>1.7409808494416292</v>
      </c>
      <c r="CQ32" s="20">
        <f t="shared" si="43"/>
        <v>1.8850872113551302</v>
      </c>
      <c r="CR32" s="20">
        <f t="shared" si="44"/>
        <v>1.5174427331017035</v>
      </c>
      <c r="CS32" s="20">
        <f t="shared" si="45"/>
        <v>1.1740911063998445</v>
      </c>
      <c r="CT32" s="20">
        <f t="shared" si="46"/>
        <v>1.1126695007292027</v>
      </c>
      <c r="CU32" s="20">
        <f t="shared" si="47"/>
        <v>1.0964381918637804</v>
      </c>
      <c r="CV32" s="20">
        <f t="shared" si="48"/>
        <v>1.1441518507266566</v>
      </c>
      <c r="CW32" s="20">
        <f t="shared" si="49"/>
        <v>1.0595808241841809</v>
      </c>
      <c r="CX32" s="20">
        <f t="shared" si="50"/>
        <v>1.6374006990229601</v>
      </c>
      <c r="CY32" s="20">
        <f t="shared" si="51"/>
        <v>1.7471061473480953</v>
      </c>
      <c r="CZ32" s="20">
        <f t="shared" si="52"/>
        <v>1.5351391313806197</v>
      </c>
      <c r="DA32" s="20">
        <f t="shared" si="53"/>
        <v>1.6101138451709724</v>
      </c>
      <c r="DB32" s="20">
        <f t="shared" si="54"/>
        <v>1.0382063194351805</v>
      </c>
      <c r="DC32" s="20">
        <f t="shared" si="55"/>
        <v>1.0268466252192039</v>
      </c>
      <c r="DD32" s="20">
        <f t="shared" si="56"/>
        <v>0.98883053902362927</v>
      </c>
      <c r="DE32" s="20">
        <f t="shared" si="57"/>
        <v>1.0113343216751083</v>
      </c>
      <c r="DF32" s="20">
        <f t="shared" si="58"/>
        <v>2.1173673071091095</v>
      </c>
      <c r="DG32" s="20">
        <f t="shared" si="59"/>
        <v>2.1715464822564434</v>
      </c>
      <c r="DH32" s="20">
        <f t="shared" si="60"/>
        <v>1.3301534729956754</v>
      </c>
      <c r="DI32" s="20">
        <f t="shared" si="61"/>
        <v>1.1486763845942844</v>
      </c>
      <c r="DJ32" s="20">
        <f t="shared" si="62"/>
        <v>1.1895073736505652</v>
      </c>
      <c r="DK32" s="55">
        <f t="shared" si="63"/>
        <v>1.0964381918637804</v>
      </c>
      <c r="DL32" s="20">
        <f t="shared" si="64"/>
        <v>1.1027706684313539</v>
      </c>
      <c r="DM32" s="2" t="s">
        <v>177</v>
      </c>
    </row>
    <row r="33" spans="1:117" x14ac:dyDescent="0.3">
      <c r="A33" s="15">
        <v>44316</v>
      </c>
      <c r="B33" s="18">
        <f>((In!B33-In!B$5)/In!B$5)+Justering!B$5</f>
        <v>1.0172022164672521</v>
      </c>
      <c r="C33" s="18">
        <f>((In!C33-In!C$5)/In!C$5)+Justering!C$5</f>
        <v>0.98841679615816658</v>
      </c>
      <c r="D33" s="18">
        <f>((In!D33-In!D$5)/In!D$5)+Justering!D$5</f>
        <v>0.99200583700789891</v>
      </c>
      <c r="E33" s="18">
        <f>((In!E33-In!E$5)/In!E$5)+Justering!E$5</f>
        <v>1.0240351177540208</v>
      </c>
      <c r="F33" s="18">
        <f>((In!F33-In!F$5)/In!F$5)+Justering!F$5</f>
        <v>1.8370534374492244</v>
      </c>
      <c r="G33" s="18">
        <f>((In!G33-In!G$5)/In!G$5)+Justering!G$5</f>
        <v>1.8084266941741041</v>
      </c>
      <c r="H33" s="18">
        <f>((In!H33-In!H$5)/In!H$5)+Justering!H$5</f>
        <v>2.031792010922016</v>
      </c>
      <c r="I33" s="18">
        <f>((In!I33-In!I$5)/In!I$5)+Justering!I$5</f>
        <v>1.5364293320272209</v>
      </c>
      <c r="J33" s="18">
        <f>((In!J33-In!J$5)/In!J$5)+Justering!J$5</f>
        <v>1.1857546380467674</v>
      </c>
      <c r="K33" s="18">
        <f>((In!K33-In!K$5)/In!K$5)+Justering!K$5</f>
        <v>1.1151829211530704</v>
      </c>
      <c r="L33" s="18">
        <f>((In!L33-In!L$5)/In!L$5)+Justering!L$5</f>
        <v>1.1001838416012899</v>
      </c>
      <c r="M33" s="18">
        <f>((In!M33-In!M$5)/In!M$5)+Justering!M$5</f>
        <v>1.1498726099802898</v>
      </c>
      <c r="N33" s="18">
        <f>((In!N33-In!N32)/In!N32)+Justering!N32+(0.03^1/12)</f>
        <v>1.061975306234938</v>
      </c>
      <c r="O33" s="18">
        <f>((In!O33-In!O$5)/In!O$5)+Justering!O$5</f>
        <v>1.6540250872071076</v>
      </c>
      <c r="P33" s="18">
        <f>((In!P33-In!P$5)/In!P$5)+Justering!P$5</f>
        <v>1.7817658518595723</v>
      </c>
      <c r="Q33" s="18">
        <f>((In!Q33-In!Q$5)/In!Q$5)+Justering!Q$5</f>
        <v>1.5438609379631534</v>
      </c>
      <c r="R33" s="18">
        <f>((In!R33-In!R$5)/In!R$5)+Justering!R$5</f>
        <v>1.6149696726926606</v>
      </c>
      <c r="S33" s="18">
        <f>((In!S33-In!S$5)/In!S$5)+Justering!S$5</f>
        <v>1.0226288052146175</v>
      </c>
      <c r="T33" s="18">
        <f>((In!T33-In!T$5)/In!T$5)+Justering!T$5</f>
        <v>1.0211530552829704</v>
      </c>
      <c r="U33" s="18">
        <f>((In!U33-In!U$5)/In!U$5)+Justering!U$5</f>
        <v>0.98489057109104572</v>
      </c>
      <c r="V33" s="18">
        <f>((In!V33-In!V$5)/In!V$5)+Justering!V$5</f>
        <v>1.0068840687219964</v>
      </c>
      <c r="W33" s="18">
        <f>((In!W33-In!W$5)/In!W$5)+Justering!W$5</f>
        <v>2.2599997708943373</v>
      </c>
      <c r="X33" s="18">
        <f>((In!X33-In!X$5)/In!X$5)+Justering!X$5</f>
        <v>2.3177148181767064</v>
      </c>
      <c r="Y33" s="18">
        <f>((In!Y33-In!Y$5)/In!Y$5)+Justering!Y$5</f>
        <v>1.3124287744184016</v>
      </c>
      <c r="Z33" s="18">
        <f>((In!Z33-In!Z$5)/In!Z$5)+Justering!Z$5</f>
        <v>1.1306914186586163</v>
      </c>
      <c r="AA33" s="18">
        <f>((In!AA33-In!AA$5)/In!AA$5)+Justering!AA$5</f>
        <v>1.1784163737854043</v>
      </c>
      <c r="AB33" s="55">
        <f t="shared" si="5"/>
        <v>1.1001838416012899</v>
      </c>
      <c r="AC33" s="18">
        <f>((In!AC33-In!AC$5)/In!AC$5)+Justering!AC$5</f>
        <v>1.0937351990515223</v>
      </c>
      <c r="AD33" s="2" t="s">
        <v>177</v>
      </c>
      <c r="AE33" s="20">
        <f t="shared" si="9"/>
        <v>-7.1110605435742436E-5</v>
      </c>
      <c r="AF33" s="20">
        <f t="shared" si="10"/>
        <v>7.9484085260943527E-3</v>
      </c>
      <c r="AG33" s="20">
        <f t="shared" si="11"/>
        <v>-1.0551794924262836E-4</v>
      </c>
      <c r="AH33" s="20">
        <f t="shared" si="12"/>
        <v>3.0363579376269101E-4</v>
      </c>
      <c r="AI33" s="20">
        <f t="shared" si="13"/>
        <v>3.7228105589450333E-2</v>
      </c>
      <c r="AJ33" s="20">
        <f t="shared" si="14"/>
        <v>3.8740141658712979E-2</v>
      </c>
      <c r="AK33" s="20">
        <f t="shared" si="15"/>
        <v>7.7823879278998698E-2</v>
      </c>
      <c r="AL33" s="20">
        <f t="shared" si="16"/>
        <v>1.2512234242084253E-2</v>
      </c>
      <c r="AM33" s="20">
        <f t="shared" si="17"/>
        <v>9.9340941970744723E-3</v>
      </c>
      <c r="AN33" s="20">
        <f t="shared" si="18"/>
        <v>2.2589101455741112E-3</v>
      </c>
      <c r="AO33" s="20">
        <f t="shared" si="19"/>
        <v>3.4161977987490211E-3</v>
      </c>
      <c r="AP33" s="20">
        <f t="shared" si="20"/>
        <v>4.9999999999998934E-3</v>
      </c>
      <c r="AQ33" s="20">
        <f t="shared" si="21"/>
        <v>2.2598389817038989E-3</v>
      </c>
      <c r="AR33" s="20">
        <f t="shared" si="22"/>
        <v>1.4797286084911709E-2</v>
      </c>
      <c r="AS33" s="20">
        <f t="shared" si="23"/>
        <v>2.6823001558044179E-2</v>
      </c>
      <c r="AT33" s="20">
        <f t="shared" si="24"/>
        <v>1.2699437311377126E-2</v>
      </c>
      <c r="AU33" s="20">
        <f t="shared" si="25"/>
        <v>1.2137951505053035E-2</v>
      </c>
      <c r="AV33" s="20">
        <f t="shared" si="26"/>
        <v>6.1540507495472241E-4</v>
      </c>
      <c r="AW33" s="20">
        <f t="shared" si="27"/>
        <v>6.5398676713623871E-5</v>
      </c>
      <c r="AX33" s="20">
        <f t="shared" si="28"/>
        <v>7.2917741576539186E-3</v>
      </c>
      <c r="AY33" s="20">
        <f t="shared" si="29"/>
        <v>8.8417329796808275E-5</v>
      </c>
      <c r="AZ33" s="20">
        <f t="shared" si="30"/>
        <v>0.10308680071344023</v>
      </c>
      <c r="BA33" s="20">
        <f t="shared" si="31"/>
        <v>9.9601745460089042E-2</v>
      </c>
      <c r="BB33" s="20">
        <f t="shared" si="32"/>
        <v>1.6888501455927241E-2</v>
      </c>
      <c r="BC33" s="20">
        <f t="shared" si="33"/>
        <v>7.9783895603098287E-3</v>
      </c>
      <c r="BD33" s="20">
        <f t="shared" si="34"/>
        <v>9.9220411055989111E-3</v>
      </c>
      <c r="BE33" s="55">
        <f t="shared" si="35"/>
        <v>3.4161977987490211E-3</v>
      </c>
      <c r="BF33" s="20">
        <f t="shared" si="36"/>
        <v>2.9891835083379892E-3</v>
      </c>
      <c r="BG33" s="2" t="s">
        <v>177</v>
      </c>
      <c r="BH33" s="20">
        <f>(VLOOKUP(BH$4,Assets[],6,FALSE)/12)+AE33</f>
        <v>-7.1110605435742436E-5</v>
      </c>
      <c r="BI33" s="20">
        <f>(VLOOKUP(BI$4,Assets[],6,FALSE)/12)+AF33</f>
        <v>7.9484085260943527E-3</v>
      </c>
      <c r="BJ33" s="20">
        <f>(VLOOKUP(BJ$4,Assets[],6,FALSE)/12)+AG33</f>
        <v>-1.0551794924262836E-4</v>
      </c>
      <c r="BK33" s="20">
        <f>(VLOOKUP(BK$4,Assets[],6,FALSE)/12)+AH33</f>
        <v>3.0363579376269101E-4</v>
      </c>
      <c r="BL33" s="20">
        <f>(VLOOKUP(BL$4,Assets[],6,FALSE)/12)+AI33</f>
        <v>3.7228105589450333E-2</v>
      </c>
      <c r="BM33" s="20">
        <f>(VLOOKUP(BM$4,Assets[],6,FALSE)/12)+AJ33</f>
        <v>3.8740141658712979E-2</v>
      </c>
      <c r="BN33" s="20">
        <f>(VLOOKUP(BN$4,Assets[],6,FALSE)/12)+AK33</f>
        <v>7.7823879278998698E-2</v>
      </c>
      <c r="BO33" s="20">
        <f>(VLOOKUP(BO$4,Assets[],6,FALSE)/12)+AL33</f>
        <v>1.2512234242084253E-2</v>
      </c>
      <c r="BP33" s="20">
        <f>(VLOOKUP(BP$4,Assets[],6,FALSE)/12)+AM33</f>
        <v>9.9340941970744723E-3</v>
      </c>
      <c r="BQ33" s="20">
        <f>(VLOOKUP(BQ$4,Assets[],6,FALSE)/12)+AN33</f>
        <v>2.2589101455741112E-3</v>
      </c>
      <c r="BR33" s="20">
        <f>(VLOOKUP(BR$4,Assets[],6,FALSE)/12)+AO33</f>
        <v>3.4161977987490211E-3</v>
      </c>
      <c r="BS33" s="20">
        <f>(VLOOKUP(BS$4,Assets[],6,FALSE)/12)+AP33</f>
        <v>4.9999999999998934E-3</v>
      </c>
      <c r="BT33" s="20">
        <f>(VLOOKUP(BT$4,Assets[],6,FALSE)/12)+AQ33</f>
        <v>2.2598389817038989E-3</v>
      </c>
      <c r="BU33" s="20">
        <f>(VLOOKUP(BU$4,Assets[],6,FALSE)/12)+AR33</f>
        <v>1.4970044418245043E-2</v>
      </c>
      <c r="BV33" s="20">
        <f>(VLOOKUP(BV$4,Assets[],6,FALSE)/12)+AS33</f>
        <v>2.708062655804418E-2</v>
      </c>
      <c r="BW33" s="20">
        <f>(VLOOKUP(BW$4,Assets[],6,FALSE)/12)+AT33</f>
        <v>1.296082064471046E-2</v>
      </c>
      <c r="BX33" s="20">
        <f>(VLOOKUP(BX$4,Assets[],6,FALSE)/12)+AU33</f>
        <v>1.2478809838386368E-2</v>
      </c>
      <c r="BY33" s="20">
        <f>(VLOOKUP(BY$4,Assets[],6,FALSE)/12)+AV33</f>
        <v>1.1987384082880557E-3</v>
      </c>
      <c r="BZ33" s="20">
        <f>(VLOOKUP(BZ$4,Assets[],6,FALSE)/12)+AW33</f>
        <v>2.7393201004695725E-4</v>
      </c>
      <c r="CA33" s="20">
        <f>(VLOOKUP(CA$4,Assets[],6,FALSE)/12)+AX33</f>
        <v>7.7084408243205853E-3</v>
      </c>
      <c r="CB33" s="20">
        <f>(VLOOKUP(CB$4,Assets[],6,FALSE)/12)+AY33</f>
        <v>2.5508399646347491E-4</v>
      </c>
      <c r="CC33" s="20">
        <f>(VLOOKUP(CC$4,Assets[],6,FALSE)/12)+AZ33</f>
        <v>0.10433680071344023</v>
      </c>
      <c r="CD33" s="20">
        <f>(VLOOKUP(CD$4,Assets[],6,FALSE)/12)+BA33</f>
        <v>0.10073507879342238</v>
      </c>
      <c r="CE33" s="20">
        <f>(VLOOKUP(CE$4,Assets[],6,FALSE)/12)+BB33</f>
        <v>1.8016784789260575E-2</v>
      </c>
      <c r="CF33" s="20">
        <f>(VLOOKUP(CF$4,Assets[],6,FALSE)/12)+BC33</f>
        <v>8.8609728936431612E-3</v>
      </c>
      <c r="CG33" s="20">
        <f>(VLOOKUP(CG$4,Assets[],6,FALSE)/12)+BD33</f>
        <v>1.0638707772265579E-2</v>
      </c>
      <c r="CH33" s="55">
        <f t="shared" si="7"/>
        <v>3.4161977987490211E-3</v>
      </c>
      <c r="CI33" s="20">
        <f>(VLOOKUP(CI$4,Assets[],6,FALSE)/12)+BF33</f>
        <v>3.4058501750046559E-3</v>
      </c>
      <c r="CJ33" s="2" t="s">
        <v>177</v>
      </c>
      <c r="CK33" s="20">
        <f t="shared" si="37"/>
        <v>1.0172022164672521</v>
      </c>
      <c r="CL33" s="20">
        <f t="shared" si="38"/>
        <v>0.98841679615816647</v>
      </c>
      <c r="CM33" s="20">
        <f t="shared" si="39"/>
        <v>0.99200583700789891</v>
      </c>
      <c r="CN33" s="20">
        <f t="shared" si="40"/>
        <v>1.0240351177540208</v>
      </c>
      <c r="CO33" s="20">
        <f t="shared" si="41"/>
        <v>1.8370534374492238</v>
      </c>
      <c r="CP33" s="20">
        <f t="shared" si="42"/>
        <v>1.8084266941741045</v>
      </c>
      <c r="CQ33" s="20">
        <f t="shared" si="43"/>
        <v>2.031792010922016</v>
      </c>
      <c r="CR33" s="20">
        <f t="shared" si="44"/>
        <v>1.5364293320272207</v>
      </c>
      <c r="CS33" s="20">
        <f t="shared" si="45"/>
        <v>1.1857546380467678</v>
      </c>
      <c r="CT33" s="20">
        <f t="shared" si="46"/>
        <v>1.1151829211530708</v>
      </c>
      <c r="CU33" s="20">
        <f t="shared" si="47"/>
        <v>1.1001838416012899</v>
      </c>
      <c r="CV33" s="20">
        <f t="shared" si="48"/>
        <v>1.1498726099802898</v>
      </c>
      <c r="CW33" s="20">
        <f t="shared" si="49"/>
        <v>1.0619753062349382</v>
      </c>
      <c r="CX33" s="20">
        <f t="shared" si="50"/>
        <v>1.6619126602177994</v>
      </c>
      <c r="CY33" s="20">
        <f t="shared" si="51"/>
        <v>1.7944188764816922</v>
      </c>
      <c r="CZ33" s="20">
        <f t="shared" si="52"/>
        <v>1.5550357943271207</v>
      </c>
      <c r="DA33" s="20">
        <f t="shared" si="53"/>
        <v>1.630206149663014</v>
      </c>
      <c r="DB33" s="20">
        <f t="shared" si="54"/>
        <v>1.0394508572260148</v>
      </c>
      <c r="DC33" s="20">
        <f t="shared" si="55"/>
        <v>1.02712791137926</v>
      </c>
      <c r="DD33" s="20">
        <f t="shared" si="56"/>
        <v>0.99645288071897398</v>
      </c>
      <c r="DE33" s="20">
        <f t="shared" si="57"/>
        <v>1.0115922968756419</v>
      </c>
      <c r="DF33" s="20">
        <f t="shared" si="58"/>
        <v>2.338286637868106</v>
      </c>
      <c r="DG33" s="20">
        <f t="shared" si="59"/>
        <v>2.3902973882501257</v>
      </c>
      <c r="DH33" s="20">
        <f t="shared" si="60"/>
        <v>1.354118561855326</v>
      </c>
      <c r="DI33" s="20">
        <f t="shared" si="61"/>
        <v>1.1588547749017424</v>
      </c>
      <c r="DJ33" s="20">
        <f t="shared" si="62"/>
        <v>1.2021621949917887</v>
      </c>
      <c r="DK33" s="55">
        <f t="shared" si="63"/>
        <v>1.1001838416012899</v>
      </c>
      <c r="DL33" s="20">
        <f t="shared" si="64"/>
        <v>1.106526540105421</v>
      </c>
      <c r="DM33" s="2" t="s">
        <v>177</v>
      </c>
    </row>
    <row r="34" spans="1:117" x14ac:dyDescent="0.3">
      <c r="A34" s="15">
        <v>44347</v>
      </c>
      <c r="B34" s="18">
        <f>((In!B34-In!B$5)/In!B$5)+Justering!B$5</f>
        <v>1.0155528870498705</v>
      </c>
      <c r="C34" s="18">
        <f>((In!C34-In!C$5)/In!C$5)+Justering!C$5</f>
        <v>0.98546277894373013</v>
      </c>
      <c r="D34" s="18">
        <f>((In!D34-In!D$5)/In!D$5)+Justering!D$5</f>
        <v>0.9918059829330963</v>
      </c>
      <c r="E34" s="18">
        <f>((In!E34-In!E$5)/In!E$5)+Justering!E$5</f>
        <v>1.0235838993661417</v>
      </c>
      <c r="F34" s="18">
        <f>((In!F34-In!F$5)/In!F$5)+Justering!F$5</f>
        <v>1.8833819186252114</v>
      </c>
      <c r="G34" s="18">
        <f>((In!G34-In!G$5)/In!G$5)+Justering!G$5</f>
        <v>1.8425241063820246</v>
      </c>
      <c r="H34" s="18">
        <f>((In!H34-In!H$5)/In!H$5)+Justering!H$5</f>
        <v>2.0722737330226209</v>
      </c>
      <c r="I34" s="18">
        <f>((In!I34-In!I$5)/In!I$5)+Justering!I$5</f>
        <v>1.5287881903217913</v>
      </c>
      <c r="J34" s="18">
        <f>((In!J34-In!J$5)/In!J$5)+Justering!J$5</f>
        <v>1.1903282019665697</v>
      </c>
      <c r="K34" s="18">
        <f>((In!K34-In!K$5)/In!K$5)+Justering!K$5</f>
        <v>1.1227852421882272</v>
      </c>
      <c r="L34" s="18">
        <f>((In!L34-In!L$5)/In!L$5)+Justering!L$5</f>
        <v>1.1055122987081933</v>
      </c>
      <c r="M34" s="18">
        <f>((In!M34-In!M$5)/In!M$5)+Justering!M$5</f>
        <v>1.1556219730301911</v>
      </c>
      <c r="N34" s="18">
        <f>((In!N34-In!N33)/In!N33)+Justering!N33+(0.03^1/12)</f>
        <v>1.0642738416191597</v>
      </c>
      <c r="O34" s="18">
        <f>((In!O34-In!O$5)/In!O$5)+Justering!O$5</f>
        <v>1.6945658555678778</v>
      </c>
      <c r="P34" s="18">
        <f>((In!P34-In!P$5)/In!P$5)+Justering!P$5</f>
        <v>1.8194080333369855</v>
      </c>
      <c r="Q34" s="18">
        <f>((In!Q34-In!Q$5)/In!Q$5)+Justering!Q$5</f>
        <v>1.5429819338602799</v>
      </c>
      <c r="R34" s="18">
        <f>((In!R34-In!R$5)/In!R$5)+Justering!R$5</f>
        <v>1.6164635491829811</v>
      </c>
      <c r="S34" s="18">
        <f>((In!S34-In!S$5)/In!S$5)+Justering!S$5</f>
        <v>1.0213043478260868</v>
      </c>
      <c r="T34" s="18">
        <f>((In!T34-In!T$5)/In!T$5)+Justering!T$5</f>
        <v>1.0190397856598978</v>
      </c>
      <c r="U34" s="18">
        <f>((In!U34-In!U$5)/In!U$5)+Justering!U$5</f>
        <v>0.98156609314519105</v>
      </c>
      <c r="V34" s="18">
        <f>((In!V34-In!V$5)/In!V$5)+Justering!V$5</f>
        <v>1.0068840687219964</v>
      </c>
      <c r="W34" s="18">
        <f>((In!W34-In!W$5)/In!W$5)+Justering!W$5</f>
        <v>2.305689760122422</v>
      </c>
      <c r="X34" s="18">
        <f>((In!X34-In!X$5)/In!X$5)+Justering!X$5</f>
        <v>2.3251371607129947</v>
      </c>
      <c r="Y34" s="18">
        <f>((In!Y34-In!Y$5)/In!Y$5)+Justering!Y$5</f>
        <v>1.3090875471327785</v>
      </c>
      <c r="Z34" s="18">
        <f>((In!Z34-In!Z$5)/In!Z$5)+Justering!Z$5</f>
        <v>1.1320825917498367</v>
      </c>
      <c r="AA34" s="18">
        <f>((In!AA34-In!AA$5)/In!AA$5)+Justering!AA$5</f>
        <v>1.1778995244986563</v>
      </c>
      <c r="AB34" s="55">
        <f t="shared" si="5"/>
        <v>1.1055122987081933</v>
      </c>
      <c r="AC34" s="18">
        <f>((In!AC34-In!AC$5)/In!AC$5)+Justering!AC$5</f>
        <v>1.0977504079610467</v>
      </c>
      <c r="AD34" s="2" t="s">
        <v>177</v>
      </c>
      <c r="AE34" s="20">
        <f t="shared" si="9"/>
        <v>-1.6214371053080434E-3</v>
      </c>
      <c r="AF34" s="20">
        <f t="shared" si="10"/>
        <v>-2.9886351849931492E-3</v>
      </c>
      <c r="AG34" s="20">
        <f t="shared" si="11"/>
        <v>-2.0146461577830177E-4</v>
      </c>
      <c r="AH34" s="20">
        <f t="shared" si="12"/>
        <v>-4.4062784572151958E-4</v>
      </c>
      <c r="AI34" s="20">
        <f t="shared" si="13"/>
        <v>2.5218907752795117E-2</v>
      </c>
      <c r="AJ34" s="20">
        <f t="shared" si="14"/>
        <v>1.8854738385452041E-2</v>
      </c>
      <c r="AK34" s="20">
        <f t="shared" si="15"/>
        <v>1.9924146705466494E-2</v>
      </c>
      <c r="AL34" s="20">
        <f t="shared" si="16"/>
        <v>-4.9733115257228899E-3</v>
      </c>
      <c r="AM34" s="20">
        <f t="shared" si="17"/>
        <v>3.8570913180959732E-3</v>
      </c>
      <c r="AN34" s="20">
        <f t="shared" si="18"/>
        <v>6.8171067642393002E-3</v>
      </c>
      <c r="AO34" s="20">
        <f t="shared" si="19"/>
        <v>4.8432424704112353E-3</v>
      </c>
      <c r="AP34" s="20">
        <f t="shared" si="20"/>
        <v>4.9999999999998934E-3</v>
      </c>
      <c r="AQ34" s="20">
        <f t="shared" si="21"/>
        <v>2.1643962630080171E-3</v>
      </c>
      <c r="AR34" s="20">
        <f t="shared" si="22"/>
        <v>2.4510370897230516E-2</v>
      </c>
      <c r="AS34" s="20">
        <f t="shared" si="23"/>
        <v>2.1126334550708448E-2</v>
      </c>
      <c r="AT34" s="20">
        <f t="shared" si="24"/>
        <v>-5.6935445496353321E-4</v>
      </c>
      <c r="AU34" s="20">
        <f t="shared" si="25"/>
        <v>9.2501829327229501E-4</v>
      </c>
      <c r="AV34" s="20">
        <f t="shared" si="26"/>
        <v>-1.2951496982844812E-3</v>
      </c>
      <c r="AW34" s="20">
        <f t="shared" si="27"/>
        <v>-2.069493512397047E-3</v>
      </c>
      <c r="AX34" s="20">
        <f t="shared" si="28"/>
        <v>-3.3754795135990667E-3</v>
      </c>
      <c r="AY34" s="20">
        <f t="shared" si="29"/>
        <v>0</v>
      </c>
      <c r="AZ34" s="20">
        <f t="shared" si="30"/>
        <v>2.0216811442420601E-2</v>
      </c>
      <c r="BA34" s="20">
        <f t="shared" si="31"/>
        <v>3.2024399542507354E-3</v>
      </c>
      <c r="BB34" s="20">
        <f t="shared" si="32"/>
        <v>-2.54583513463702E-3</v>
      </c>
      <c r="BC34" s="20">
        <f t="shared" si="33"/>
        <v>1.2303737945325022E-3</v>
      </c>
      <c r="BD34" s="20">
        <f t="shared" si="34"/>
        <v>-4.3859649122812705E-4</v>
      </c>
      <c r="BE34" s="55">
        <f t="shared" si="35"/>
        <v>4.8432424704112353E-3</v>
      </c>
      <c r="BF34" s="20">
        <f t="shared" si="36"/>
        <v>3.6710978242324721E-3</v>
      </c>
      <c r="BG34" s="2" t="s">
        <v>177</v>
      </c>
      <c r="BH34" s="20">
        <f>(VLOOKUP(BH$4,Assets[],6,FALSE)/12)+AE34</f>
        <v>-1.6214371053080434E-3</v>
      </c>
      <c r="BI34" s="20">
        <f>(VLOOKUP(BI$4,Assets[],6,FALSE)/12)+AF34</f>
        <v>-2.9886351849931492E-3</v>
      </c>
      <c r="BJ34" s="20">
        <f>(VLOOKUP(BJ$4,Assets[],6,FALSE)/12)+AG34</f>
        <v>-2.0146461577830177E-4</v>
      </c>
      <c r="BK34" s="20">
        <f>(VLOOKUP(BK$4,Assets[],6,FALSE)/12)+AH34</f>
        <v>-4.4062784572151958E-4</v>
      </c>
      <c r="BL34" s="20">
        <f>(VLOOKUP(BL$4,Assets[],6,FALSE)/12)+AI34</f>
        <v>2.5218907752795117E-2</v>
      </c>
      <c r="BM34" s="20">
        <f>(VLOOKUP(BM$4,Assets[],6,FALSE)/12)+AJ34</f>
        <v>1.8854738385452041E-2</v>
      </c>
      <c r="BN34" s="20">
        <f>(VLOOKUP(BN$4,Assets[],6,FALSE)/12)+AK34</f>
        <v>1.9924146705466494E-2</v>
      </c>
      <c r="BO34" s="20">
        <f>(VLOOKUP(BO$4,Assets[],6,FALSE)/12)+AL34</f>
        <v>-4.9733115257228899E-3</v>
      </c>
      <c r="BP34" s="20">
        <f>(VLOOKUP(BP$4,Assets[],6,FALSE)/12)+AM34</f>
        <v>3.8570913180959732E-3</v>
      </c>
      <c r="BQ34" s="20">
        <f>(VLOOKUP(BQ$4,Assets[],6,FALSE)/12)+AN34</f>
        <v>6.8171067642393002E-3</v>
      </c>
      <c r="BR34" s="20">
        <f>(VLOOKUP(BR$4,Assets[],6,FALSE)/12)+AO34</f>
        <v>4.8432424704112353E-3</v>
      </c>
      <c r="BS34" s="20">
        <f>(VLOOKUP(BS$4,Assets[],6,FALSE)/12)+AP34</f>
        <v>4.9999999999998934E-3</v>
      </c>
      <c r="BT34" s="20">
        <f>(VLOOKUP(BT$4,Assets[],6,FALSE)/12)+AQ34</f>
        <v>2.1643962630080171E-3</v>
      </c>
      <c r="BU34" s="20">
        <f>(VLOOKUP(BU$4,Assets[],6,FALSE)/12)+AR34</f>
        <v>2.4683129230563847E-2</v>
      </c>
      <c r="BV34" s="20">
        <f>(VLOOKUP(BV$4,Assets[],6,FALSE)/12)+AS34</f>
        <v>2.1383959550708449E-2</v>
      </c>
      <c r="BW34" s="20">
        <f>(VLOOKUP(BW$4,Assets[],6,FALSE)/12)+AT34</f>
        <v>-3.0797112163019987E-4</v>
      </c>
      <c r="BX34" s="20">
        <f>(VLOOKUP(BX$4,Assets[],6,FALSE)/12)+AU34</f>
        <v>1.2658766266056283E-3</v>
      </c>
      <c r="BY34" s="20">
        <f>(VLOOKUP(BY$4,Assets[],6,FALSE)/12)+AV34</f>
        <v>-7.1181636495114785E-4</v>
      </c>
      <c r="BZ34" s="20">
        <f>(VLOOKUP(BZ$4,Assets[],6,FALSE)/12)+AW34</f>
        <v>-1.8609601790637138E-3</v>
      </c>
      <c r="CA34" s="20">
        <f>(VLOOKUP(CA$4,Assets[],6,FALSE)/12)+AX34</f>
        <v>-2.9588128469324E-3</v>
      </c>
      <c r="CB34" s="20">
        <f>(VLOOKUP(CB$4,Assets[],6,FALSE)/12)+AY34</f>
        <v>1.6666666666666666E-4</v>
      </c>
      <c r="CC34" s="20">
        <f>(VLOOKUP(CC$4,Assets[],6,FALSE)/12)+AZ34</f>
        <v>2.1466811442420602E-2</v>
      </c>
      <c r="CD34" s="20">
        <f>(VLOOKUP(CD$4,Assets[],6,FALSE)/12)+BA34</f>
        <v>4.3357732875840688E-3</v>
      </c>
      <c r="CE34" s="20">
        <f>(VLOOKUP(CE$4,Assets[],6,FALSE)/12)+BB34</f>
        <v>-1.4175518013036868E-3</v>
      </c>
      <c r="CF34" s="20">
        <f>(VLOOKUP(CF$4,Assets[],6,FALSE)/12)+BC34</f>
        <v>2.1129571278658355E-3</v>
      </c>
      <c r="CG34" s="20">
        <f>(VLOOKUP(CG$4,Assets[],6,FALSE)/12)+BD34</f>
        <v>2.7807017543853962E-4</v>
      </c>
      <c r="CH34" s="55">
        <f t="shared" si="7"/>
        <v>4.8432424704112353E-3</v>
      </c>
      <c r="CI34" s="20">
        <f>(VLOOKUP(CI$4,Assets[],6,FALSE)/12)+BF34</f>
        <v>4.0877644908991389E-3</v>
      </c>
      <c r="CJ34" s="2" t="s">
        <v>177</v>
      </c>
      <c r="CK34" s="20">
        <f t="shared" si="37"/>
        <v>1.0155528870498705</v>
      </c>
      <c r="CL34" s="20">
        <f t="shared" si="38"/>
        <v>0.98546277894373002</v>
      </c>
      <c r="CM34" s="20">
        <f t="shared" si="39"/>
        <v>0.9918059829330963</v>
      </c>
      <c r="CN34" s="20">
        <f t="shared" si="40"/>
        <v>1.0235838993661417</v>
      </c>
      <c r="CO34" s="20">
        <f t="shared" si="41"/>
        <v>1.883381918625211</v>
      </c>
      <c r="CP34" s="20">
        <f t="shared" si="42"/>
        <v>1.8425241063820252</v>
      </c>
      <c r="CQ34" s="20">
        <f t="shared" si="43"/>
        <v>2.0722737330226209</v>
      </c>
      <c r="CR34" s="20">
        <f t="shared" si="44"/>
        <v>1.528788190321791</v>
      </c>
      <c r="CS34" s="20">
        <f t="shared" si="45"/>
        <v>1.19032820196657</v>
      </c>
      <c r="CT34" s="20">
        <f t="shared" si="46"/>
        <v>1.1227852421882276</v>
      </c>
      <c r="CU34" s="20">
        <f t="shared" si="47"/>
        <v>1.1055122987081936</v>
      </c>
      <c r="CV34" s="20">
        <f t="shared" si="48"/>
        <v>1.1556219730301911</v>
      </c>
      <c r="CW34" s="20">
        <f t="shared" si="49"/>
        <v>1.0642738416191599</v>
      </c>
      <c r="CX34" s="20">
        <f t="shared" si="50"/>
        <v>1.7029338651798653</v>
      </c>
      <c r="CY34" s="20">
        <f t="shared" si="51"/>
        <v>1.8327906571534043</v>
      </c>
      <c r="CZ34" s="20">
        <f t="shared" si="52"/>
        <v>1.5545568882093668</v>
      </c>
      <c r="DA34" s="20">
        <f t="shared" si="53"/>
        <v>1.6322697895244211</v>
      </c>
      <c r="DB34" s="20">
        <f t="shared" si="54"/>
        <v>1.038710959095279</v>
      </c>
      <c r="DC34" s="20">
        <f t="shared" si="55"/>
        <v>1.0252164672373782</v>
      </c>
      <c r="DD34" s="20">
        <f t="shared" si="56"/>
        <v>0.99350456313413982</v>
      </c>
      <c r="DE34" s="20">
        <f t="shared" si="57"/>
        <v>1.0117608955917878</v>
      </c>
      <c r="DF34" s="20">
        <f t="shared" si="58"/>
        <v>2.3884821962215521</v>
      </c>
      <c r="DG34" s="20">
        <f t="shared" si="59"/>
        <v>2.400661175815483</v>
      </c>
      <c r="DH34" s="20">
        <f t="shared" si="60"/>
        <v>1.3521990286487893</v>
      </c>
      <c r="DI34" s="20">
        <f t="shared" si="61"/>
        <v>1.1613033853585322</v>
      </c>
      <c r="DJ34" s="20">
        <f t="shared" si="62"/>
        <v>1.2024964804442557</v>
      </c>
      <c r="DK34" s="55">
        <f t="shared" si="63"/>
        <v>1.1055122987081936</v>
      </c>
      <c r="DL34" s="20">
        <f t="shared" si="64"/>
        <v>1.1110497600043014</v>
      </c>
      <c r="DM34" s="2" t="s">
        <v>177</v>
      </c>
    </row>
    <row r="35" spans="1:117" x14ac:dyDescent="0.3">
      <c r="A35" s="15">
        <v>44377</v>
      </c>
      <c r="B35" s="18">
        <f>((In!B35-In!B$5)/In!B$5)+Justering!B$5</f>
        <v>1.0169851994386492</v>
      </c>
      <c r="C35" s="18">
        <f>((In!C35-In!C$5)/In!C$5)+Justering!C$5</f>
        <v>0.98510249722099774</v>
      </c>
      <c r="D35" s="18">
        <f>((In!D35-In!D$5)/In!D$5)+Justering!D$5</f>
        <v>0.99164419630111345</v>
      </c>
      <c r="E35" s="18">
        <f>((In!E35-In!E$5)/In!E$5)+Justering!E$5</f>
        <v>1.0237944679471518</v>
      </c>
      <c r="F35" s="18">
        <f>((In!F35-In!F$5)/In!F$5)+Justering!F$5</f>
        <v>1.8965115123247345</v>
      </c>
      <c r="G35" s="18">
        <f>((In!G35-In!G$5)/In!G$5)+Justering!G$5</f>
        <v>1.8663793335426289</v>
      </c>
      <c r="H35" s="18">
        <f>((In!H35-In!H$5)/In!H$5)+Justering!H$5</f>
        <v>2.0715632135207027</v>
      </c>
      <c r="I35" s="18">
        <f>((In!I35-In!I$5)/In!I$5)+Justering!I$5</f>
        <v>1.596769752985014</v>
      </c>
      <c r="J35" s="18">
        <f>((In!J35-In!J$5)/In!J$5)+Justering!J$5</f>
        <v>1.2013972332140139</v>
      </c>
      <c r="K35" s="18">
        <f>((In!K35-In!K$5)/In!K$5)+Justering!K$5</f>
        <v>1.1249263040307815</v>
      </c>
      <c r="L35" s="18">
        <f>((In!L35-In!L$5)/In!L$5)+Justering!L$5</f>
        <v>1.1086336734894513</v>
      </c>
      <c r="M35" s="18">
        <f>((In!M35-In!M$5)/In!M$5)+Justering!M$5</f>
        <v>1.1614000828953419</v>
      </c>
      <c r="N35" s="18">
        <f>((In!N35-In!N34)/In!N34)+Justering!N34+(0.03^1/12)</f>
        <v>1.0666107183523446</v>
      </c>
      <c r="O35" s="18">
        <f>((In!O35-In!O$5)/In!O$5)+Justering!O$5</f>
        <v>1.7195328528360361</v>
      </c>
      <c r="P35" s="18">
        <f>((In!P35-In!P$5)/In!P$5)+Justering!P$5</f>
        <v>1.8452784035588907</v>
      </c>
      <c r="Q35" s="18">
        <f>((In!Q35-In!Q$5)/In!Q$5)+Justering!Q$5</f>
        <v>1.6018521445051992</v>
      </c>
      <c r="R35" s="18">
        <f>((In!R35-In!R$5)/In!R$5)+Justering!R$5</f>
        <v>1.682578539999062</v>
      </c>
      <c r="S35" s="18">
        <f>((In!S35-In!S$5)/In!S$5)+Justering!S$5</f>
        <v>1.0219013938007073</v>
      </c>
      <c r="T35" s="18">
        <f>((In!T35-In!T$5)/In!T$5)+Justering!T$5</f>
        <v>1.0203826687460045</v>
      </c>
      <c r="U35" s="18">
        <f>((In!U35-In!U$5)/In!U$5)+Justering!U$5</f>
        <v>0.97956068460808521</v>
      </c>
      <c r="V35" s="18">
        <f>((In!V35-In!V$5)/In!V$5)+Justering!V$5</f>
        <v>1.0067851596886344</v>
      </c>
      <c r="W35" s="18">
        <f>((In!W35-In!W$5)/In!W$5)+Justering!W$5</f>
        <v>2.3410320736076993</v>
      </c>
      <c r="X35" s="18">
        <f>((In!X35-In!X$5)/In!X$5)+Justering!X$5</f>
        <v>2.3619596912176979</v>
      </c>
      <c r="Y35" s="18">
        <f>((In!Y35-In!Y$5)/In!Y$5)+Justering!Y$5</f>
        <v>1.3190701633590785</v>
      </c>
      <c r="Z35" s="18">
        <f>((In!Z35-In!Z$5)/In!Z$5)+Justering!Z$5</f>
        <v>1.141764480591164</v>
      </c>
      <c r="AA35" s="18">
        <f>((In!AA35-In!AA$5)/In!AA$5)+Justering!AA$5</f>
        <v>1.1870994418027705</v>
      </c>
      <c r="AB35" s="55">
        <f t="shared" si="5"/>
        <v>1.1086336734894513</v>
      </c>
      <c r="AC35" s="18">
        <f>((In!AC35-In!AC$5)/In!AC$5)+Justering!AC$5</f>
        <v>1.09984776891707</v>
      </c>
      <c r="AD35" s="2" t="s">
        <v>177</v>
      </c>
      <c r="AE35" s="20">
        <f t="shared" si="9"/>
        <v>1.4103769552953338E-3</v>
      </c>
      <c r="AF35" s="20">
        <f t="shared" si="10"/>
        <v>-3.6559647957334906E-4</v>
      </c>
      <c r="AG35" s="20">
        <f t="shared" si="11"/>
        <v>-1.631232668151128E-4</v>
      </c>
      <c r="AH35" s="20">
        <f t="shared" si="12"/>
        <v>2.0571697262972144E-4</v>
      </c>
      <c r="AI35" s="20">
        <f t="shared" si="13"/>
        <v>6.9712858394155308E-3</v>
      </c>
      <c r="AJ35" s="20">
        <f t="shared" si="14"/>
        <v>1.2947036664527678E-2</v>
      </c>
      <c r="AK35" s="20">
        <f t="shared" si="15"/>
        <v>-3.428695208531618E-4</v>
      </c>
      <c r="AL35" s="20">
        <f t="shared" si="16"/>
        <v>4.4467613691412389E-2</v>
      </c>
      <c r="AM35" s="20">
        <f t="shared" si="17"/>
        <v>9.2991422274601998E-3</v>
      </c>
      <c r="AN35" s="20">
        <f t="shared" si="18"/>
        <v>1.9069201857173645E-3</v>
      </c>
      <c r="AO35" s="20">
        <f t="shared" si="19"/>
        <v>2.8234645466227448E-3</v>
      </c>
      <c r="AP35" s="20">
        <f t="shared" si="20"/>
        <v>4.9999999999998934E-3</v>
      </c>
      <c r="AQ35" s="20">
        <f t="shared" si="21"/>
        <v>2.1957475997245179E-3</v>
      </c>
      <c r="AR35" s="20">
        <f t="shared" si="22"/>
        <v>1.4733565642269797E-2</v>
      </c>
      <c r="AS35" s="20">
        <f t="shared" si="23"/>
        <v>1.4219113990860066E-2</v>
      </c>
      <c r="AT35" s="20">
        <f t="shared" si="24"/>
        <v>3.8153532036266924E-2</v>
      </c>
      <c r="AU35" s="20">
        <f t="shared" si="25"/>
        <v>4.0901009397643406E-2</v>
      </c>
      <c r="AV35" s="20">
        <f t="shared" si="26"/>
        <v>5.8459163117374757E-4</v>
      </c>
      <c r="AW35" s="20">
        <f t="shared" si="27"/>
        <v>1.3177925975058624E-3</v>
      </c>
      <c r="AX35" s="20">
        <f t="shared" si="28"/>
        <v>-2.0430703048024412E-3</v>
      </c>
      <c r="AY35" s="20">
        <f t="shared" si="29"/>
        <v>-9.8232792070662711E-5</v>
      </c>
      <c r="AZ35" s="20">
        <f t="shared" si="30"/>
        <v>1.5328303962021561E-2</v>
      </c>
      <c r="BA35" s="20">
        <f t="shared" si="31"/>
        <v>1.5836713260138024E-2</v>
      </c>
      <c r="BB35" s="20">
        <f t="shared" si="32"/>
        <v>7.6256292011671611E-3</v>
      </c>
      <c r="BC35" s="20">
        <f t="shared" si="33"/>
        <v>8.5522813546334842E-3</v>
      </c>
      <c r="BD35" s="20">
        <f t="shared" si="34"/>
        <v>7.8104431768319937E-3</v>
      </c>
      <c r="BE35" s="55">
        <f t="shared" si="35"/>
        <v>2.8234645466227448E-3</v>
      </c>
      <c r="BF35" s="20">
        <f t="shared" si="36"/>
        <v>1.9105991132528644E-3</v>
      </c>
      <c r="BG35" s="2" t="s">
        <v>177</v>
      </c>
      <c r="BH35" s="20">
        <f>(VLOOKUP(BH$4,Assets[],6,FALSE)/12)+AE35</f>
        <v>1.4103769552953338E-3</v>
      </c>
      <c r="BI35" s="20">
        <f>(VLOOKUP(BI$4,Assets[],6,FALSE)/12)+AF35</f>
        <v>-3.6559647957334906E-4</v>
      </c>
      <c r="BJ35" s="20">
        <f>(VLOOKUP(BJ$4,Assets[],6,FALSE)/12)+AG35</f>
        <v>-1.631232668151128E-4</v>
      </c>
      <c r="BK35" s="20">
        <f>(VLOOKUP(BK$4,Assets[],6,FALSE)/12)+AH35</f>
        <v>2.0571697262972144E-4</v>
      </c>
      <c r="BL35" s="20">
        <f>(VLOOKUP(BL$4,Assets[],6,FALSE)/12)+AI35</f>
        <v>6.9712858394155308E-3</v>
      </c>
      <c r="BM35" s="20">
        <f>(VLOOKUP(BM$4,Assets[],6,FALSE)/12)+AJ35</f>
        <v>1.2947036664527678E-2</v>
      </c>
      <c r="BN35" s="20">
        <f>(VLOOKUP(BN$4,Assets[],6,FALSE)/12)+AK35</f>
        <v>-3.428695208531618E-4</v>
      </c>
      <c r="BO35" s="20">
        <f>(VLOOKUP(BO$4,Assets[],6,FALSE)/12)+AL35</f>
        <v>4.4467613691412389E-2</v>
      </c>
      <c r="BP35" s="20">
        <f>(VLOOKUP(BP$4,Assets[],6,FALSE)/12)+AM35</f>
        <v>9.2991422274601998E-3</v>
      </c>
      <c r="BQ35" s="20">
        <f>(VLOOKUP(BQ$4,Assets[],6,FALSE)/12)+AN35</f>
        <v>1.9069201857173645E-3</v>
      </c>
      <c r="BR35" s="20">
        <f>(VLOOKUP(BR$4,Assets[],6,FALSE)/12)+AO35</f>
        <v>2.8234645466227448E-3</v>
      </c>
      <c r="BS35" s="20">
        <f>(VLOOKUP(BS$4,Assets[],6,FALSE)/12)+AP35</f>
        <v>4.9999999999998934E-3</v>
      </c>
      <c r="BT35" s="20">
        <f>(VLOOKUP(BT$4,Assets[],6,FALSE)/12)+AQ35</f>
        <v>2.1957475997245179E-3</v>
      </c>
      <c r="BU35" s="20">
        <f>(VLOOKUP(BU$4,Assets[],6,FALSE)/12)+AR35</f>
        <v>1.490632397560313E-2</v>
      </c>
      <c r="BV35" s="20">
        <f>(VLOOKUP(BV$4,Assets[],6,FALSE)/12)+AS35</f>
        <v>1.4476738990860065E-2</v>
      </c>
      <c r="BW35" s="20">
        <f>(VLOOKUP(BW$4,Assets[],6,FALSE)/12)+AT35</f>
        <v>3.8414915369600254E-2</v>
      </c>
      <c r="BX35" s="20">
        <f>(VLOOKUP(BX$4,Assets[],6,FALSE)/12)+AU35</f>
        <v>4.1241867730976739E-2</v>
      </c>
      <c r="BY35" s="20">
        <f>(VLOOKUP(BY$4,Assets[],6,FALSE)/12)+AV35</f>
        <v>1.1679249645070808E-3</v>
      </c>
      <c r="BZ35" s="20">
        <f>(VLOOKUP(BZ$4,Assets[],6,FALSE)/12)+AW35</f>
        <v>1.5263259308391957E-3</v>
      </c>
      <c r="CA35" s="20">
        <f>(VLOOKUP(CA$4,Assets[],6,FALSE)/12)+AX35</f>
        <v>-1.6264036381357745E-3</v>
      </c>
      <c r="CB35" s="20">
        <f>(VLOOKUP(CB$4,Assets[],6,FALSE)/12)+AY35</f>
        <v>6.843387459600395E-5</v>
      </c>
      <c r="CC35" s="20">
        <f>(VLOOKUP(CC$4,Assets[],6,FALSE)/12)+AZ35</f>
        <v>1.6578303962021562E-2</v>
      </c>
      <c r="CD35" s="20">
        <f>(VLOOKUP(CD$4,Assets[],6,FALSE)/12)+BA35</f>
        <v>1.6970046593471358E-2</v>
      </c>
      <c r="CE35" s="20">
        <f>(VLOOKUP(CE$4,Assets[],6,FALSE)/12)+BB35</f>
        <v>8.7539125345004951E-3</v>
      </c>
      <c r="CF35" s="20">
        <f>(VLOOKUP(CF$4,Assets[],6,FALSE)/12)+BC35</f>
        <v>9.4348646879668166E-3</v>
      </c>
      <c r="CG35" s="20">
        <f>(VLOOKUP(CG$4,Assets[],6,FALSE)/12)+BD35</f>
        <v>8.5271098434986613E-3</v>
      </c>
      <c r="CH35" s="55">
        <f t="shared" si="7"/>
        <v>2.8234645466227448E-3</v>
      </c>
      <c r="CI35" s="20">
        <f>(VLOOKUP(CI$4,Assets[],6,FALSE)/12)+BF35</f>
        <v>2.3272657799195311E-3</v>
      </c>
      <c r="CJ35" s="2" t="s">
        <v>177</v>
      </c>
      <c r="CK35" s="20">
        <f t="shared" si="37"/>
        <v>1.0169851994386492</v>
      </c>
      <c r="CL35" s="20">
        <f t="shared" si="38"/>
        <v>0.98510249722099763</v>
      </c>
      <c r="CM35" s="20">
        <f t="shared" si="39"/>
        <v>0.99164419630111345</v>
      </c>
      <c r="CN35" s="20">
        <f t="shared" si="40"/>
        <v>1.0237944679471518</v>
      </c>
      <c r="CO35" s="20">
        <f t="shared" si="41"/>
        <v>1.8965115123247342</v>
      </c>
      <c r="CP35" s="20">
        <f t="shared" si="42"/>
        <v>1.8663793335426295</v>
      </c>
      <c r="CQ35" s="20">
        <f t="shared" si="43"/>
        <v>2.0715632135207027</v>
      </c>
      <c r="CR35" s="20">
        <f t="shared" si="44"/>
        <v>1.5967697529850138</v>
      </c>
      <c r="CS35" s="20">
        <f t="shared" si="45"/>
        <v>1.2013972332140141</v>
      </c>
      <c r="CT35" s="20">
        <f t="shared" si="46"/>
        <v>1.124926304030782</v>
      </c>
      <c r="CU35" s="20">
        <f t="shared" si="47"/>
        <v>1.1086336734894515</v>
      </c>
      <c r="CV35" s="20">
        <f t="shared" si="48"/>
        <v>1.1614000828953419</v>
      </c>
      <c r="CW35" s="20">
        <f t="shared" si="49"/>
        <v>1.0666107183523448</v>
      </c>
      <c r="CX35" s="20">
        <f t="shared" si="50"/>
        <v>1.7283183490832623</v>
      </c>
      <c r="CY35" s="20">
        <f t="shared" si="51"/>
        <v>1.8593234891219008</v>
      </c>
      <c r="CZ35" s="20">
        <f t="shared" si="52"/>
        <v>1.6142750595071589</v>
      </c>
      <c r="DA35" s="20">
        <f t="shared" si="53"/>
        <v>1.6995876442852564</v>
      </c>
      <c r="DB35" s="20">
        <f t="shared" si="54"/>
        <v>1.0399240955553135</v>
      </c>
      <c r="DC35" s="20">
        <f t="shared" si="55"/>
        <v>1.026781281716046</v>
      </c>
      <c r="DD35" s="20">
        <f t="shared" si="56"/>
        <v>0.99188872369815395</v>
      </c>
      <c r="DE35" s="20">
        <f t="shared" si="57"/>
        <v>1.011830134310038</v>
      </c>
      <c r="DF35" s="20">
        <f t="shared" si="58"/>
        <v>2.4280791800783899</v>
      </c>
      <c r="DG35" s="20">
        <f t="shared" si="59"/>
        <v>2.4414005078242096</v>
      </c>
      <c r="DH35" s="20">
        <f t="shared" si="60"/>
        <v>1.3640360606748172</v>
      </c>
      <c r="DI35" s="20">
        <f t="shared" si="61"/>
        <v>1.1722601256610676</v>
      </c>
      <c r="DJ35" s="20">
        <f t="shared" si="62"/>
        <v>1.2127503000194244</v>
      </c>
      <c r="DK35" s="55">
        <f t="shared" si="63"/>
        <v>1.1086336734894515</v>
      </c>
      <c r="DL35" s="20">
        <f t="shared" si="64"/>
        <v>1.1136354680905474</v>
      </c>
      <c r="DM35" s="2" t="s">
        <v>177</v>
      </c>
    </row>
    <row r="36" spans="1:117" x14ac:dyDescent="0.3">
      <c r="A36" s="15">
        <v>44408</v>
      </c>
      <c r="B36" s="18">
        <f>((In!B36-In!B$5)/In!B$5)+Justering!B$5</f>
        <v>1.0245084564302145</v>
      </c>
      <c r="C36" s="18">
        <f>((In!C36-In!C$5)/In!C$5)+Justering!C$5</f>
        <v>1.000821618075012</v>
      </c>
      <c r="D36" s="18">
        <f>((In!D36-In!D$5)/In!D$5)+Justering!D$5</f>
        <v>0.99149827110363853</v>
      </c>
      <c r="E36" s="18">
        <f>((In!E36-In!E$5)/In!E$5)+Justering!E$5</f>
        <v>1.0284370038046637</v>
      </c>
      <c r="F36" s="18">
        <f>((In!F36-In!F$5)/In!F$5)+Justering!F$5</f>
        <v>2.039166754279488</v>
      </c>
      <c r="G36" s="18">
        <f>((In!G36-In!G$5)/In!G$5)+Justering!G$5</f>
        <v>2.0085365744270529</v>
      </c>
      <c r="H36" s="18">
        <f>((In!H36-In!H$5)/In!H$5)+Justering!H$5</f>
        <v>2.2543378527881739</v>
      </c>
      <c r="I36" s="18">
        <f>((In!I36-In!I$5)/In!I$5)+Justering!I$5</f>
        <v>1.613882640058935</v>
      </c>
      <c r="J36" s="18">
        <f>((In!J36-In!J$5)/In!J$5)+Justering!J$5</f>
        <v>1.2006360210622999</v>
      </c>
      <c r="K36" s="18">
        <f>((In!K36-In!K$5)/In!K$5)+Justering!K$5</f>
        <v>1.1310702206224594</v>
      </c>
      <c r="L36" s="18">
        <f>((In!L36-In!L$5)/In!L$5)+Justering!L$5</f>
        <v>1.1106048093749386</v>
      </c>
      <c r="M36" s="18">
        <f>((In!M36-In!M$5)/In!M$5)+Justering!M$5</f>
        <v>1.1672070833098185</v>
      </c>
      <c r="N36" s="18">
        <f>((In!N36-In!N35)/In!N35)+Justering!N35+(0.03^1/12)</f>
        <v>1.0689635635582972</v>
      </c>
      <c r="O36" s="18">
        <f>((In!O36-In!O$5)/In!O$5)+Justering!O$5</f>
        <v>1.8310886833430944</v>
      </c>
      <c r="P36" s="18">
        <f>((In!P36-In!P$5)/In!P$5)+Justering!P$5</f>
        <v>1.9730776048751244</v>
      </c>
      <c r="Q36" s="18">
        <f>((In!Q36-In!Q$5)/In!Q$5)+Justering!Q$5</f>
        <v>1.6251239703308351</v>
      </c>
      <c r="R36" s="18">
        <f>((In!R36-In!R$5)/In!R$5)+Justering!R$5</f>
        <v>1.7242740705943138</v>
      </c>
      <c r="S36" s="18">
        <f>((In!S36-In!S$5)/In!S$5)+Justering!S$5</f>
        <v>1.0263885999583939</v>
      </c>
      <c r="T36" s="18">
        <f>((In!T36-In!T$5)/In!T$5)+Justering!T$5</f>
        <v>1.028798286582163</v>
      </c>
      <c r="U36" s="18">
        <f>((In!U36-In!U$5)/In!U$5)+Justering!U$5</f>
        <v>0.99496781888815977</v>
      </c>
      <c r="V36" s="18">
        <f>((In!V36-In!V$5)/In!V$5)+Justering!V$5</f>
        <v>1.0068939596253326</v>
      </c>
      <c r="W36" s="18">
        <f>((In!W36-In!W$5)/In!W$5)+Justering!W$5</f>
        <v>2.6257191646491549</v>
      </c>
      <c r="X36" s="18">
        <f>((In!X36-In!X$5)/In!X$5)+Justering!X$5</f>
        <v>2.6071460129007384</v>
      </c>
      <c r="Y36" s="18">
        <f>((In!Y36-In!Y$5)/In!Y$5)+Justering!Y$5</f>
        <v>1.3220606546395042</v>
      </c>
      <c r="Z36" s="18">
        <f>((In!Z36-In!Z$5)/In!Z$5)+Justering!Z$5</f>
        <v>1.1445411944938835</v>
      </c>
      <c r="AA36" s="18">
        <f>((In!AA36-In!AA$5)/In!AA$5)+Justering!AA$5</f>
        <v>1.1873061815174695</v>
      </c>
      <c r="AB36" s="55">
        <f t="shared" si="5"/>
        <v>1.1106048093749386</v>
      </c>
      <c r="AC36" s="18">
        <f>((In!AC36-In!AC$5)/In!AC$5)+Justering!AC$5</f>
        <v>1.1039238296918563</v>
      </c>
      <c r="AD36" s="2" t="s">
        <v>177</v>
      </c>
      <c r="AE36" s="20">
        <f t="shared" si="9"/>
        <v>7.3976071586074887E-3</v>
      </c>
      <c r="AF36" s="20">
        <f t="shared" si="10"/>
        <v>1.5956837890837017E-2</v>
      </c>
      <c r="AG36" s="20">
        <f t="shared" si="11"/>
        <v>-1.4715479404736609E-4</v>
      </c>
      <c r="AH36" s="20">
        <f t="shared" si="12"/>
        <v>4.5346365924605614E-3</v>
      </c>
      <c r="AI36" s="20">
        <f t="shared" si="13"/>
        <v>7.5219813340277275E-2</v>
      </c>
      <c r="AJ36" s="20">
        <f t="shared" si="14"/>
        <v>7.6167389088364512E-2</v>
      </c>
      <c r="AK36" s="20">
        <f t="shared" si="15"/>
        <v>8.8230297813040703E-2</v>
      </c>
      <c r="AL36" s="20">
        <f t="shared" si="16"/>
        <v>1.0717191405918092E-2</v>
      </c>
      <c r="AM36" s="20">
        <f t="shared" si="17"/>
        <v>-6.3360571397153009E-4</v>
      </c>
      <c r="AN36" s="20">
        <f t="shared" si="18"/>
        <v>5.4616169696302119E-3</v>
      </c>
      <c r="AO36" s="20">
        <f t="shared" si="19"/>
        <v>1.7779866628830909E-3</v>
      </c>
      <c r="AP36" s="20">
        <f t="shared" si="20"/>
        <v>4.9999999999998934E-3</v>
      </c>
      <c r="AQ36" s="20">
        <f t="shared" si="21"/>
        <v>2.2059080838670031E-3</v>
      </c>
      <c r="AR36" s="20">
        <f t="shared" si="22"/>
        <v>6.4875661039606625E-2</v>
      </c>
      <c r="AS36" s="20">
        <f t="shared" si="23"/>
        <v>6.925740910951661E-2</v>
      </c>
      <c r="AT36" s="20">
        <f t="shared" si="24"/>
        <v>1.4528073583735424E-2</v>
      </c>
      <c r="AU36" s="20">
        <f t="shared" si="25"/>
        <v>2.4780733620479278E-2</v>
      </c>
      <c r="AV36" s="20">
        <f t="shared" si="26"/>
        <v>4.3910363415764486E-3</v>
      </c>
      <c r="AW36" s="20">
        <f t="shared" si="27"/>
        <v>8.2475115404505583E-3</v>
      </c>
      <c r="AX36" s="20">
        <f t="shared" si="28"/>
        <v>1.5728616432006737E-2</v>
      </c>
      <c r="AY36" s="20">
        <f t="shared" si="29"/>
        <v>1.0806668697016519E-4</v>
      </c>
      <c r="AZ36" s="20">
        <f t="shared" si="30"/>
        <v>0.12160751416050974</v>
      </c>
      <c r="BA36" s="20">
        <f t="shared" si="31"/>
        <v>0.10380631074895086</v>
      </c>
      <c r="BB36" s="20">
        <f t="shared" si="32"/>
        <v>2.2671207063089671E-3</v>
      </c>
      <c r="BC36" s="20">
        <f t="shared" si="33"/>
        <v>2.4319498021885266E-3</v>
      </c>
      <c r="BD36" s="20">
        <f t="shared" si="34"/>
        <v>1.741553465690604E-4</v>
      </c>
      <c r="BE36" s="55">
        <f t="shared" si="35"/>
        <v>1.7779866628830909E-3</v>
      </c>
      <c r="BF36" s="20">
        <f t="shared" si="36"/>
        <v>3.7060226787564154E-3</v>
      </c>
      <c r="BG36" s="2" t="s">
        <v>177</v>
      </c>
      <c r="BH36" s="20">
        <f>(VLOOKUP(BH$4,Assets[],6,FALSE)/12)+AE36</f>
        <v>7.3976071586074887E-3</v>
      </c>
      <c r="BI36" s="20">
        <f>(VLOOKUP(BI$4,Assets[],6,FALSE)/12)+AF36</f>
        <v>1.5956837890837017E-2</v>
      </c>
      <c r="BJ36" s="20">
        <f>(VLOOKUP(BJ$4,Assets[],6,FALSE)/12)+AG36</f>
        <v>-1.4715479404736609E-4</v>
      </c>
      <c r="BK36" s="20">
        <f>(VLOOKUP(BK$4,Assets[],6,FALSE)/12)+AH36</f>
        <v>4.5346365924605614E-3</v>
      </c>
      <c r="BL36" s="20">
        <f>(VLOOKUP(BL$4,Assets[],6,FALSE)/12)+AI36</f>
        <v>7.5219813340277275E-2</v>
      </c>
      <c r="BM36" s="20">
        <f>(VLOOKUP(BM$4,Assets[],6,FALSE)/12)+AJ36</f>
        <v>7.6167389088364512E-2</v>
      </c>
      <c r="BN36" s="20">
        <f>(VLOOKUP(BN$4,Assets[],6,FALSE)/12)+AK36</f>
        <v>8.8230297813040703E-2</v>
      </c>
      <c r="BO36" s="20">
        <f>(VLOOKUP(BO$4,Assets[],6,FALSE)/12)+AL36</f>
        <v>1.0717191405918092E-2</v>
      </c>
      <c r="BP36" s="20">
        <f>(VLOOKUP(BP$4,Assets[],6,FALSE)/12)+AM36</f>
        <v>-6.3360571397153009E-4</v>
      </c>
      <c r="BQ36" s="20">
        <f>(VLOOKUP(BQ$4,Assets[],6,FALSE)/12)+AN36</f>
        <v>5.4616169696302119E-3</v>
      </c>
      <c r="BR36" s="20">
        <f>(VLOOKUP(BR$4,Assets[],6,FALSE)/12)+AO36</f>
        <v>1.7779866628830909E-3</v>
      </c>
      <c r="BS36" s="20">
        <f>(VLOOKUP(BS$4,Assets[],6,FALSE)/12)+AP36</f>
        <v>4.9999999999998934E-3</v>
      </c>
      <c r="BT36" s="20">
        <f>(VLOOKUP(BT$4,Assets[],6,FALSE)/12)+AQ36</f>
        <v>2.2059080838670031E-3</v>
      </c>
      <c r="BU36" s="20">
        <f>(VLOOKUP(BU$4,Assets[],6,FALSE)/12)+AR36</f>
        <v>6.5048419372939953E-2</v>
      </c>
      <c r="BV36" s="20">
        <f>(VLOOKUP(BV$4,Assets[],6,FALSE)/12)+AS36</f>
        <v>6.9515034109516607E-2</v>
      </c>
      <c r="BW36" s="20">
        <f>(VLOOKUP(BW$4,Assets[],6,FALSE)/12)+AT36</f>
        <v>1.4789456917068757E-2</v>
      </c>
      <c r="BX36" s="20">
        <f>(VLOOKUP(BX$4,Assets[],6,FALSE)/12)+AU36</f>
        <v>2.5121591953812611E-2</v>
      </c>
      <c r="BY36" s="20">
        <f>(VLOOKUP(BY$4,Assets[],6,FALSE)/12)+AV36</f>
        <v>4.9743696749097819E-3</v>
      </c>
      <c r="BZ36" s="20">
        <f>(VLOOKUP(BZ$4,Assets[],6,FALSE)/12)+AW36</f>
        <v>8.4560448737838918E-3</v>
      </c>
      <c r="CA36" s="20">
        <f>(VLOOKUP(CA$4,Assets[],6,FALSE)/12)+AX36</f>
        <v>1.6145283098673403E-2</v>
      </c>
      <c r="CB36" s="20">
        <f>(VLOOKUP(CB$4,Assets[],6,FALSE)/12)+AY36</f>
        <v>2.7473335363683183E-4</v>
      </c>
      <c r="CC36" s="20">
        <f>(VLOOKUP(CC$4,Assets[],6,FALSE)/12)+AZ36</f>
        <v>0.12285751416050975</v>
      </c>
      <c r="CD36" s="20">
        <f>(VLOOKUP(CD$4,Assets[],6,FALSE)/12)+BA36</f>
        <v>0.10493964408228419</v>
      </c>
      <c r="CE36" s="20">
        <f>(VLOOKUP(CE$4,Assets[],6,FALSE)/12)+BB36</f>
        <v>3.3954040396423002E-3</v>
      </c>
      <c r="CF36" s="20">
        <f>(VLOOKUP(CF$4,Assets[],6,FALSE)/12)+BC36</f>
        <v>3.3145331355218599E-3</v>
      </c>
      <c r="CG36" s="20">
        <f>(VLOOKUP(CG$4,Assets[],6,FALSE)/12)+BD36</f>
        <v>8.9082201323572707E-4</v>
      </c>
      <c r="CH36" s="55">
        <f t="shared" si="7"/>
        <v>1.7779866628830909E-3</v>
      </c>
      <c r="CI36" s="20">
        <f>(VLOOKUP(CI$4,Assets[],6,FALSE)/12)+BF36</f>
        <v>4.1226893454230822E-3</v>
      </c>
      <c r="CJ36" s="2" t="s">
        <v>177</v>
      </c>
      <c r="CK36" s="20">
        <f t="shared" si="37"/>
        <v>1.0245084564302145</v>
      </c>
      <c r="CL36" s="20">
        <f t="shared" si="38"/>
        <v>1.0008216180750118</v>
      </c>
      <c r="CM36" s="20">
        <f t="shared" si="39"/>
        <v>0.99149827110363853</v>
      </c>
      <c r="CN36" s="20">
        <f t="shared" si="40"/>
        <v>1.0284370038046637</v>
      </c>
      <c r="CO36" s="20">
        <f t="shared" si="41"/>
        <v>2.0391667542794876</v>
      </c>
      <c r="CP36" s="20">
        <f t="shared" si="42"/>
        <v>2.0085365744270534</v>
      </c>
      <c r="CQ36" s="20">
        <f t="shared" si="43"/>
        <v>2.2543378527881739</v>
      </c>
      <c r="CR36" s="20">
        <f t="shared" si="44"/>
        <v>1.6138826400589348</v>
      </c>
      <c r="CS36" s="20">
        <f t="shared" si="45"/>
        <v>1.2006360210623002</v>
      </c>
      <c r="CT36" s="20">
        <f t="shared" si="46"/>
        <v>1.1310702206224599</v>
      </c>
      <c r="CU36" s="20">
        <f t="shared" si="47"/>
        <v>1.1106048093749388</v>
      </c>
      <c r="CV36" s="20">
        <f t="shared" si="48"/>
        <v>1.1672070833098185</v>
      </c>
      <c r="CW36" s="20">
        <f t="shared" si="49"/>
        <v>1.0689635635582975</v>
      </c>
      <c r="CX36" s="20">
        <f t="shared" si="50"/>
        <v>1.8407427258643776</v>
      </c>
      <c r="CY36" s="20">
        <f t="shared" si="51"/>
        <v>1.9885744248888351</v>
      </c>
      <c r="CZ36" s="20">
        <f t="shared" si="52"/>
        <v>1.6381493109520386</v>
      </c>
      <c r="DA36" s="20">
        <f t="shared" si="53"/>
        <v>1.7422839915747321</v>
      </c>
      <c r="DB36" s="20">
        <f t="shared" si="54"/>
        <v>1.0450970624404519</v>
      </c>
      <c r="DC36" s="20">
        <f t="shared" si="55"/>
        <v>1.0354637903097981</v>
      </c>
      <c r="DD36" s="20">
        <f t="shared" si="56"/>
        <v>1.0079030479446425</v>
      </c>
      <c r="DE36" s="20">
        <f t="shared" si="57"/>
        <v>1.0121081177961477</v>
      </c>
      <c r="DF36" s="20">
        <f t="shared" si="58"/>
        <v>2.7263869523277093</v>
      </c>
      <c r="DG36" s="20">
        <f t="shared" si="59"/>
        <v>2.6976002081775903</v>
      </c>
      <c r="DH36" s="20">
        <f t="shared" si="60"/>
        <v>1.3686675142254501</v>
      </c>
      <c r="DI36" s="20">
        <f t="shared" si="61"/>
        <v>1.1761456206910221</v>
      </c>
      <c r="DJ36" s="20">
        <f t="shared" si="62"/>
        <v>1.2138306446832401</v>
      </c>
      <c r="DK36" s="55">
        <f t="shared" si="63"/>
        <v>1.1106048093749388</v>
      </c>
      <c r="DL36" s="20">
        <f t="shared" si="64"/>
        <v>1.1182266411695296</v>
      </c>
      <c r="DM36" s="2" t="s">
        <v>177</v>
      </c>
    </row>
    <row r="37" spans="1:117" x14ac:dyDescent="0.3">
      <c r="A37" s="15">
        <v>44439</v>
      </c>
      <c r="B37" s="18">
        <f>((In!B37-In!B$5)/In!B$5)+Justering!B$5</f>
        <v>1.0228012558052055</v>
      </c>
      <c r="C37" s="18">
        <f>((In!C37-In!C$5)/In!C$5)+Justering!C$5</f>
        <v>1.0014997092848701</v>
      </c>
      <c r="D37" s="18">
        <f>((In!D37-In!D$5)/In!D$5)+Justering!D$5</f>
        <v>0.99133013989785224</v>
      </c>
      <c r="E37" s="18">
        <f>((In!E37-In!E$5)/In!E$5)+Justering!E$5</f>
        <v>1.0281261644707913</v>
      </c>
      <c r="F37" s="18">
        <f>((In!F37-In!F$5)/In!F$5)+Justering!F$5</f>
        <v>2.0490983207011575</v>
      </c>
      <c r="G37" s="18">
        <f>((In!G37-In!G$5)/In!G$5)+Justering!G$5</f>
        <v>2.0219468986859219</v>
      </c>
      <c r="H37" s="18">
        <f>((In!H37-In!H$5)/In!H$5)+Justering!H$5</f>
        <v>2.323551773650637</v>
      </c>
      <c r="I37" s="18">
        <f>((In!I37-In!I$5)/In!I$5)+Justering!I$5</f>
        <v>1.661792351351087</v>
      </c>
      <c r="J37" s="18">
        <f>((In!J37-In!J$5)/In!J$5)+Justering!J$5</f>
        <v>1.2085658385601139</v>
      </c>
      <c r="K37" s="18">
        <f>((In!K37-In!K$5)/In!K$5)+Justering!K$5</f>
        <v>1.1380829739038694</v>
      </c>
      <c r="L37" s="18">
        <f>((In!L37-In!L$5)/In!L$5)+Justering!L$5</f>
        <v>1.1159676753376986</v>
      </c>
      <c r="M37" s="18">
        <f>((In!M37-In!M$5)/In!M$5)+Justering!M$5</f>
        <v>1.1730431187263675</v>
      </c>
      <c r="N37" s="18">
        <f>((In!N37-In!N36)/In!N36)+Justering!N36+(0.03^1/12)</f>
        <v>1.0712939906899561</v>
      </c>
      <c r="O37" s="18">
        <f>((In!O37-In!O$5)/In!O$5)+Justering!O$5</f>
        <v>1.8319964875271295</v>
      </c>
      <c r="P37" s="18">
        <f>((In!P37-In!P$5)/In!P$5)+Justering!P$5</f>
        <v>1.9848244739652787</v>
      </c>
      <c r="Q37" s="18">
        <f>((In!Q37-In!Q$5)/In!Q$5)+Justering!Q$5</f>
        <v>1.6756978856918803</v>
      </c>
      <c r="R37" s="18">
        <f>((In!R37-In!R$5)/In!R$5)+Justering!R$5</f>
        <v>1.7791930606630721</v>
      </c>
      <c r="S37" s="18">
        <f>((In!S37-In!S$5)/In!S$5)+Justering!S$5</f>
        <v>1.0250627557034879</v>
      </c>
      <c r="T37" s="18">
        <f>((In!T37-In!T$5)/In!T$5)+Justering!T$5</f>
        <v>1.0270531086236874</v>
      </c>
      <c r="U37" s="18">
        <f>((In!U37-In!U$5)/In!U$5)+Justering!U$5</f>
        <v>0.99496338187466615</v>
      </c>
      <c r="V37" s="18">
        <f>((In!V37-In!V$5)/In!V$5)+Justering!V$5</f>
        <v>1.007259923048772</v>
      </c>
      <c r="W37" s="18">
        <f>((In!W37-In!W$5)/In!W$5)+Justering!W$5</f>
        <v>2.7066653552342546</v>
      </c>
      <c r="X37" s="18">
        <f>((In!X37-In!X$5)/In!X$5)+Justering!X$5</f>
        <v>2.7215818265067595</v>
      </c>
      <c r="Y37" s="18">
        <f>((In!Y37-In!Y$5)/In!Y$5)+Justering!Y$5</f>
        <v>1.324746767321173</v>
      </c>
      <c r="Z37" s="18">
        <f>((In!Z37-In!Z$5)/In!Z$5)+Justering!Z$5</f>
        <v>1.1490301214319509</v>
      </c>
      <c r="AA37" s="18">
        <f>((In!AA37-In!AA$5)/In!AA$5)+Justering!AA$5</f>
        <v>1.1935083729584453</v>
      </c>
      <c r="AB37" s="55">
        <f t="shared" si="5"/>
        <v>1.1159676753376986</v>
      </c>
      <c r="AC37" s="18">
        <f>((In!AC37-In!AC$5)/In!AC$5)+Justering!AC$5</f>
        <v>1.1003457400144625</v>
      </c>
      <c r="AD37" s="2" t="s">
        <v>177</v>
      </c>
      <c r="AE37" s="20">
        <f t="shared" si="9"/>
        <v>-1.6663606964821831E-3</v>
      </c>
      <c r="AF37" s="20">
        <f t="shared" si="10"/>
        <v>6.7753453523744511E-4</v>
      </c>
      <c r="AG37" s="20">
        <f t="shared" si="11"/>
        <v>-1.6957286834107244E-4</v>
      </c>
      <c r="AH37" s="20">
        <f t="shared" si="12"/>
        <v>-3.0224440847859135E-4</v>
      </c>
      <c r="AI37" s="20">
        <f t="shared" si="13"/>
        <v>4.870404247630411E-3</v>
      </c>
      <c r="AJ37" s="20">
        <f t="shared" si="14"/>
        <v>6.6766642089624018E-3</v>
      </c>
      <c r="AK37" s="20">
        <f t="shared" si="15"/>
        <v>3.0702550097741144E-2</v>
      </c>
      <c r="AL37" s="20">
        <f t="shared" si="16"/>
        <v>2.9685994571700958E-2</v>
      </c>
      <c r="AM37" s="20">
        <f t="shared" si="17"/>
        <v>6.6046806515080991E-3</v>
      </c>
      <c r="AN37" s="20">
        <f t="shared" si="18"/>
        <v>6.2001042495403169E-3</v>
      </c>
      <c r="AO37" s="20">
        <f t="shared" si="19"/>
        <v>4.8287797040769131E-3</v>
      </c>
      <c r="AP37" s="20">
        <f t="shared" si="20"/>
        <v>4.9999999999998934E-3</v>
      </c>
      <c r="AQ37" s="20">
        <f t="shared" si="21"/>
        <v>2.1800809785335051E-3</v>
      </c>
      <c r="AR37" s="20">
        <f t="shared" si="22"/>
        <v>4.9577292039049148E-4</v>
      </c>
      <c r="AS37" s="20">
        <f t="shared" si="23"/>
        <v>5.9535768188387905E-3</v>
      </c>
      <c r="AT37" s="20">
        <f t="shared" si="24"/>
        <v>3.1120035323058737E-2</v>
      </c>
      <c r="AU37" s="20">
        <f t="shared" si="25"/>
        <v>3.185049929436623E-2</v>
      </c>
      <c r="AV37" s="20">
        <f t="shared" si="26"/>
        <v>-1.291756606571548E-3</v>
      </c>
      <c r="AW37" s="20">
        <f t="shared" si="27"/>
        <v>-1.6963266572628255E-3</v>
      </c>
      <c r="AX37" s="20">
        <f t="shared" si="28"/>
        <v>-4.4594542751852373E-6</v>
      </c>
      <c r="AY37" s="20">
        <f t="shared" si="29"/>
        <v>3.6345776031421195E-4</v>
      </c>
      <c r="AZ37" s="20">
        <f t="shared" si="30"/>
        <v>3.0828198108503901E-2</v>
      </c>
      <c r="BA37" s="20">
        <f t="shared" si="31"/>
        <v>4.3893135650925341E-2</v>
      </c>
      <c r="BB37" s="20">
        <f t="shared" si="32"/>
        <v>2.0317620619314525E-3</v>
      </c>
      <c r="BC37" s="20">
        <f t="shared" si="33"/>
        <v>3.922031779775681E-3</v>
      </c>
      <c r="BD37" s="20">
        <f t="shared" si="34"/>
        <v>5.2237506529688726E-3</v>
      </c>
      <c r="BE37" s="55">
        <f t="shared" si="35"/>
        <v>4.8287797040769131E-3</v>
      </c>
      <c r="BF37" s="20">
        <f t="shared" si="36"/>
        <v>-3.2412468878333378E-3</v>
      </c>
      <c r="BG37" s="2" t="s">
        <v>177</v>
      </c>
      <c r="BH37" s="20">
        <f>(VLOOKUP(BH$4,Assets[],6,FALSE)/12)+AE37</f>
        <v>-1.6663606964821831E-3</v>
      </c>
      <c r="BI37" s="20">
        <f>(VLOOKUP(BI$4,Assets[],6,FALSE)/12)+AF37</f>
        <v>6.7753453523744511E-4</v>
      </c>
      <c r="BJ37" s="20">
        <f>(VLOOKUP(BJ$4,Assets[],6,FALSE)/12)+AG37</f>
        <v>-1.6957286834107244E-4</v>
      </c>
      <c r="BK37" s="20">
        <f>(VLOOKUP(BK$4,Assets[],6,FALSE)/12)+AH37</f>
        <v>-3.0224440847859135E-4</v>
      </c>
      <c r="BL37" s="20">
        <f>(VLOOKUP(BL$4,Assets[],6,FALSE)/12)+AI37</f>
        <v>4.870404247630411E-3</v>
      </c>
      <c r="BM37" s="20">
        <f>(VLOOKUP(BM$4,Assets[],6,FALSE)/12)+AJ37</f>
        <v>6.6766642089624018E-3</v>
      </c>
      <c r="BN37" s="20">
        <f>(VLOOKUP(BN$4,Assets[],6,FALSE)/12)+AK37</f>
        <v>3.0702550097741144E-2</v>
      </c>
      <c r="BO37" s="20">
        <f>(VLOOKUP(BO$4,Assets[],6,FALSE)/12)+AL37</f>
        <v>2.9685994571700958E-2</v>
      </c>
      <c r="BP37" s="20">
        <f>(VLOOKUP(BP$4,Assets[],6,FALSE)/12)+AM37</f>
        <v>6.6046806515080991E-3</v>
      </c>
      <c r="BQ37" s="20">
        <f>(VLOOKUP(BQ$4,Assets[],6,FALSE)/12)+AN37</f>
        <v>6.2001042495403169E-3</v>
      </c>
      <c r="BR37" s="20">
        <f>(VLOOKUP(BR$4,Assets[],6,FALSE)/12)+AO37</f>
        <v>4.8287797040769131E-3</v>
      </c>
      <c r="BS37" s="20">
        <f>(VLOOKUP(BS$4,Assets[],6,FALSE)/12)+AP37</f>
        <v>4.9999999999998934E-3</v>
      </c>
      <c r="BT37" s="20">
        <f>(VLOOKUP(BT$4,Assets[],6,FALSE)/12)+AQ37</f>
        <v>2.1800809785335051E-3</v>
      </c>
      <c r="BU37" s="20">
        <f>(VLOOKUP(BU$4,Assets[],6,FALSE)/12)+AR37</f>
        <v>6.6853125372382481E-4</v>
      </c>
      <c r="BV37" s="20">
        <f>(VLOOKUP(BV$4,Assets[],6,FALSE)/12)+AS37</f>
        <v>6.2112018188387906E-3</v>
      </c>
      <c r="BW37" s="20">
        <f>(VLOOKUP(BW$4,Assets[],6,FALSE)/12)+AT37</f>
        <v>3.1381418656392067E-2</v>
      </c>
      <c r="BX37" s="20">
        <f>(VLOOKUP(BX$4,Assets[],6,FALSE)/12)+AU37</f>
        <v>3.2191357627699563E-2</v>
      </c>
      <c r="BY37" s="20">
        <f>(VLOOKUP(BY$4,Assets[],6,FALSE)/12)+AV37</f>
        <v>-7.0842327323821462E-4</v>
      </c>
      <c r="BZ37" s="20">
        <f>(VLOOKUP(BZ$4,Assets[],6,FALSE)/12)+AW37</f>
        <v>-1.4877933239294922E-3</v>
      </c>
      <c r="CA37" s="20">
        <f>(VLOOKUP(CA$4,Assets[],6,FALSE)/12)+AX37</f>
        <v>4.1220721239148146E-4</v>
      </c>
      <c r="CB37" s="20">
        <f>(VLOOKUP(CB$4,Assets[],6,FALSE)/12)+AY37</f>
        <v>5.3012442698087859E-4</v>
      </c>
      <c r="CC37" s="20">
        <f>(VLOOKUP(CC$4,Assets[],6,FALSE)/12)+AZ37</f>
        <v>3.2078198108503903E-2</v>
      </c>
      <c r="CD37" s="20">
        <f>(VLOOKUP(CD$4,Assets[],6,FALSE)/12)+BA37</f>
        <v>4.5026468984258675E-2</v>
      </c>
      <c r="CE37" s="20">
        <f>(VLOOKUP(CE$4,Assets[],6,FALSE)/12)+BB37</f>
        <v>3.1600453952647855E-3</v>
      </c>
      <c r="CF37" s="20">
        <f>(VLOOKUP(CF$4,Assets[],6,FALSE)/12)+BC37</f>
        <v>4.8046151131090143E-3</v>
      </c>
      <c r="CG37" s="20">
        <f>(VLOOKUP(CG$4,Assets[],6,FALSE)/12)+BD37</f>
        <v>5.9404173196355393E-3</v>
      </c>
      <c r="CH37" s="55">
        <f t="shared" si="7"/>
        <v>4.8287797040769131E-3</v>
      </c>
      <c r="CI37" s="20">
        <f>(VLOOKUP(CI$4,Assets[],6,FALSE)/12)+BF37</f>
        <v>-2.8245802211666711E-3</v>
      </c>
      <c r="CJ37" s="2" t="s">
        <v>177</v>
      </c>
      <c r="CK37" s="20">
        <f t="shared" si="37"/>
        <v>1.0228012558052055</v>
      </c>
      <c r="CL37" s="20">
        <f t="shared" si="38"/>
        <v>1.0014997092848699</v>
      </c>
      <c r="CM37" s="20">
        <f t="shared" si="39"/>
        <v>0.99133013989785224</v>
      </c>
      <c r="CN37" s="20">
        <f t="shared" si="40"/>
        <v>1.0281261644707913</v>
      </c>
      <c r="CO37" s="20">
        <f t="shared" si="41"/>
        <v>2.049098320701157</v>
      </c>
      <c r="CP37" s="20">
        <f t="shared" si="42"/>
        <v>2.0219468986859224</v>
      </c>
      <c r="CQ37" s="20">
        <f t="shared" si="43"/>
        <v>2.323551773650637</v>
      </c>
      <c r="CR37" s="20">
        <f t="shared" si="44"/>
        <v>1.6617923513510868</v>
      </c>
      <c r="CS37" s="20">
        <f t="shared" si="45"/>
        <v>1.2085658385601139</v>
      </c>
      <c r="CT37" s="20">
        <f t="shared" si="46"/>
        <v>1.1380829739038696</v>
      </c>
      <c r="CU37" s="20">
        <f t="shared" si="47"/>
        <v>1.1159676753376986</v>
      </c>
      <c r="CV37" s="20">
        <f t="shared" si="48"/>
        <v>1.1730431187263675</v>
      </c>
      <c r="CW37" s="20">
        <f t="shared" si="49"/>
        <v>1.0712939906899563</v>
      </c>
      <c r="CX37" s="20">
        <f t="shared" si="50"/>
        <v>1.8419733199066826</v>
      </c>
      <c r="CY37" s="20">
        <f t="shared" si="51"/>
        <v>2.0009258619736006</v>
      </c>
      <c r="CZ37" s="20">
        <f t="shared" si="52"/>
        <v>1.6895567603007049</v>
      </c>
      <c r="DA37" s="20">
        <f t="shared" si="53"/>
        <v>1.7983704786365302</v>
      </c>
      <c r="DB37" s="20">
        <f t="shared" si="54"/>
        <v>1.0443566913586262</v>
      </c>
      <c r="DC37" s="20">
        <f t="shared" si="55"/>
        <v>1.0339232341954046</v>
      </c>
      <c r="DD37" s="20">
        <f t="shared" si="56"/>
        <v>1.0083185128503966</v>
      </c>
      <c r="DE37" s="20">
        <f t="shared" si="57"/>
        <v>1.0126446610321371</v>
      </c>
      <c r="DF37" s="20">
        <f t="shared" si="58"/>
        <v>2.8138445331049176</v>
      </c>
      <c r="DG37" s="20">
        <f t="shared" si="59"/>
        <v>2.8190636202830284</v>
      </c>
      <c r="DH37" s="20">
        <f t="shared" si="60"/>
        <v>1.3729925657014266</v>
      </c>
      <c r="DI37" s="20">
        <f t="shared" si="61"/>
        <v>1.1817965477154111</v>
      </c>
      <c r="DJ37" s="20">
        <f t="shared" si="62"/>
        <v>1.2210413052680209</v>
      </c>
      <c r="DK37" s="55">
        <f t="shared" si="63"/>
        <v>1.1159676753376986</v>
      </c>
      <c r="DL37" s="20">
        <f t="shared" si="64"/>
        <v>1.1150681203161006</v>
      </c>
      <c r="DM37" s="2" t="s">
        <v>177</v>
      </c>
    </row>
    <row r="38" spans="1:117" x14ac:dyDescent="0.3">
      <c r="A38" s="15">
        <v>44469</v>
      </c>
      <c r="B38" s="18">
        <f>((In!B38-In!B$5)/In!B$5)+Justering!B$5</f>
        <v>1.0154660802384292</v>
      </c>
      <c r="C38" s="18">
        <f>((In!C38-In!C$5)/In!C$5)+Justering!C$5</f>
        <v>1.0023008235220028</v>
      </c>
      <c r="D38" s="18">
        <f>((In!D38-In!D$5)/In!D$5)+Justering!D$5</f>
        <v>0.99130476160263925</v>
      </c>
      <c r="E38" s="18">
        <f>((In!E38-In!E$5)/In!E$5)+Justering!E$5</f>
        <v>1.024937554529779</v>
      </c>
      <c r="F38" s="18">
        <f>((In!F38-In!F$5)/In!F$5)+Justering!F$5</f>
        <v>1.9219024725931164</v>
      </c>
      <c r="G38" s="18">
        <f>((In!G38-In!G$5)/In!G$5)+Justering!G$5</f>
        <v>1.8902502578822264</v>
      </c>
      <c r="H38" s="18">
        <f>((In!H38-In!H$5)/In!H$5)+Justering!H$5</f>
        <v>2.1305738766094677</v>
      </c>
      <c r="I38" s="18">
        <f>((In!I38-In!I$5)/In!I$5)+Justering!I$5</f>
        <v>1.6180470633015127</v>
      </c>
      <c r="J38" s="18">
        <f>((In!J38-In!J$5)/In!J$5)+Justering!J$5</f>
        <v>1.2029762766031065</v>
      </c>
      <c r="K38" s="18">
        <f>((In!K38-In!K$5)/In!K$5)+Justering!K$5</f>
        <v>1.1453129363577126</v>
      </c>
      <c r="L38" s="18">
        <f>((In!L38-In!L$5)/In!L$5)+Justering!L$5</f>
        <v>1.1199296093120197</v>
      </c>
      <c r="M38" s="18">
        <f>((In!M38-In!M$5)/In!M$5)+Justering!M$5</f>
        <v>1.1789083343199993</v>
      </c>
      <c r="N38" s="18">
        <f>((In!N38-In!N37)/In!N37)+Justering!N37+(0.03^1/12)</f>
        <v>1.0737683904441937</v>
      </c>
      <c r="O38" s="18">
        <f>((In!O38-In!O$5)/In!O$5)+Justering!O$5</f>
        <v>1.7190937937272452</v>
      </c>
      <c r="P38" s="18">
        <f>((In!P38-In!P$5)/In!P$5)+Justering!P$5</f>
        <v>1.8572880561768828</v>
      </c>
      <c r="Q38" s="18">
        <f>((In!Q38-In!Q$5)/In!Q$5)+Justering!Q$5</f>
        <v>1.620677695932919</v>
      </c>
      <c r="R38" s="18">
        <f>((In!R38-In!R$5)/In!R$5)+Justering!R$5</f>
        <v>1.7182139910797964</v>
      </c>
      <c r="S38" s="18">
        <f>((In!S38-In!S$5)/In!S$5)+Justering!S$5</f>
        <v>1.020997850357118</v>
      </c>
      <c r="T38" s="18">
        <f>((In!T38-In!T$5)/In!T$5)+Justering!T$5</f>
        <v>1.0178825771302693</v>
      </c>
      <c r="U38" s="18">
        <f>((In!U38-In!U$5)/In!U$5)+Justering!U$5</f>
        <v>0.99439447165137385</v>
      </c>
      <c r="V38" s="18">
        <f>((In!V38-In!V$5)/In!V$5)+Justering!V$5</f>
        <v>1.0075071956321771</v>
      </c>
      <c r="W38" s="18">
        <f>((In!W38-In!W$5)/In!W$5)+Justering!W$5</f>
        <v>2.454025406237915</v>
      </c>
      <c r="X38" s="18">
        <f>((In!X38-In!X$5)/In!X$5)+Justering!X$5</f>
        <v>2.5145755849914448</v>
      </c>
      <c r="Y38" s="18">
        <f>((In!Y38-In!Y$5)/In!Y$5)+Justering!Y$5</f>
        <v>1.3352552265909796</v>
      </c>
      <c r="Z38" s="18">
        <f>((In!Z38-In!Z$5)/In!Z$5)+Justering!Z$5</f>
        <v>1.1456845472773558</v>
      </c>
      <c r="AA38" s="18">
        <f>((In!AA38-In!AA$5)/In!AA$5)+Justering!AA$5</f>
        <v>1.1900971676659087</v>
      </c>
      <c r="AB38" s="55">
        <f t="shared" si="5"/>
        <v>1.1199296093120197</v>
      </c>
      <c r="AC38" s="18">
        <f>((In!AC38-In!AC$5)/In!AC$5)+Justering!AC$5</f>
        <v>1.0993132867005206</v>
      </c>
      <c r="AD38" s="2" t="s">
        <v>177</v>
      </c>
      <c r="AE38" s="20">
        <f t="shared" si="9"/>
        <v>-7.1716528750267461E-3</v>
      </c>
      <c r="AF38" s="20">
        <f t="shared" si="10"/>
        <v>7.9991459778328E-4</v>
      </c>
      <c r="AG38" s="20">
        <f t="shared" si="11"/>
        <v>-2.5600245762369411E-5</v>
      </c>
      <c r="AH38" s="20">
        <f t="shared" si="12"/>
        <v>-3.101380016579558E-3</v>
      </c>
      <c r="AI38" s="20">
        <f t="shared" si="13"/>
        <v>-6.2074058049355729E-2</v>
      </c>
      <c r="AJ38" s="20">
        <f t="shared" si="14"/>
        <v>-6.513358035727157E-2</v>
      </c>
      <c r="AK38" s="20">
        <f t="shared" si="15"/>
        <v>-8.3052979163004803E-2</v>
      </c>
      <c r="AL38" s="20">
        <f t="shared" si="16"/>
        <v>-2.6324160184037493E-2</v>
      </c>
      <c r="AM38" s="20">
        <f t="shared" si="17"/>
        <v>-4.6249544531780096E-3</v>
      </c>
      <c r="AN38" s="20">
        <f t="shared" si="18"/>
        <v>6.3527551326445497E-3</v>
      </c>
      <c r="AO38" s="20">
        <f t="shared" si="19"/>
        <v>3.550222879997067E-3</v>
      </c>
      <c r="AP38" s="20">
        <f t="shared" si="20"/>
        <v>5.0000000000001155E-3</v>
      </c>
      <c r="AQ38" s="20">
        <f t="shared" si="21"/>
        <v>2.3097298927663434E-3</v>
      </c>
      <c r="AR38" s="20">
        <f t="shared" si="22"/>
        <v>-6.1628226128469743E-2</v>
      </c>
      <c r="AS38" s="20">
        <f t="shared" si="23"/>
        <v>-6.4255766422309346E-2</v>
      </c>
      <c r="AT38" s="20">
        <f t="shared" si="24"/>
        <v>-3.2834194175905385E-2</v>
      </c>
      <c r="AU38" s="20">
        <f t="shared" si="25"/>
        <v>-3.42734416694217E-2</v>
      </c>
      <c r="AV38" s="20">
        <f t="shared" si="26"/>
        <v>-3.9655185243563373E-3</v>
      </c>
      <c r="AW38" s="20">
        <f t="shared" si="27"/>
        <v>-8.9289749638236104E-3</v>
      </c>
      <c r="AX38" s="20">
        <f t="shared" si="28"/>
        <v>-5.7179011173291716E-4</v>
      </c>
      <c r="AY38" s="20">
        <f t="shared" si="29"/>
        <v>2.4549034241005963E-4</v>
      </c>
      <c r="AZ38" s="20">
        <f t="shared" si="30"/>
        <v>-9.3339927859118044E-2</v>
      </c>
      <c r="BA38" s="20">
        <f t="shared" si="31"/>
        <v>-7.6061002281534895E-2</v>
      </c>
      <c r="BB38" s="20">
        <f t="shared" si="32"/>
        <v>7.9324286943203148E-3</v>
      </c>
      <c r="BC38" s="20">
        <f t="shared" si="33"/>
        <v>-2.9116505235091683E-3</v>
      </c>
      <c r="BD38" s="20">
        <f t="shared" si="34"/>
        <v>-2.8581326866445877E-3</v>
      </c>
      <c r="BE38" s="55">
        <f t="shared" si="35"/>
        <v>3.550222879997067E-3</v>
      </c>
      <c r="BF38" s="20">
        <f t="shared" si="36"/>
        <v>-9.3829900584541104E-4</v>
      </c>
      <c r="BG38" s="2" t="s">
        <v>177</v>
      </c>
      <c r="BH38" s="20">
        <f>(VLOOKUP(BH$4,Assets[],6,FALSE)/12)+AE38</f>
        <v>-7.1716528750267461E-3</v>
      </c>
      <c r="BI38" s="20">
        <f>(VLOOKUP(BI$4,Assets[],6,FALSE)/12)+AF38</f>
        <v>7.9991459778328E-4</v>
      </c>
      <c r="BJ38" s="20">
        <f>(VLOOKUP(BJ$4,Assets[],6,FALSE)/12)+AG38</f>
        <v>-2.5600245762369411E-5</v>
      </c>
      <c r="BK38" s="20">
        <f>(VLOOKUP(BK$4,Assets[],6,FALSE)/12)+AH38</f>
        <v>-3.101380016579558E-3</v>
      </c>
      <c r="BL38" s="20">
        <f>(VLOOKUP(BL$4,Assets[],6,FALSE)/12)+AI38</f>
        <v>-6.2074058049355729E-2</v>
      </c>
      <c r="BM38" s="20">
        <f>(VLOOKUP(BM$4,Assets[],6,FALSE)/12)+AJ38</f>
        <v>-6.513358035727157E-2</v>
      </c>
      <c r="BN38" s="20">
        <f>(VLOOKUP(BN$4,Assets[],6,FALSE)/12)+AK38</f>
        <v>-8.3052979163004803E-2</v>
      </c>
      <c r="BO38" s="20">
        <f>(VLOOKUP(BO$4,Assets[],6,FALSE)/12)+AL38</f>
        <v>-2.6324160184037493E-2</v>
      </c>
      <c r="BP38" s="20">
        <f>(VLOOKUP(BP$4,Assets[],6,FALSE)/12)+AM38</f>
        <v>-4.6249544531780096E-3</v>
      </c>
      <c r="BQ38" s="20">
        <f>(VLOOKUP(BQ$4,Assets[],6,FALSE)/12)+AN38</f>
        <v>6.3527551326445497E-3</v>
      </c>
      <c r="BR38" s="20">
        <f>(VLOOKUP(BR$4,Assets[],6,FALSE)/12)+AO38</f>
        <v>3.550222879997067E-3</v>
      </c>
      <c r="BS38" s="20">
        <f>(VLOOKUP(BS$4,Assets[],6,FALSE)/12)+AP38</f>
        <v>5.0000000000001155E-3</v>
      </c>
      <c r="BT38" s="20">
        <f>(VLOOKUP(BT$4,Assets[],6,FALSE)/12)+AQ38</f>
        <v>2.3097298927663434E-3</v>
      </c>
      <c r="BU38" s="20">
        <f>(VLOOKUP(BU$4,Assets[],6,FALSE)/12)+AR38</f>
        <v>-6.1455467795136408E-2</v>
      </c>
      <c r="BV38" s="20">
        <f>(VLOOKUP(BV$4,Assets[],6,FALSE)/12)+AS38</f>
        <v>-6.3998141422309349E-2</v>
      </c>
      <c r="BW38" s="20">
        <f>(VLOOKUP(BW$4,Assets[],6,FALSE)/12)+AT38</f>
        <v>-3.2572810842572054E-2</v>
      </c>
      <c r="BX38" s="20">
        <f>(VLOOKUP(BX$4,Assets[],6,FALSE)/12)+AU38</f>
        <v>-3.3932583336088368E-2</v>
      </c>
      <c r="BY38" s="20">
        <f>(VLOOKUP(BY$4,Assets[],6,FALSE)/12)+AV38</f>
        <v>-3.3821851910230041E-3</v>
      </c>
      <c r="BZ38" s="20">
        <f>(VLOOKUP(BZ$4,Assets[],6,FALSE)/12)+AW38</f>
        <v>-8.720441630490277E-3</v>
      </c>
      <c r="CA38" s="20">
        <f>(VLOOKUP(CA$4,Assets[],6,FALSE)/12)+AX38</f>
        <v>-1.5512344506625047E-4</v>
      </c>
      <c r="CB38" s="20">
        <f>(VLOOKUP(CB$4,Assets[],6,FALSE)/12)+AY38</f>
        <v>4.1215700907672626E-4</v>
      </c>
      <c r="CC38" s="20">
        <f>(VLOOKUP(CC$4,Assets[],6,FALSE)/12)+AZ38</f>
        <v>-9.2089927859118043E-2</v>
      </c>
      <c r="CD38" s="20">
        <f>(VLOOKUP(CD$4,Assets[],6,FALSE)/12)+BA38</f>
        <v>-7.4927668948201562E-2</v>
      </c>
      <c r="CE38" s="20">
        <f>(VLOOKUP(CE$4,Assets[],6,FALSE)/12)+BB38</f>
        <v>9.0607120276536487E-3</v>
      </c>
      <c r="CF38" s="20">
        <f>(VLOOKUP(CF$4,Assets[],6,FALSE)/12)+BC38</f>
        <v>-2.029067190175835E-3</v>
      </c>
      <c r="CG38" s="20">
        <f>(VLOOKUP(CG$4,Assets[],6,FALSE)/12)+BD38</f>
        <v>-2.1414660199779211E-3</v>
      </c>
      <c r="CH38" s="55">
        <f t="shared" si="7"/>
        <v>3.550222879997067E-3</v>
      </c>
      <c r="CI38" s="20">
        <f>(VLOOKUP(CI$4,Assets[],6,FALSE)/12)+BF38</f>
        <v>-5.2163233917874429E-4</v>
      </c>
      <c r="CJ38" s="2" t="s">
        <v>177</v>
      </c>
      <c r="CK38" s="20">
        <f t="shared" si="37"/>
        <v>1.0154660802384292</v>
      </c>
      <c r="CL38" s="20">
        <f t="shared" si="38"/>
        <v>1.0023008235220026</v>
      </c>
      <c r="CM38" s="20">
        <f t="shared" si="39"/>
        <v>0.99130476160263925</v>
      </c>
      <c r="CN38" s="20">
        <f t="shared" si="40"/>
        <v>1.024937554529779</v>
      </c>
      <c r="CO38" s="20">
        <f t="shared" si="41"/>
        <v>1.921902472593116</v>
      </c>
      <c r="CP38" s="20">
        <f t="shared" si="42"/>
        <v>1.8902502578822269</v>
      </c>
      <c r="CQ38" s="20">
        <f t="shared" si="43"/>
        <v>2.1305738766094677</v>
      </c>
      <c r="CR38" s="20">
        <f t="shared" si="44"/>
        <v>1.6180470633015125</v>
      </c>
      <c r="CS38" s="20">
        <f t="shared" si="45"/>
        <v>1.2029762766031065</v>
      </c>
      <c r="CT38" s="20">
        <f t="shared" si="46"/>
        <v>1.1453129363577128</v>
      </c>
      <c r="CU38" s="20">
        <f t="shared" si="47"/>
        <v>1.1199296093120197</v>
      </c>
      <c r="CV38" s="20">
        <f t="shared" si="48"/>
        <v>1.1789083343199995</v>
      </c>
      <c r="CW38" s="20">
        <f t="shared" si="49"/>
        <v>1.0737683904441939</v>
      </c>
      <c r="CX38" s="20">
        <f t="shared" si="50"/>
        <v>1.7287739878656569</v>
      </c>
      <c r="CY38" s="20">
        <f t="shared" si="51"/>
        <v>1.872870325683458</v>
      </c>
      <c r="CZ38" s="20">
        <f t="shared" si="52"/>
        <v>1.6345231475396413</v>
      </c>
      <c r="DA38" s="20">
        <f t="shared" si="53"/>
        <v>1.7373471225010351</v>
      </c>
      <c r="DB38" s="20">
        <f t="shared" si="54"/>
        <v>1.0408244836229672</v>
      </c>
      <c r="DC38" s="20">
        <f t="shared" si="55"/>
        <v>1.0249069669811959</v>
      </c>
      <c r="DD38" s="20">
        <f t="shared" si="56"/>
        <v>1.0081620990089593</v>
      </c>
      <c r="DE38" s="20">
        <f t="shared" si="57"/>
        <v>1.0130620296268857</v>
      </c>
      <c r="DF38" s="20">
        <f t="shared" si="58"/>
        <v>2.554717793044512</v>
      </c>
      <c r="DG38" s="20">
        <f t="shared" si="59"/>
        <v>2.6078377545985432</v>
      </c>
      <c r="DH38" s="20">
        <f t="shared" si="60"/>
        <v>1.3854328559553564</v>
      </c>
      <c r="DI38" s="20">
        <f t="shared" si="61"/>
        <v>1.1793986031149788</v>
      </c>
      <c r="DJ38" s="20">
        <f t="shared" si="62"/>
        <v>1.2184264868037999</v>
      </c>
      <c r="DK38" s="55">
        <f t="shared" si="63"/>
        <v>1.1199296093120197</v>
      </c>
      <c r="DL38" s="20">
        <f t="shared" si="64"/>
        <v>1.1144864647241564</v>
      </c>
      <c r="DM38" s="2" t="s">
        <v>177</v>
      </c>
    </row>
    <row r="39" spans="1:117" x14ac:dyDescent="0.3">
      <c r="A39" s="15">
        <v>44500</v>
      </c>
      <c r="B39" s="18">
        <f>((In!B39-In!B$5)/In!B$5)+Justering!B$5</f>
        <v>1.0111257396663724</v>
      </c>
      <c r="C39" s="18">
        <f>((In!C39-In!C$5)/In!C$5)+Justering!C$5</f>
        <v>1.0052079748212872</v>
      </c>
      <c r="D39" s="18">
        <f>((In!D39-In!D$5)/In!D$5)+Justering!D$5</f>
        <v>0.9911778701265741</v>
      </c>
      <c r="E39" s="18">
        <f>((In!E39-In!E$5)/In!E$5)+Justering!E$5</f>
        <v>1.0182294411633095</v>
      </c>
      <c r="F39" s="18">
        <f>((In!F39-In!F$5)/In!F$5)+Justering!F$5</f>
        <v>2.0185500874535256</v>
      </c>
      <c r="G39" s="18">
        <f>((In!G39-In!G$5)/In!G$5)+Justering!G$5</f>
        <v>1.9873803650715343</v>
      </c>
      <c r="H39" s="18">
        <f>((In!H39-In!H$5)/In!H$5)+Justering!H$5</f>
        <v>2.2662816891462469</v>
      </c>
      <c r="I39" s="18">
        <f>((In!I39-In!I$5)/In!I$5)+Justering!I$5</f>
        <v>1.6676678302838215</v>
      </c>
      <c r="J39" s="18">
        <f>((In!J39-In!J$5)/In!J$5)+Justering!J$5</f>
        <v>1.1944613952200909</v>
      </c>
      <c r="K39" s="18">
        <f>((In!K39-In!K$5)/In!K$5)+Justering!K$5</f>
        <v>1.1481676854811182</v>
      </c>
      <c r="L39" s="18">
        <f>((In!L39-In!L$5)/In!L$5)+Justering!L$5</f>
        <v>1.1225102735012487</v>
      </c>
      <c r="M39" s="18">
        <f>((In!M39-In!M$5)/In!M$5)+Justering!M$5</f>
        <v>1.1848028759915992</v>
      </c>
      <c r="N39" s="18">
        <f>((In!N39-In!N38)/In!N38)+Justering!N38+(0.03^1/12)</f>
        <v>1.0761403859384351</v>
      </c>
      <c r="O39" s="18">
        <f>((In!O39-In!O$5)/In!O$5)+Justering!O$5</f>
        <v>1.803029581149338</v>
      </c>
      <c r="P39" s="18">
        <f>((In!P39-In!P$5)/In!P$5)+Justering!P$5</f>
        <v>1.9630472912363031</v>
      </c>
      <c r="Q39" s="18">
        <f>((In!Q39-In!Q$5)/In!Q$5)+Justering!Q$5</f>
        <v>1.6672691845421701</v>
      </c>
      <c r="R39" s="18">
        <f>((In!R39-In!R$5)/In!R$5)+Justering!R$5</f>
        <v>1.7760346228749935</v>
      </c>
      <c r="S39" s="18">
        <f>((In!S39-In!S$5)/In!S$5)+Justering!S$5</f>
        <v>1.0152250190694125</v>
      </c>
      <c r="T39" s="18">
        <f>((In!T39-In!T$5)/In!T$5)+Justering!T$5</f>
        <v>1.0125615352354116</v>
      </c>
      <c r="U39" s="18">
        <f>((In!U39-In!U$5)/In!U$5)+Justering!U$5</f>
        <v>0.99798468415879205</v>
      </c>
      <c r="V39" s="18">
        <f>((In!V39-In!V$5)/In!V$5)+Justering!V$5</f>
        <v>1.007259923048772</v>
      </c>
      <c r="W39" s="18">
        <f>((In!W39-In!W$5)/In!W$5)+Justering!W$5</f>
        <v>2.6085856161935039</v>
      </c>
      <c r="X39" s="18">
        <f>((In!X39-In!X$5)/In!X$5)+Justering!X$5</f>
        <v>2.7487890496349072</v>
      </c>
      <c r="Y39" s="18">
        <f>((In!Y39-In!Y$5)/In!Y$5)+Justering!Y$5</f>
        <v>1.3393479730385325</v>
      </c>
      <c r="Z39" s="18">
        <f>((In!Z39-In!Z$5)/In!Z$5)+Justering!Z$5</f>
        <v>1.1396411111361435</v>
      </c>
      <c r="AA39" s="18">
        <f>((In!AA39-In!AA$5)/In!AA$5)+Justering!AA$5</f>
        <v>1.1818275790779409</v>
      </c>
      <c r="AB39" s="55">
        <f t="shared" si="5"/>
        <v>1.1225102735012487</v>
      </c>
      <c r="AC39" s="18">
        <f>((In!AC39-In!AC$5)/In!AC$5)+Justering!AC$5</f>
        <v>1.0996510145527236</v>
      </c>
      <c r="AD39" s="2" t="s">
        <v>177</v>
      </c>
      <c r="AE39" s="20">
        <f t="shared" si="9"/>
        <v>-4.2742349119506695E-3</v>
      </c>
      <c r="AF39" s="20">
        <f t="shared" si="10"/>
        <v>2.9004778117101004E-3</v>
      </c>
      <c r="AG39" s="20">
        <f t="shared" si="11"/>
        <v>-1.2800450575867206E-4</v>
      </c>
      <c r="AH39" s="20">
        <f t="shared" si="12"/>
        <v>-6.544899576391261E-3</v>
      </c>
      <c r="AI39" s="20">
        <f t="shared" si="13"/>
        <v>5.028747100262998E-2</v>
      </c>
      <c r="AJ39" s="20">
        <f t="shared" si="14"/>
        <v>5.1384787164705514E-2</v>
      </c>
      <c r="AK39" s="20">
        <f t="shared" si="15"/>
        <v>6.3695426864399884E-2</v>
      </c>
      <c r="AL39" s="20">
        <f t="shared" si="16"/>
        <v>3.0667072737093903E-2</v>
      </c>
      <c r="AM39" s="20">
        <f t="shared" si="17"/>
        <v>-7.0781789704610354E-3</v>
      </c>
      <c r="AN39" s="20">
        <f t="shared" si="18"/>
        <v>2.4925494445948715E-3</v>
      </c>
      <c r="AO39" s="20">
        <f t="shared" si="19"/>
        <v>2.3043092778074481E-3</v>
      </c>
      <c r="AP39" s="20">
        <f t="shared" si="20"/>
        <v>4.9999999999998934E-3</v>
      </c>
      <c r="AQ39" s="20">
        <f t="shared" si="21"/>
        <v>2.2090382948041221E-3</v>
      </c>
      <c r="AR39" s="20">
        <f t="shared" si="22"/>
        <v>4.8825600865039398E-2</v>
      </c>
      <c r="AS39" s="20">
        <f t="shared" si="23"/>
        <v>5.6942828393092393E-2</v>
      </c>
      <c r="AT39" s="20">
        <f t="shared" si="24"/>
        <v>2.8748151915814146E-2</v>
      </c>
      <c r="AU39" s="20">
        <f t="shared" si="25"/>
        <v>3.3651589438437934E-2</v>
      </c>
      <c r="AV39" s="20">
        <f t="shared" si="26"/>
        <v>-5.654107191005564E-3</v>
      </c>
      <c r="AW39" s="20">
        <f t="shared" si="27"/>
        <v>-5.2275596561043303E-3</v>
      </c>
      <c r="AX39" s="20">
        <f t="shared" si="28"/>
        <v>3.6104509928096551E-3</v>
      </c>
      <c r="AY39" s="20">
        <f t="shared" si="29"/>
        <v>-2.4543009169275543E-4</v>
      </c>
      <c r="AZ39" s="20">
        <f t="shared" si="30"/>
        <v>6.2982318586723096E-2</v>
      </c>
      <c r="BA39" s="20">
        <f t="shared" si="31"/>
        <v>9.3142344195733973E-2</v>
      </c>
      <c r="BB39" s="20">
        <f t="shared" si="32"/>
        <v>3.065141679319261E-3</v>
      </c>
      <c r="BC39" s="20">
        <f t="shared" si="33"/>
        <v>-5.2749564926699577E-3</v>
      </c>
      <c r="BD39" s="20">
        <f t="shared" si="34"/>
        <v>-6.9486667245722833E-3</v>
      </c>
      <c r="BE39" s="55">
        <f t="shared" si="35"/>
        <v>2.3043092778074481E-3</v>
      </c>
      <c r="BF39" s="20">
        <f t="shared" si="36"/>
        <v>3.0721711116266093E-4</v>
      </c>
      <c r="BG39" s="2" t="s">
        <v>177</v>
      </c>
      <c r="BH39" s="20">
        <f>(VLOOKUP(BH$4,Assets[],6,FALSE)/12)+AE39</f>
        <v>-4.2742349119506695E-3</v>
      </c>
      <c r="BI39" s="20">
        <f>(VLOOKUP(BI$4,Assets[],6,FALSE)/12)+AF39</f>
        <v>2.9004778117101004E-3</v>
      </c>
      <c r="BJ39" s="20">
        <f>(VLOOKUP(BJ$4,Assets[],6,FALSE)/12)+AG39</f>
        <v>-1.2800450575867206E-4</v>
      </c>
      <c r="BK39" s="20">
        <f>(VLOOKUP(BK$4,Assets[],6,FALSE)/12)+AH39</f>
        <v>-6.544899576391261E-3</v>
      </c>
      <c r="BL39" s="20">
        <f>(VLOOKUP(BL$4,Assets[],6,FALSE)/12)+AI39</f>
        <v>5.028747100262998E-2</v>
      </c>
      <c r="BM39" s="20">
        <f>(VLOOKUP(BM$4,Assets[],6,FALSE)/12)+AJ39</f>
        <v>5.1384787164705514E-2</v>
      </c>
      <c r="BN39" s="20">
        <f>(VLOOKUP(BN$4,Assets[],6,FALSE)/12)+AK39</f>
        <v>6.3695426864399884E-2</v>
      </c>
      <c r="BO39" s="20">
        <f>(VLOOKUP(BO$4,Assets[],6,FALSE)/12)+AL39</f>
        <v>3.0667072737093903E-2</v>
      </c>
      <c r="BP39" s="20">
        <f>(VLOOKUP(BP$4,Assets[],6,FALSE)/12)+AM39</f>
        <v>-7.0781789704610354E-3</v>
      </c>
      <c r="BQ39" s="20">
        <f>(VLOOKUP(BQ$4,Assets[],6,FALSE)/12)+AN39</f>
        <v>2.4925494445948715E-3</v>
      </c>
      <c r="BR39" s="20">
        <f>(VLOOKUP(BR$4,Assets[],6,FALSE)/12)+AO39</f>
        <v>2.3043092778074481E-3</v>
      </c>
      <c r="BS39" s="20">
        <f>(VLOOKUP(BS$4,Assets[],6,FALSE)/12)+AP39</f>
        <v>4.9999999999998934E-3</v>
      </c>
      <c r="BT39" s="20">
        <f>(VLOOKUP(BT$4,Assets[],6,FALSE)/12)+AQ39</f>
        <v>2.2090382948041221E-3</v>
      </c>
      <c r="BU39" s="20">
        <f>(VLOOKUP(BU$4,Assets[],6,FALSE)/12)+AR39</f>
        <v>4.8998359198372733E-2</v>
      </c>
      <c r="BV39" s="20">
        <f>(VLOOKUP(BV$4,Assets[],6,FALSE)/12)+AS39</f>
        <v>5.720045339309239E-2</v>
      </c>
      <c r="BW39" s="20">
        <f>(VLOOKUP(BW$4,Assets[],6,FALSE)/12)+AT39</f>
        <v>2.900953524914748E-2</v>
      </c>
      <c r="BX39" s="20">
        <f>(VLOOKUP(BX$4,Assets[],6,FALSE)/12)+AU39</f>
        <v>3.3992447771771267E-2</v>
      </c>
      <c r="BY39" s="20">
        <f>(VLOOKUP(BY$4,Assets[],6,FALSE)/12)+AV39</f>
        <v>-5.0707738576722308E-3</v>
      </c>
      <c r="BZ39" s="20">
        <f>(VLOOKUP(BZ$4,Assets[],6,FALSE)/12)+AW39</f>
        <v>-5.0190263227709968E-3</v>
      </c>
      <c r="CA39" s="20">
        <f>(VLOOKUP(CA$4,Assets[],6,FALSE)/12)+AX39</f>
        <v>4.0271176594763218E-3</v>
      </c>
      <c r="CB39" s="20">
        <f>(VLOOKUP(CB$4,Assets[],6,FALSE)/12)+AY39</f>
        <v>-7.8763425026088764E-5</v>
      </c>
      <c r="CC39" s="20">
        <f>(VLOOKUP(CC$4,Assets[],6,FALSE)/12)+AZ39</f>
        <v>6.4232318586723097E-2</v>
      </c>
      <c r="CD39" s="20">
        <f>(VLOOKUP(CD$4,Assets[],6,FALSE)/12)+BA39</f>
        <v>9.4275677529067306E-2</v>
      </c>
      <c r="CE39" s="20">
        <f>(VLOOKUP(CE$4,Assets[],6,FALSE)/12)+BB39</f>
        <v>4.193425012652594E-3</v>
      </c>
      <c r="CF39" s="20">
        <f>(VLOOKUP(CF$4,Assets[],6,FALSE)/12)+BC39</f>
        <v>-4.3923731593366244E-3</v>
      </c>
      <c r="CG39" s="20">
        <f>(VLOOKUP(CG$4,Assets[],6,FALSE)/12)+BD39</f>
        <v>-6.2320000579056166E-3</v>
      </c>
      <c r="CH39" s="55">
        <f t="shared" si="7"/>
        <v>2.3043092778074481E-3</v>
      </c>
      <c r="CI39" s="20">
        <f>(VLOOKUP(CI$4,Assets[],6,FALSE)/12)+BF39</f>
        <v>7.2388377782932768E-4</v>
      </c>
      <c r="CJ39" s="2" t="s">
        <v>177</v>
      </c>
      <c r="CK39" s="20">
        <f t="shared" ref="CK39:CK65" si="65">CK38*(1+BH39)</f>
        <v>1.0111257396663724</v>
      </c>
      <c r="CL39" s="20">
        <f t="shared" si="38"/>
        <v>1.005207974821287</v>
      </c>
      <c r="CM39" s="20">
        <f t="shared" si="39"/>
        <v>0.9911778701265741</v>
      </c>
      <c r="CN39" s="20">
        <f t="shared" si="40"/>
        <v>1.0182294411633095</v>
      </c>
      <c r="CO39" s="20">
        <f t="shared" si="41"/>
        <v>2.0185500874535252</v>
      </c>
      <c r="CP39" s="20">
        <f t="shared" si="42"/>
        <v>1.9873803650715349</v>
      </c>
      <c r="CQ39" s="20">
        <f t="shared" si="43"/>
        <v>2.2662816891462469</v>
      </c>
      <c r="CR39" s="20">
        <f t="shared" si="44"/>
        <v>1.6676678302838213</v>
      </c>
      <c r="CS39" s="20">
        <f t="shared" si="45"/>
        <v>1.1944613952200909</v>
      </c>
      <c r="CT39" s="20">
        <f t="shared" si="46"/>
        <v>1.1481676854811185</v>
      </c>
      <c r="CU39" s="20">
        <f t="shared" si="47"/>
        <v>1.1225102735012487</v>
      </c>
      <c r="CV39" s="20">
        <f t="shared" si="48"/>
        <v>1.1848028759915994</v>
      </c>
      <c r="CW39" s="20">
        <f t="shared" si="49"/>
        <v>1.0761403859384353</v>
      </c>
      <c r="CX39" s="20">
        <f t="shared" si="50"/>
        <v>1.8134810766959015</v>
      </c>
      <c r="CY39" s="20">
        <f t="shared" si="51"/>
        <v>1.9799993574590202</v>
      </c>
      <c r="CZ39" s="20">
        <f t="shared" si="52"/>
        <v>1.6819399044037402</v>
      </c>
      <c r="DA39" s="20">
        <f t="shared" si="53"/>
        <v>1.7964038038240886</v>
      </c>
      <c r="DB39" s="20">
        <f t="shared" si="54"/>
        <v>1.0355466980409866</v>
      </c>
      <c r="DC39" s="20">
        <f t="shared" si="55"/>
        <v>1.0197629319355259</v>
      </c>
      <c r="DD39" s="20">
        <f t="shared" si="56"/>
        <v>1.012222086401493</v>
      </c>
      <c r="DE39" s="20">
        <f t="shared" si="57"/>
        <v>1.0129822373916684</v>
      </c>
      <c r="DF39" s="20">
        <f t="shared" si="58"/>
        <v>2.7188132402265173</v>
      </c>
      <c r="DG39" s="20">
        <f t="shared" si="59"/>
        <v>2.8536934257992028</v>
      </c>
      <c r="DH39" s="20">
        <f t="shared" si="60"/>
        <v>1.3912425647468702</v>
      </c>
      <c r="DI39" s="20">
        <f t="shared" ref="DI39:DI65" si="66">DI38*(1+CF39)</f>
        <v>1.1742182443464975</v>
      </c>
      <c r="DJ39" s="20">
        <f t="shared" si="62"/>
        <v>1.210833252867485</v>
      </c>
      <c r="DK39" s="55">
        <f t="shared" si="63"/>
        <v>1.1225102735012487</v>
      </c>
      <c r="DL39" s="20">
        <f t="shared" si="64"/>
        <v>1.1152932233965807</v>
      </c>
      <c r="DM39" s="2" t="s">
        <v>177</v>
      </c>
    </row>
    <row r="40" spans="1:117" x14ac:dyDescent="0.3">
      <c r="A40" s="15">
        <v>44530</v>
      </c>
      <c r="B40" s="18">
        <f>((In!B40-In!B$5)/In!B$5)+Justering!B$5</f>
        <v>1.0181570913931046</v>
      </c>
      <c r="C40" s="18">
        <f>((In!C40-In!C$5)/In!C$5)+Justering!C$5</f>
        <v>1.0314016277118156</v>
      </c>
      <c r="D40" s="18">
        <f>((In!D40-In!D$5)/In!D$5)+Justering!D$5</f>
        <v>0.99100973892078792</v>
      </c>
      <c r="E40" s="18">
        <f>((In!E40-In!E$5)/In!E$5)+Justering!E$5</f>
        <v>1.0222202171272181</v>
      </c>
      <c r="F40" s="18">
        <f>((In!F40-In!F$5)/In!F$5)+Justering!F$5</f>
        <v>2.0522608886807419</v>
      </c>
      <c r="G40" s="18">
        <f>((In!G40-In!G$5)/In!G$5)+Justering!G$5</f>
        <v>2.0423303583441719</v>
      </c>
      <c r="H40" s="18">
        <f>((In!H40-In!H$5)/In!H$5)+Justering!H$5</f>
        <v>2.3411554033378059</v>
      </c>
      <c r="I40" s="18">
        <f>((In!I40-In!I$5)/In!I$5)+Justering!I$5</f>
        <v>1.7092394221192826</v>
      </c>
      <c r="J40" s="18">
        <f>((In!J40-In!J$5)/In!J$5)+Justering!J$5</f>
        <v>1.1807690130035167</v>
      </c>
      <c r="K40" s="18">
        <f>((In!K40-In!K$5)/In!K$5)+Justering!K$5</f>
        <v>1.1522636298755702</v>
      </c>
      <c r="L40" s="18">
        <f>((In!L40-In!L$5)/In!L$5)+Justering!L$5</f>
        <v>1.1247075247252207</v>
      </c>
      <c r="M40" s="18">
        <f>((In!M40-In!M$5)/In!M$5)+Justering!M$5</f>
        <v>1.1907268903715571</v>
      </c>
      <c r="N40" s="18">
        <f>((In!N40-In!N39)/In!N39)+Justering!N39+(0.03^1/12)</f>
        <v>1.0784707582551971</v>
      </c>
      <c r="O40" s="18">
        <f>((In!O40-In!O$5)/In!O$5)+Justering!O$5</f>
        <v>1.8385028450883651</v>
      </c>
      <c r="P40" s="18">
        <f>((In!P40-In!P$5)/In!P$5)+Justering!P$5</f>
        <v>2.018272808496727</v>
      </c>
      <c r="Q40" s="18">
        <f>((In!Q40-In!Q$5)/In!Q$5)+Justering!Q$5</f>
        <v>1.7193567979307098</v>
      </c>
      <c r="R40" s="18">
        <f>((In!R40-In!R$5)/In!R$5)+Justering!R$5</f>
        <v>1.835620535381346</v>
      </c>
      <c r="S40" s="18">
        <f>((In!S40-In!S$5)/In!S$5)+Justering!S$5</f>
        <v>1.0149504195270787</v>
      </c>
      <c r="T40" s="18">
        <f>((In!T40-In!T$5)/In!T$5)+Justering!T$5</f>
        <v>1.0198126152831333</v>
      </c>
      <c r="U40" s="18">
        <f>((In!U40-In!U$5)/In!U$5)+Justering!U$5</f>
        <v>1.0219827882776291</v>
      </c>
      <c r="V40" s="18">
        <f>((In!V40-In!V$5)/In!V$5)+Justering!V$5</f>
        <v>1.0063103963284965</v>
      </c>
      <c r="W40" s="18">
        <f>((In!W40-In!W$5)/In!W$5)+Justering!W$5</f>
        <v>2.8243178280151193</v>
      </c>
      <c r="X40" s="18">
        <f>((In!X40-In!X$5)/In!X$5)+Justering!X$5</f>
        <v>2.8634979797411813</v>
      </c>
      <c r="Y40" s="18">
        <f>((In!Y40-In!Y$5)/In!Y$5)+Justering!Y$5</f>
        <v>1.3481722122774289</v>
      </c>
      <c r="Z40" s="18">
        <f>((In!Z40-In!Z$5)/In!Z$5)+Justering!Z$5</f>
        <v>1.1299141640570438</v>
      </c>
      <c r="AA40" s="18">
        <f>((In!AA40-In!AA$5)/In!AA$5)+Justering!AA$5</f>
        <v>1.1705602646268347</v>
      </c>
      <c r="AB40" s="55">
        <f t="shared" si="5"/>
        <v>1.1247075247252207</v>
      </c>
      <c r="AC40" s="18">
        <f>((In!AC40-In!AC$5)/In!AC$5)+Justering!AC$5</f>
        <v>1.1015658199129617</v>
      </c>
      <c r="AD40" s="2" t="s">
        <v>177</v>
      </c>
      <c r="AE40" s="20">
        <f t="shared" si="9"/>
        <v>6.953983516483575E-3</v>
      </c>
      <c r="AF40" s="20">
        <f t="shared" si="10"/>
        <v>2.6057943775451342E-2</v>
      </c>
      <c r="AG40" s="20">
        <f t="shared" si="11"/>
        <v>-1.6962768323780519E-4</v>
      </c>
      <c r="AH40" s="20">
        <f t="shared" si="12"/>
        <v>3.919328790325638E-3</v>
      </c>
      <c r="AI40" s="20">
        <f t="shared" si="13"/>
        <v>1.6700502720615518E-2</v>
      </c>
      <c r="AJ40" s="20">
        <f t="shared" si="14"/>
        <v>2.7649459679883526E-2</v>
      </c>
      <c r="AK40" s="20">
        <f t="shared" si="15"/>
        <v>3.303813226314567E-2</v>
      </c>
      <c r="AL40" s="20">
        <f t="shared" si="16"/>
        <v>2.4927980908755698E-2</v>
      </c>
      <c r="AM40" s="20">
        <f t="shared" si="17"/>
        <v>-1.146322708407943E-2</v>
      </c>
      <c r="AN40" s="20">
        <f t="shared" si="18"/>
        <v>3.5673747365008168E-3</v>
      </c>
      <c r="AO40" s="20">
        <f t="shared" si="19"/>
        <v>1.9574441997030068E-3</v>
      </c>
      <c r="AP40" s="20">
        <f t="shared" si="20"/>
        <v>4.9999999999998934E-3</v>
      </c>
      <c r="AQ40" s="20">
        <f t="shared" si="21"/>
        <v>2.1654909965393987E-3</v>
      </c>
      <c r="AR40" s="20">
        <f t="shared" si="22"/>
        <v>1.9674255103687699E-2</v>
      </c>
      <c r="AS40" s="20">
        <f t="shared" si="23"/>
        <v>2.8132545510731743E-2</v>
      </c>
      <c r="AT40" s="20">
        <f t="shared" si="24"/>
        <v>3.1241273977508977E-2</v>
      </c>
      <c r="AU40" s="20">
        <f t="shared" si="25"/>
        <v>3.3549972359151692E-2</v>
      </c>
      <c r="AV40" s="20">
        <f t="shared" si="26"/>
        <v>-2.7048145699326565E-4</v>
      </c>
      <c r="AW40" s="20">
        <f t="shared" si="27"/>
        <v>7.1611253196932623E-3</v>
      </c>
      <c r="AX40" s="20">
        <f t="shared" si="28"/>
        <v>2.4046565543303089E-2</v>
      </c>
      <c r="AY40" s="20">
        <f t="shared" si="29"/>
        <v>-9.426829148542204E-4</v>
      </c>
      <c r="AZ40" s="20">
        <f t="shared" si="30"/>
        <v>8.2700836224197216E-2</v>
      </c>
      <c r="BA40" s="20">
        <f t="shared" si="31"/>
        <v>4.1730714156297255E-2</v>
      </c>
      <c r="BB40" s="20">
        <f t="shared" si="32"/>
        <v>6.5884590237421659E-3</v>
      </c>
      <c r="BC40" s="20">
        <f t="shared" si="33"/>
        <v>-8.5350966932059569E-3</v>
      </c>
      <c r="BD40" s="20">
        <f t="shared" si="34"/>
        <v>-9.5338056503105895E-3</v>
      </c>
      <c r="BE40" s="55">
        <f t="shared" si="35"/>
        <v>1.9574441997030068E-3</v>
      </c>
      <c r="BF40" s="20">
        <f t="shared" si="36"/>
        <v>1.7412845847433189E-3</v>
      </c>
      <c r="BG40" s="2" t="s">
        <v>177</v>
      </c>
      <c r="BH40" s="20">
        <f>(VLOOKUP(BH$4,Assets[],6,FALSE)/12)+AE40</f>
        <v>6.953983516483575E-3</v>
      </c>
      <c r="BI40" s="20">
        <f>(VLOOKUP(BI$4,Assets[],6,FALSE)/12)+AF40</f>
        <v>2.6057943775451342E-2</v>
      </c>
      <c r="BJ40" s="20">
        <f>(VLOOKUP(BJ$4,Assets[],6,FALSE)/12)+AG40</f>
        <v>-1.6962768323780519E-4</v>
      </c>
      <c r="BK40" s="20">
        <f>(VLOOKUP(BK$4,Assets[],6,FALSE)/12)+AH40</f>
        <v>3.919328790325638E-3</v>
      </c>
      <c r="BL40" s="20">
        <f>(VLOOKUP(BL$4,Assets[],6,FALSE)/12)+AI40</f>
        <v>1.6700502720615518E-2</v>
      </c>
      <c r="BM40" s="20">
        <f>(VLOOKUP(BM$4,Assets[],6,FALSE)/12)+AJ40</f>
        <v>2.7649459679883526E-2</v>
      </c>
      <c r="BN40" s="20">
        <f>(VLOOKUP(BN$4,Assets[],6,FALSE)/12)+AK40</f>
        <v>3.303813226314567E-2</v>
      </c>
      <c r="BO40" s="20">
        <f>(VLOOKUP(BO$4,Assets[],6,FALSE)/12)+AL40</f>
        <v>2.4927980908755698E-2</v>
      </c>
      <c r="BP40" s="20">
        <f>(VLOOKUP(BP$4,Assets[],6,FALSE)/12)+AM40</f>
        <v>-1.146322708407943E-2</v>
      </c>
      <c r="BQ40" s="20">
        <f>(VLOOKUP(BQ$4,Assets[],6,FALSE)/12)+AN40</f>
        <v>3.5673747365008168E-3</v>
      </c>
      <c r="BR40" s="20">
        <f>(VLOOKUP(BR$4,Assets[],6,FALSE)/12)+AO40</f>
        <v>1.9574441997030068E-3</v>
      </c>
      <c r="BS40" s="20">
        <f>(VLOOKUP(BS$4,Assets[],6,FALSE)/12)+AP40</f>
        <v>4.9999999999998934E-3</v>
      </c>
      <c r="BT40" s="20">
        <f>(VLOOKUP(BT$4,Assets[],6,FALSE)/12)+AQ40</f>
        <v>2.1654909965393987E-3</v>
      </c>
      <c r="BU40" s="20">
        <f>(VLOOKUP(BU$4,Assets[],6,FALSE)/12)+AR40</f>
        <v>1.9847013437021031E-2</v>
      </c>
      <c r="BV40" s="20">
        <f>(VLOOKUP(BV$4,Assets[],6,FALSE)/12)+AS40</f>
        <v>2.8390170510731744E-2</v>
      </c>
      <c r="BW40" s="20">
        <f>(VLOOKUP(BW$4,Assets[],6,FALSE)/12)+AT40</f>
        <v>3.1502657310842307E-2</v>
      </c>
      <c r="BX40" s="20">
        <f>(VLOOKUP(BX$4,Assets[],6,FALSE)/12)+AU40</f>
        <v>3.3890830692485024E-2</v>
      </c>
      <c r="BY40" s="20">
        <f>(VLOOKUP(BY$4,Assets[],6,FALSE)/12)+AV40</f>
        <v>3.1285187634006774E-4</v>
      </c>
      <c r="BZ40" s="20">
        <f>(VLOOKUP(BZ$4,Assets[],6,FALSE)/12)+AW40</f>
        <v>7.3696586530265958E-3</v>
      </c>
      <c r="CA40" s="20">
        <f>(VLOOKUP(CA$4,Assets[],6,FALSE)/12)+AX40</f>
        <v>2.4463232209969755E-2</v>
      </c>
      <c r="CB40" s="20">
        <f>(VLOOKUP(CB$4,Assets[],6,FALSE)/12)+AY40</f>
        <v>-7.7601624818755377E-4</v>
      </c>
      <c r="CC40" s="20">
        <f>(VLOOKUP(CC$4,Assets[],6,FALSE)/12)+AZ40</f>
        <v>8.3950836224197217E-2</v>
      </c>
      <c r="CD40" s="20">
        <f>(VLOOKUP(CD$4,Assets[],6,FALSE)/12)+BA40</f>
        <v>4.2864047489630588E-2</v>
      </c>
      <c r="CE40" s="20">
        <f>(VLOOKUP(CE$4,Assets[],6,FALSE)/12)+BB40</f>
        <v>7.7167423570754989E-3</v>
      </c>
      <c r="CF40" s="20">
        <f>(VLOOKUP(CF$4,Assets[],6,FALSE)/12)+BC40</f>
        <v>-7.6525133598726236E-3</v>
      </c>
      <c r="CG40" s="20">
        <f>(VLOOKUP(CG$4,Assets[],6,FALSE)/12)+BD40</f>
        <v>-8.8171389836439219E-3</v>
      </c>
      <c r="CH40" s="55">
        <f t="shared" si="7"/>
        <v>1.9574441997030068E-3</v>
      </c>
      <c r="CI40" s="20">
        <f>(VLOOKUP(CI$4,Assets[],6,FALSE)/12)+BF40</f>
        <v>2.1579512514099857E-3</v>
      </c>
      <c r="CJ40" s="2" t="s">
        <v>177</v>
      </c>
      <c r="CK40" s="20">
        <f t="shared" si="65"/>
        <v>1.0181570913931046</v>
      </c>
      <c r="CL40" s="20">
        <f t="shared" si="38"/>
        <v>1.0314016277118154</v>
      </c>
      <c r="CM40" s="20">
        <f t="shared" si="39"/>
        <v>0.99100973892078792</v>
      </c>
      <c r="CN40" s="20">
        <f t="shared" si="40"/>
        <v>1.0222202171272181</v>
      </c>
      <c r="CO40" s="20">
        <f t="shared" si="41"/>
        <v>2.0522608886807414</v>
      </c>
      <c r="CP40" s="20">
        <f t="shared" si="42"/>
        <v>2.0423303583441723</v>
      </c>
      <c r="CQ40" s="20">
        <f t="shared" si="43"/>
        <v>2.3411554033378059</v>
      </c>
      <c r="CR40" s="20">
        <f t="shared" si="44"/>
        <v>1.7092394221192824</v>
      </c>
      <c r="CS40" s="20">
        <f t="shared" si="45"/>
        <v>1.1807690130035167</v>
      </c>
      <c r="CT40" s="20">
        <f t="shared" si="46"/>
        <v>1.1522636298755704</v>
      </c>
      <c r="CU40" s="20">
        <f t="shared" si="47"/>
        <v>1.1247075247252207</v>
      </c>
      <c r="CV40" s="20">
        <f t="shared" si="48"/>
        <v>1.1907268903715573</v>
      </c>
      <c r="CW40" s="20">
        <f t="shared" si="49"/>
        <v>1.0784707582551973</v>
      </c>
      <c r="CX40" s="20">
        <f t="shared" si="50"/>
        <v>1.8494732599928685</v>
      </c>
      <c r="CY40" s="20">
        <f t="shared" si="51"/>
        <v>2.0362118768284208</v>
      </c>
      <c r="CZ40" s="20">
        <f t="shared" si="52"/>
        <v>1.7349254808296022</v>
      </c>
      <c r="DA40" s="20">
        <f t="shared" si="53"/>
        <v>1.8572854209948269</v>
      </c>
      <c r="DB40" s="20">
        <f t="shared" si="54"/>
        <v>1.0358706707685064</v>
      </c>
      <c r="DC40" s="20">
        <f t="shared" si="55"/>
        <v>1.0272782366509003</v>
      </c>
      <c r="DD40" s="20">
        <f t="shared" si="56"/>
        <v>1.0369843103491929</v>
      </c>
      <c r="DE40" s="20">
        <f t="shared" si="57"/>
        <v>1.012196146716327</v>
      </c>
      <c r="DF40" s="20">
        <f t="shared" si="58"/>
        <v>2.9470598852809524</v>
      </c>
      <c r="DG40" s="20">
        <f t="shared" si="59"/>
        <v>2.9760142763235069</v>
      </c>
      <c r="DH40" s="20">
        <f t="shared" si="60"/>
        <v>1.4019784251752188</v>
      </c>
      <c r="DI40" s="20">
        <f t="shared" si="66"/>
        <v>1.1652325235442298</v>
      </c>
      <c r="DJ40" s="20">
        <f t="shared" si="62"/>
        <v>1.2001571677909348</v>
      </c>
      <c r="DK40" s="55">
        <f t="shared" si="63"/>
        <v>1.1247075247252207</v>
      </c>
      <c r="DL40" s="20">
        <f t="shared" si="64"/>
        <v>1.1176999718036984</v>
      </c>
      <c r="DM40" s="2" t="s">
        <v>177</v>
      </c>
    </row>
    <row r="41" spans="1:117" x14ac:dyDescent="0.3">
      <c r="A41" s="15">
        <v>44561</v>
      </c>
      <c r="B41" s="18">
        <f>((In!B41-In!B$5)/In!B$5)+Justering!B$5</f>
        <v>1.0152779988136402</v>
      </c>
      <c r="C41" s="18">
        <f>((In!C41-In!C$5)/In!C$5)+Justering!C$5</f>
        <v>1.0336585144383634</v>
      </c>
      <c r="D41" s="18">
        <f>((In!D41-In!D$5)/In!D$5)+Justering!D$5</f>
        <v>0.99055610189385523</v>
      </c>
      <c r="E41" s="18">
        <f>((In!E41-In!E$5)/In!E$5)+Justering!E$5</f>
        <v>1.0207462370601463</v>
      </c>
      <c r="F41" s="18">
        <f>((In!F41-In!F$5)/In!F$5)+Justering!F$5</f>
        <v>2.1595232588146462</v>
      </c>
      <c r="G41" s="18">
        <f>((In!G41-In!G$5)/In!G$5)+Justering!G$5</f>
        <v>2.1383266807193793</v>
      </c>
      <c r="H41" s="18">
        <f>((In!H41-In!H$5)/In!H$5)+Justering!H$5</f>
        <v>2.414806746227903</v>
      </c>
      <c r="I41" s="18">
        <f>((In!I41-In!I$5)/In!I$5)+Justering!I$5</f>
        <v>1.7813927531335878</v>
      </c>
      <c r="J41" s="18">
        <f>((In!J41-In!J$5)/In!J$5)+Justering!J$5</f>
        <v>1.1961442402662357</v>
      </c>
      <c r="K41" s="18">
        <f>((In!K41-In!K$5)/In!K$5)+Justering!K$5</f>
        <v>1.1583454867036957</v>
      </c>
      <c r="L41" s="18">
        <f>((In!L41-In!L$5)/In!L$5)+Justering!L$5</f>
        <v>1.1299081775103719</v>
      </c>
      <c r="M41" s="18">
        <f>((In!M41-In!M$5)/In!M$5)+Justering!M$5</f>
        <v>1.1966805248234147</v>
      </c>
      <c r="N41" s="18">
        <f>((In!N41-In!N40)/In!N40)+Justering!N40+(0.03^1/12)</f>
        <v>1.0805130059152184</v>
      </c>
      <c r="O41" s="18">
        <f>((In!O41-In!O$5)/In!O$5)+Justering!O$5</f>
        <v>1.927878494239823</v>
      </c>
      <c r="P41" s="18">
        <f>((In!P41-In!P$5)/In!P$5)+Justering!P$5</f>
        <v>2.1045343965822108</v>
      </c>
      <c r="Q41" s="18">
        <f>((In!Q41-In!Q$5)/In!Q$5)+Justering!Q$5</f>
        <v>1.7863951691506292</v>
      </c>
      <c r="R41" s="18">
        <f>((In!R41-In!R$5)/In!R$5)+Justering!R$5</f>
        <v>1.9089465748864214</v>
      </c>
      <c r="S41" s="18">
        <f>((In!S41-In!S$5)/In!S$5)+Justering!S$5</f>
        <v>1.0155627210318285</v>
      </c>
      <c r="T41" s="18">
        <f>((In!T41-In!T$5)/In!T$5)+Justering!T$5</f>
        <v>1.0168963846395023</v>
      </c>
      <c r="U41" s="18">
        <f>((In!U41-In!U$5)/In!U$5)+Justering!U$5</f>
        <v>1.0268542644075904</v>
      </c>
      <c r="V41" s="18">
        <f>((In!V41-In!V$5)/In!V$5)+Justering!V$5</f>
        <v>1.0064389780718672</v>
      </c>
      <c r="W41" s="18">
        <f>((In!W41-In!W$5)/In!W$5)+Justering!W$5</f>
        <v>2.8193055491366468</v>
      </c>
      <c r="X41" s="18">
        <f>((In!X41-In!X$5)/In!X$5)+Justering!X$5</f>
        <v>2.9674670051169176</v>
      </c>
      <c r="Y41" s="18">
        <f>((In!Y41-In!Y$5)/In!Y$5)+Justering!Y$5</f>
        <v>1.3524017112617306</v>
      </c>
      <c r="Z41" s="18">
        <f>((In!Z41-In!Z$5)/In!Z$5)+Justering!Z$5</f>
        <v>1.1447890148016311</v>
      </c>
      <c r="AA41" s="18">
        <f>((In!AA41-In!AA$5)/In!AA$5)+Justering!AA$5</f>
        <v>1.1890634690924127</v>
      </c>
      <c r="AB41" s="18">
        <f>(1+(In!AB40/In!AB39-1))*AB40</f>
        <v>1.1228799100681379</v>
      </c>
      <c r="AC41" s="18">
        <f>((In!AC41-In!AC$5)/In!AC$5)+Justering!AC$5</f>
        <v>1.1021489836217204</v>
      </c>
      <c r="AD41" s="2" t="s">
        <v>177</v>
      </c>
      <c r="AE41" s="20">
        <f t="shared" si="9"/>
        <v>-2.8277488845311893E-3</v>
      </c>
      <c r="AF41" s="20">
        <f t="shared" si="10"/>
        <v>2.1881744859708618E-3</v>
      </c>
      <c r="AG41" s="20">
        <f t="shared" si="11"/>
        <v>-4.577523399786898E-4</v>
      </c>
      <c r="AH41" s="20">
        <f t="shared" si="12"/>
        <v>-1.4419398505091108E-3</v>
      </c>
      <c r="AI41" s="20">
        <f t="shared" si="13"/>
        <v>5.226546523666209E-2</v>
      </c>
      <c r="AJ41" s="20">
        <f t="shared" si="14"/>
        <v>4.7003327342711065E-2</v>
      </c>
      <c r="AK41" s="20">
        <f t="shared" si="15"/>
        <v>3.1459399399583532E-2</v>
      </c>
      <c r="AL41" s="20">
        <f t="shared" si="16"/>
        <v>4.2213706330762379E-2</v>
      </c>
      <c r="AM41" s="20">
        <f t="shared" si="17"/>
        <v>1.3021367509983284E-2</v>
      </c>
      <c r="AN41" s="20">
        <f t="shared" si="18"/>
        <v>5.278181720256514E-3</v>
      </c>
      <c r="AO41" s="20">
        <f t="shared" si="19"/>
        <v>4.6240046152636882E-3</v>
      </c>
      <c r="AP41" s="20">
        <f t="shared" si="20"/>
        <v>4.9999999999998934E-3</v>
      </c>
      <c r="AQ41" s="20">
        <f t="shared" si="21"/>
        <v>1.8936513988800918E-3</v>
      </c>
      <c r="AR41" s="20">
        <f t="shared" si="22"/>
        <v>4.8613277586286419E-2</v>
      </c>
      <c r="AS41" s="20">
        <f t="shared" si="23"/>
        <v>4.2740301371713141E-2</v>
      </c>
      <c r="AT41" s="20">
        <f t="shared" si="24"/>
        <v>3.8990377855603775E-2</v>
      </c>
      <c r="AU41" s="20">
        <f t="shared" si="25"/>
        <v>3.9946186094416358E-2</v>
      </c>
      <c r="AV41" s="20">
        <f t="shared" si="26"/>
        <v>6.0328218302041492E-4</v>
      </c>
      <c r="AW41" s="20">
        <f t="shared" si="27"/>
        <v>-2.8595749845881091E-3</v>
      </c>
      <c r="AX41" s="20">
        <f t="shared" si="28"/>
        <v>4.7666909715489147E-3</v>
      </c>
      <c r="AY41" s="20">
        <f t="shared" si="29"/>
        <v>1.277754297679401E-4</v>
      </c>
      <c r="AZ41" s="20">
        <f t="shared" si="30"/>
        <v>-1.7746865557248803E-3</v>
      </c>
      <c r="BA41" s="20">
        <f t="shared" si="31"/>
        <v>3.6308398368464667E-2</v>
      </c>
      <c r="BB41" s="20">
        <f t="shared" si="32"/>
        <v>3.1372097316535452E-3</v>
      </c>
      <c r="BC41" s="20">
        <f t="shared" si="33"/>
        <v>1.3164584724894457E-2</v>
      </c>
      <c r="BD41" s="20">
        <f t="shared" si="34"/>
        <v>1.5807135287884355E-2</v>
      </c>
      <c r="BE41" s="20">
        <f t="shared" si="35"/>
        <v>-1.6249688180305366E-3</v>
      </c>
      <c r="BF41" s="20">
        <f t="shared" si="36"/>
        <v>5.2939524649087133E-4</v>
      </c>
      <c r="BG41" s="2" t="s">
        <v>177</v>
      </c>
      <c r="BH41" s="20">
        <f>(VLOOKUP(BH$4,Assets[],6,FALSE)/12)+AE41</f>
        <v>-2.8277488845311893E-3</v>
      </c>
      <c r="BI41" s="20">
        <f>(VLOOKUP(BI$4,Assets[],6,FALSE)/12)+AF41</f>
        <v>2.1881744859708618E-3</v>
      </c>
      <c r="BJ41" s="20">
        <f>(VLOOKUP(BJ$4,Assets[],6,FALSE)/12)+AG41</f>
        <v>-4.577523399786898E-4</v>
      </c>
      <c r="BK41" s="20">
        <f>(VLOOKUP(BK$4,Assets[],6,FALSE)/12)+AH41</f>
        <v>-1.4419398505091108E-3</v>
      </c>
      <c r="BL41" s="20">
        <f>(VLOOKUP(BL$4,Assets[],6,FALSE)/12)+AI41</f>
        <v>5.226546523666209E-2</v>
      </c>
      <c r="BM41" s="20">
        <f>(VLOOKUP(BM$4,Assets[],6,FALSE)/12)+AJ41</f>
        <v>4.7003327342711065E-2</v>
      </c>
      <c r="BN41" s="20">
        <f>(VLOOKUP(BN$4,Assets[],6,FALSE)/12)+AK41</f>
        <v>3.1459399399583532E-2</v>
      </c>
      <c r="BO41" s="20">
        <f>(VLOOKUP(BO$4,Assets[],6,FALSE)/12)+AL41</f>
        <v>4.2213706330762379E-2</v>
      </c>
      <c r="BP41" s="20">
        <f>(VLOOKUP(BP$4,Assets[],6,FALSE)/12)+AM41</f>
        <v>1.3021367509983284E-2</v>
      </c>
      <c r="BQ41" s="20">
        <f>(VLOOKUP(BQ$4,Assets[],6,FALSE)/12)+AN41</f>
        <v>5.278181720256514E-3</v>
      </c>
      <c r="BR41" s="20">
        <f>(VLOOKUP(BR$4,Assets[],6,FALSE)/12)+AO41</f>
        <v>4.6240046152636882E-3</v>
      </c>
      <c r="BS41" s="20">
        <f>(VLOOKUP(BS$4,Assets[],6,FALSE)/12)+AP41</f>
        <v>4.9999999999998934E-3</v>
      </c>
      <c r="BT41" s="20">
        <f>(VLOOKUP(BT$4,Assets[],6,FALSE)/12)+AQ41</f>
        <v>1.8936513988800918E-3</v>
      </c>
      <c r="BU41" s="20">
        <f>(VLOOKUP(BU$4,Assets[],6,FALSE)/12)+AR41</f>
        <v>4.8786035919619754E-2</v>
      </c>
      <c r="BV41" s="20">
        <f>(VLOOKUP(BV$4,Assets[],6,FALSE)/12)+AS41</f>
        <v>4.2997926371713138E-2</v>
      </c>
      <c r="BW41" s="20">
        <f>(VLOOKUP(BW$4,Assets[],6,FALSE)/12)+AT41</f>
        <v>3.9251761188937105E-2</v>
      </c>
      <c r="BX41" s="20">
        <f>(VLOOKUP(BX$4,Assets[],6,FALSE)/12)+AU41</f>
        <v>4.0287044427749691E-2</v>
      </c>
      <c r="BY41" s="20">
        <f>(VLOOKUP(BY$4,Assets[],6,FALSE)/12)+AV41</f>
        <v>1.1866155163537482E-3</v>
      </c>
      <c r="BZ41" s="20">
        <f>(VLOOKUP(BZ$4,Assets[],6,FALSE)/12)+AW41</f>
        <v>-2.6510416512547756E-3</v>
      </c>
      <c r="CA41" s="20">
        <f>(VLOOKUP(CA$4,Assets[],6,FALSE)/12)+AX41</f>
        <v>5.1833576382155815E-3</v>
      </c>
      <c r="CB41" s="20">
        <f>(VLOOKUP(CB$4,Assets[],6,FALSE)/12)+AY41</f>
        <v>2.9444209643460673E-4</v>
      </c>
      <c r="CC41" s="20">
        <f>(VLOOKUP(CC$4,Assets[],6,FALSE)/12)+AZ41</f>
        <v>-5.246865557248803E-4</v>
      </c>
      <c r="CD41" s="20">
        <f>(VLOOKUP(CD$4,Assets[],6,FALSE)/12)+BA41</f>
        <v>3.7441731701798001E-2</v>
      </c>
      <c r="CE41" s="20">
        <f>(VLOOKUP(CE$4,Assets[],6,FALSE)/12)+BB41</f>
        <v>4.2654930649868783E-3</v>
      </c>
      <c r="CF41" s="20">
        <f>(VLOOKUP(CF$4,Assets[],6,FALSE)/12)+BC41</f>
        <v>1.4047168058227789E-2</v>
      </c>
      <c r="CG41" s="20">
        <f>(VLOOKUP(CG$4,Assets[],6,FALSE)/12)+BD41</f>
        <v>1.6523801954551023E-2</v>
      </c>
      <c r="CH41" s="20">
        <f>(VLOOKUP(CH$4,Assets[],6,FALSE)/12)+BE41</f>
        <v>-8.3330215136386996E-4</v>
      </c>
      <c r="CI41" s="20">
        <f>(VLOOKUP(CI$4,Assets[],6,FALSE)/12)+BF41</f>
        <v>9.4606191315753808E-4</v>
      </c>
      <c r="CJ41" s="2" t="s">
        <v>177</v>
      </c>
      <c r="CK41" s="20">
        <f t="shared" si="65"/>
        <v>1.0152779988136402</v>
      </c>
      <c r="CL41" s="20">
        <f t="shared" si="38"/>
        <v>1.0336585144383632</v>
      </c>
      <c r="CM41" s="20">
        <f t="shared" si="39"/>
        <v>0.99055610189385523</v>
      </c>
      <c r="CN41" s="20">
        <f t="shared" si="40"/>
        <v>1.0207462370601463</v>
      </c>
      <c r="CO41" s="20">
        <f t="shared" si="41"/>
        <v>2.1595232588146458</v>
      </c>
      <c r="CP41" s="20">
        <f t="shared" si="42"/>
        <v>2.1383266807193797</v>
      </c>
      <c r="CQ41" s="20">
        <f t="shared" si="43"/>
        <v>2.414806746227903</v>
      </c>
      <c r="CR41" s="20">
        <f t="shared" si="44"/>
        <v>1.7813927531335878</v>
      </c>
      <c r="CS41" s="20">
        <f t="shared" si="45"/>
        <v>1.1961442402662357</v>
      </c>
      <c r="CT41" s="20">
        <f t="shared" si="46"/>
        <v>1.158345486703696</v>
      </c>
      <c r="CU41" s="20">
        <f t="shared" si="47"/>
        <v>1.1299081775103719</v>
      </c>
      <c r="CV41" s="20">
        <f t="shared" si="48"/>
        <v>1.1966805248234149</v>
      </c>
      <c r="CW41" s="20">
        <f t="shared" si="49"/>
        <v>1.0805130059152186</v>
      </c>
      <c r="CX41" s="20">
        <f t="shared" si="50"/>
        <v>1.9397017288872567</v>
      </c>
      <c r="CY41" s="20">
        <f t="shared" si="51"/>
        <v>2.1237647651854967</v>
      </c>
      <c r="CZ41" s="20">
        <f t="shared" si="52"/>
        <v>1.8030243614837276</v>
      </c>
      <c r="DA41" s="20">
        <f t="shared" si="53"/>
        <v>1.9321099612654571</v>
      </c>
      <c r="DB41" s="20">
        <f t="shared" si="54"/>
        <v>1.0370998509793761</v>
      </c>
      <c r="DC41" s="20">
        <f t="shared" si="55"/>
        <v>1.0245548792581114</v>
      </c>
      <c r="DD41" s="20">
        <f t="shared" si="56"/>
        <v>1.0423593708949512</v>
      </c>
      <c r="DE41" s="20">
        <f t="shared" si="57"/>
        <v>1.012494179871769</v>
      </c>
      <c r="DF41" s="20">
        <f t="shared" si="58"/>
        <v>2.9455136025802293</v>
      </c>
      <c r="DG41" s="20">
        <f t="shared" si="59"/>
        <v>3.0874414043983323</v>
      </c>
      <c r="DH41" s="20">
        <f t="shared" si="60"/>
        <v>1.4079585544250648</v>
      </c>
      <c r="DI41" s="20">
        <f t="shared" si="66"/>
        <v>1.1816007406293683</v>
      </c>
      <c r="DJ41" s="20">
        <f t="shared" si="62"/>
        <v>1.2199883271458472</v>
      </c>
      <c r="DK41" s="20">
        <f>DK40*(1+CH41)</f>
        <v>1.123770303525212</v>
      </c>
      <c r="DL41" s="20">
        <f t="shared" si="64"/>
        <v>1.1187573851773591</v>
      </c>
      <c r="DM41" s="2" t="s">
        <v>177</v>
      </c>
    </row>
    <row r="42" spans="1:117" x14ac:dyDescent="0.3">
      <c r="A42" s="15">
        <v>44592</v>
      </c>
      <c r="B42" s="18">
        <f>((In!B42-In!B$5)/In!B$5)+Justering!B$5</f>
        <v>1.0082032436811874</v>
      </c>
      <c r="C42" s="18">
        <f>((In!C42-In!C$5)/In!C$5)+Justering!C$5</f>
        <v>1.0230433846563922</v>
      </c>
      <c r="D42" s="18">
        <f>((In!D42-In!D$5)/In!D$5)+Justering!D$5</f>
        <v>0.99011198172762738</v>
      </c>
      <c r="E42" s="18">
        <f>((In!E42-In!E$5)/In!E$5)+Justering!E$5</f>
        <v>1.0162741614824999</v>
      </c>
      <c r="F42" s="18">
        <f>((In!F42-In!F$5)/In!F$5)+Justering!F$5</f>
        <v>1.9451154099802155</v>
      </c>
      <c r="G42" s="18">
        <f>((In!G42-In!G$5)/In!G$5)+Justering!G$5</f>
        <v>1.9186913037628381</v>
      </c>
      <c r="H42" s="18">
        <f>((In!H42-In!H$5)/In!H$5)+Justering!H$5</f>
        <v>2.1025631429042209</v>
      </c>
      <c r="I42" s="18">
        <f>((In!I42-In!I$5)/In!I$5)+Justering!I$5</f>
        <v>1.7461875974145014</v>
      </c>
      <c r="J42" s="18">
        <f>((In!J42-In!J$5)/In!J$5)+Justering!J$5</f>
        <v>1.1661801619305852</v>
      </c>
      <c r="K42" s="18">
        <f>((In!K42-In!K$5)/In!K$5)+Justering!K$5</f>
        <v>1.1589040245756665</v>
      </c>
      <c r="L42" s="18">
        <f>((In!L42-In!L$5)/In!L$5)+Justering!L$5</f>
        <v>1.1342043689415837</v>
      </c>
      <c r="M42" s="18">
        <f>((In!M42-In!M$5)/In!M$5)+Justering!M$5</f>
        <v>1.2026639274475317</v>
      </c>
      <c r="N42" s="18">
        <f>((In!N42-In!N41)/In!N41)+Justering!N41+(0.03^1/12)</f>
        <v>1.0825646515359169</v>
      </c>
      <c r="O42" s="18">
        <f>((In!O42-In!O$5)/In!O$5)+Justering!O$5</f>
        <v>1.7570460191118986</v>
      </c>
      <c r="P42" s="18">
        <f>((In!P42-In!P$5)/In!P$5)+Justering!P$5</f>
        <v>1.8826987779229769</v>
      </c>
      <c r="Q42" s="18">
        <f>((In!Q42-In!Q$5)/In!Q$5)+Justering!Q$5</f>
        <v>1.7388136263574805</v>
      </c>
      <c r="R42" s="18">
        <f>((In!R42-In!R$5)/In!R$5)+Justering!R$5</f>
        <v>1.8385959867542438</v>
      </c>
      <c r="S42" s="18">
        <f>((In!S42-In!S$5)/In!S$5)+Justering!S$5</f>
        <v>1.0090146314402606</v>
      </c>
      <c r="T42" s="18">
        <f>((In!T42-In!T$5)/In!T$5)+Justering!T$5</f>
        <v>1.0099156728055996</v>
      </c>
      <c r="U42" s="18">
        <f>((In!U42-In!U$5)/In!U$5)+Justering!U$5</f>
        <v>1.0150482832161516</v>
      </c>
      <c r="V42" s="18">
        <f>((In!V42-In!V$5)/In!V$5)+Justering!V$5</f>
        <v>1.0062906145218242</v>
      </c>
      <c r="W42" s="18">
        <f>((In!W42-In!W$5)/In!W$5)+Justering!W$5</f>
        <v>2.3916458595274186</v>
      </c>
      <c r="X42" s="18">
        <f>((In!X42-In!X$5)/In!X$5)+Justering!X$5</f>
        <v>2.5398147627501224</v>
      </c>
      <c r="Y42" s="18">
        <f>((In!Y42-In!Y$5)/In!Y$5)+Justering!Y$5</f>
        <v>1.3425611610950754</v>
      </c>
      <c r="Z42" s="18">
        <f>((In!Z42-In!Z$5)/In!Z$5)+Justering!Z$5</f>
        <v>1.1163741636064615</v>
      </c>
      <c r="AA42" s="18">
        <f>((In!AA42-In!AA$5)/In!AA$5)+Justering!AA$5</f>
        <v>1.1640479636138104</v>
      </c>
      <c r="AB42" s="18">
        <f>(1+(In!AB41/In!AB40-1))*AB41</f>
        <v>1.1236697731227709</v>
      </c>
      <c r="AC42" s="18">
        <f>((In!AC42-In!AC$5)/In!AC$5)+Justering!AC$5</f>
        <v>1.1032138912638021</v>
      </c>
      <c r="AD42" s="2" t="s">
        <v>177</v>
      </c>
      <c r="AE42" s="20">
        <f t="shared" si="9"/>
        <v>-6.9682935518348144E-3</v>
      </c>
      <c r="AF42" s="20">
        <f t="shared" si="10"/>
        <v>-1.0269474525384181E-2</v>
      </c>
      <c r="AG42" s="20">
        <f t="shared" si="11"/>
        <v>-4.4835437930146327E-4</v>
      </c>
      <c r="AH42" s="20">
        <f t="shared" si="12"/>
        <v>-4.3811825263510018E-3</v>
      </c>
      <c r="AI42" s="20">
        <f t="shared" si="13"/>
        <v>-9.9284806477202947E-2</v>
      </c>
      <c r="AJ42" s="20">
        <f t="shared" si="14"/>
        <v>-0.10271366809240345</v>
      </c>
      <c r="AK42" s="20">
        <f t="shared" si="15"/>
        <v>-0.12930376470557259</v>
      </c>
      <c r="AL42" s="20">
        <f t="shared" si="16"/>
        <v>-1.9762714121946523E-2</v>
      </c>
      <c r="AM42" s="20">
        <f t="shared" si="17"/>
        <v>-2.5050556050816408E-2</v>
      </c>
      <c r="AN42" s="20">
        <f t="shared" si="18"/>
        <v>4.8218590945636741E-4</v>
      </c>
      <c r="AO42" s="20">
        <f t="shared" si="19"/>
        <v>3.8022482859429996E-3</v>
      </c>
      <c r="AP42" s="20">
        <f t="shared" si="20"/>
        <v>4.9999999999998934E-3</v>
      </c>
      <c r="AQ42" s="20">
        <f t="shared" si="21"/>
        <v>1.8987699448935746E-3</v>
      </c>
      <c r="AR42" s="20">
        <f t="shared" si="22"/>
        <v>-8.8611640016911464E-2</v>
      </c>
      <c r="AS42" s="20">
        <f t="shared" si="23"/>
        <v>-0.10540840720850064</v>
      </c>
      <c r="AT42" s="20">
        <f t="shared" si="24"/>
        <v>-2.6635507985487972E-2</v>
      </c>
      <c r="AU42" s="20">
        <f t="shared" si="25"/>
        <v>-3.6853094296975475E-2</v>
      </c>
      <c r="AV42" s="20">
        <f t="shared" si="26"/>
        <v>-6.4477451327821234E-3</v>
      </c>
      <c r="AW42" s="20">
        <f t="shared" si="27"/>
        <v>-6.8647228364150381E-3</v>
      </c>
      <c r="AX42" s="20">
        <f t="shared" si="28"/>
        <v>-1.1497231496866656E-2</v>
      </c>
      <c r="AY42" s="20">
        <f t="shared" si="29"/>
        <v>-1.4741435226128807E-4</v>
      </c>
      <c r="AZ42" s="20">
        <f t="shared" si="30"/>
        <v>-0.15168972718838158</v>
      </c>
      <c r="BA42" s="20">
        <f t="shared" si="31"/>
        <v>-0.14411356272180209</v>
      </c>
      <c r="BB42" s="20">
        <f t="shared" si="32"/>
        <v>-7.2763514603026991E-3</v>
      </c>
      <c r="BC42" s="20">
        <f t="shared" si="33"/>
        <v>-2.4821037612850705E-2</v>
      </c>
      <c r="BD42" s="20">
        <f t="shared" si="34"/>
        <v>-2.1037990089541769E-2</v>
      </c>
      <c r="BE42" s="20">
        <f t="shared" si="35"/>
        <v>7.0342611667628674E-4</v>
      </c>
      <c r="BF42" s="20">
        <f t="shared" si="36"/>
        <v>9.6621024734999672E-4</v>
      </c>
      <c r="BG42" s="2" t="s">
        <v>177</v>
      </c>
      <c r="BH42" s="20">
        <f>(VLOOKUP(BH$4,Assets[],6,FALSE)/12)+AE42</f>
        <v>-6.9682935518348144E-3</v>
      </c>
      <c r="BI42" s="20">
        <f>(VLOOKUP(BI$4,Assets[],6,FALSE)/12)+AF42</f>
        <v>-1.0269474525384181E-2</v>
      </c>
      <c r="BJ42" s="20">
        <f>(VLOOKUP(BJ$4,Assets[],6,FALSE)/12)+AG42</f>
        <v>-4.4835437930146327E-4</v>
      </c>
      <c r="BK42" s="20">
        <f>(VLOOKUP(BK$4,Assets[],6,FALSE)/12)+AH42</f>
        <v>-4.3811825263510018E-3</v>
      </c>
      <c r="BL42" s="20">
        <f>(VLOOKUP(BL$4,Assets[],6,FALSE)/12)+AI42</f>
        <v>-9.9284806477202947E-2</v>
      </c>
      <c r="BM42" s="20">
        <f>(VLOOKUP(BM$4,Assets[],6,FALSE)/12)+AJ42</f>
        <v>-0.10271366809240345</v>
      </c>
      <c r="BN42" s="20">
        <f>(VLOOKUP(BN$4,Assets[],6,FALSE)/12)+AK42</f>
        <v>-0.12930376470557259</v>
      </c>
      <c r="BO42" s="20">
        <f>(VLOOKUP(BO$4,Assets[],6,FALSE)/12)+AL42</f>
        <v>-1.9762714121946523E-2</v>
      </c>
      <c r="BP42" s="20">
        <f>(VLOOKUP(BP$4,Assets[],6,FALSE)/12)+AM42</f>
        <v>-2.5050556050816408E-2</v>
      </c>
      <c r="BQ42" s="20">
        <f>(VLOOKUP(BQ$4,Assets[],6,FALSE)/12)+AN42</f>
        <v>4.8218590945636741E-4</v>
      </c>
      <c r="BR42" s="20">
        <f>(VLOOKUP(BR$4,Assets[],6,FALSE)/12)+AO42</f>
        <v>3.8022482859429996E-3</v>
      </c>
      <c r="BS42" s="20">
        <f>(VLOOKUP(BS$4,Assets[],6,FALSE)/12)+AP42</f>
        <v>4.9999999999998934E-3</v>
      </c>
      <c r="BT42" s="20">
        <f>(VLOOKUP(BT$4,Assets[],6,FALSE)/12)+AQ42</f>
        <v>1.8987699448935746E-3</v>
      </c>
      <c r="BU42" s="20">
        <f>(VLOOKUP(BU$4,Assets[],6,FALSE)/12)+AR42</f>
        <v>-8.8438881683578136E-2</v>
      </c>
      <c r="BV42" s="20">
        <f>(VLOOKUP(BV$4,Assets[],6,FALSE)/12)+AS42</f>
        <v>-0.10515078220850065</v>
      </c>
      <c r="BW42" s="20">
        <f>(VLOOKUP(BW$4,Assets[],6,FALSE)/12)+AT42</f>
        <v>-2.6374124652154638E-2</v>
      </c>
      <c r="BX42" s="20">
        <f>(VLOOKUP(BX$4,Assets[],6,FALSE)/12)+AU42</f>
        <v>-3.6512235963642142E-2</v>
      </c>
      <c r="BY42" s="20">
        <f>(VLOOKUP(BY$4,Assets[],6,FALSE)/12)+AV42</f>
        <v>-5.8644117994487901E-3</v>
      </c>
      <c r="BZ42" s="20">
        <f>(VLOOKUP(BZ$4,Assets[],6,FALSE)/12)+AW42</f>
        <v>-6.6561895030817046E-3</v>
      </c>
      <c r="CA42" s="20">
        <f>(VLOOKUP(CA$4,Assets[],6,FALSE)/12)+AX42</f>
        <v>-1.108056483019999E-2</v>
      </c>
      <c r="CB42" s="20">
        <f>(VLOOKUP(CB$4,Assets[],6,FALSE)/12)+AY42</f>
        <v>1.9252314405378588E-5</v>
      </c>
      <c r="CC42" s="20">
        <f>(VLOOKUP(CC$4,Assets[],6,FALSE)/12)+AZ42</f>
        <v>-0.15043972718838158</v>
      </c>
      <c r="CD42" s="20">
        <f>(VLOOKUP(CD$4,Assets[],6,FALSE)/12)+BA42</f>
        <v>-0.14298022938846877</v>
      </c>
      <c r="CE42" s="20">
        <f>(VLOOKUP(CE$4,Assets[],6,FALSE)/12)+BB42</f>
        <v>-6.148068126969366E-3</v>
      </c>
      <c r="CF42" s="20">
        <f>(VLOOKUP(CF$4,Assets[],6,FALSE)/12)+BC42</f>
        <v>-2.3938454279517372E-2</v>
      </c>
      <c r="CG42" s="20">
        <f>(VLOOKUP(CG$4,Assets[],6,FALSE)/12)+BD42</f>
        <v>-2.0321323422875102E-2</v>
      </c>
      <c r="CH42" s="20">
        <f>(VLOOKUP(CH$4,Assets[],6,FALSE)/12)+BE42</f>
        <v>1.4950927833429534E-3</v>
      </c>
      <c r="CI42" s="20">
        <f>(VLOOKUP(CI$4,Assets[],6,FALSE)/12)+BF42</f>
        <v>1.3828769140166635E-3</v>
      </c>
      <c r="CJ42" s="2" t="s">
        <v>177</v>
      </c>
      <c r="CK42" s="20">
        <f t="shared" si="65"/>
        <v>1.0082032436811874</v>
      </c>
      <c r="CL42" s="20">
        <f t="shared" si="38"/>
        <v>1.023043384656392</v>
      </c>
      <c r="CM42" s="20">
        <f t="shared" si="39"/>
        <v>0.99011198172762738</v>
      </c>
      <c r="CN42" s="20">
        <f t="shared" si="40"/>
        <v>1.0162741614824999</v>
      </c>
      <c r="CO42" s="20">
        <f t="shared" si="41"/>
        <v>1.945115409980215</v>
      </c>
      <c r="CP42" s="20">
        <f t="shared" si="42"/>
        <v>1.9186913037628386</v>
      </c>
      <c r="CQ42" s="20">
        <f t="shared" si="43"/>
        <v>2.1025631429042209</v>
      </c>
      <c r="CR42" s="20">
        <f t="shared" si="44"/>
        <v>1.7461875974145014</v>
      </c>
      <c r="CS42" s="20">
        <f t="shared" si="45"/>
        <v>1.1661801619305852</v>
      </c>
      <c r="CT42" s="20">
        <f t="shared" si="46"/>
        <v>1.1589040245756668</v>
      </c>
      <c r="CU42" s="20">
        <f t="shared" si="47"/>
        <v>1.1342043689415837</v>
      </c>
      <c r="CV42" s="20">
        <f t="shared" si="48"/>
        <v>1.2026639274475319</v>
      </c>
      <c r="CW42" s="20">
        <f t="shared" si="49"/>
        <v>1.0825646515359171</v>
      </c>
      <c r="CX42" s="20">
        <f t="shared" si="50"/>
        <v>1.7681566771847645</v>
      </c>
      <c r="CY42" s="20">
        <f t="shared" si="51"/>
        <v>1.9004492388993892</v>
      </c>
      <c r="CZ42" s="20">
        <f t="shared" si="52"/>
        <v>1.7554711722230842</v>
      </c>
      <c r="DA42" s="20">
        <f t="shared" si="53"/>
        <v>1.8615643064520291</v>
      </c>
      <c r="DB42" s="20">
        <f t="shared" si="54"/>
        <v>1.0310178703760862</v>
      </c>
      <c r="DC42" s="20">
        <f t="shared" si="55"/>
        <v>1.0177352478254624</v>
      </c>
      <c r="DD42" s="20">
        <f t="shared" si="56"/>
        <v>1.0308094403093833</v>
      </c>
      <c r="DE42" s="20">
        <f t="shared" si="57"/>
        <v>1.0125136727280535</v>
      </c>
      <c r="DF42" s="20">
        <f t="shared" si="58"/>
        <v>2.5023913397783923</v>
      </c>
      <c r="DG42" s="20">
        <f t="shared" si="59"/>
        <v>2.6459983241740024</v>
      </c>
      <c r="DH42" s="20">
        <f t="shared" si="60"/>
        <v>1.3993023293125102</v>
      </c>
      <c r="DI42" s="20">
        <f t="shared" si="66"/>
        <v>1.1533150453231682</v>
      </c>
      <c r="DJ42" s="20">
        <f t="shared" si="62"/>
        <v>1.1951965497777841</v>
      </c>
      <c r="DK42" s="20">
        <f t="shared" ref="DK42:DK65" si="67">DK41*(1+CH42)</f>
        <v>1.1254504443961477</v>
      </c>
      <c r="DL42" s="20">
        <f t="shared" si="64"/>
        <v>1.1203044889377065</v>
      </c>
      <c r="DM42" s="2" t="s">
        <v>177</v>
      </c>
    </row>
    <row r="43" spans="1:117" x14ac:dyDescent="0.3">
      <c r="A43" s="15">
        <v>44620</v>
      </c>
      <c r="B43" s="18">
        <f>((In!B43-In!B$5)/In!B$5)+Justering!B$5</f>
        <v>0.99994212879237243</v>
      </c>
      <c r="C43" s="18">
        <f>((In!C43-In!C$5)/In!C$5)+Justering!C$5</f>
        <v>1.0580917663909877</v>
      </c>
      <c r="D43" s="18">
        <f>((In!D43-In!D$5)/In!D$5)+Justering!D$5</f>
        <v>0.98997240110395579</v>
      </c>
      <c r="E43" s="18">
        <f>((In!E43-In!E$5)/In!E$5)+Justering!E$5</f>
        <v>1.007029198068621</v>
      </c>
      <c r="F43" s="18">
        <f>((In!F43-In!F$5)/In!F$5)+Justering!F$5</f>
        <v>1.8113563420531986</v>
      </c>
      <c r="G43" s="18">
        <f>((In!G43-In!G$5)/In!G$5)+Justering!G$5</f>
        <v>1.7814880925685068</v>
      </c>
      <c r="H43" s="18">
        <f>((In!H43-In!H$5)/In!H$5)+Justering!H$5</f>
        <v>1.9672102958830593</v>
      </c>
      <c r="I43" s="18">
        <f>((In!I43-In!I$5)/In!I$5)+Justering!I$5</f>
        <v>1.7315203781930515</v>
      </c>
      <c r="J43" s="18">
        <f>((In!J43-In!J$5)/In!J$5)+Justering!J$5</f>
        <v>1.1413086557999963</v>
      </c>
      <c r="K43" s="18">
        <f>((In!K43-In!K$5)/In!K$5)+Justering!K$5</f>
        <v>1.1680888695814069</v>
      </c>
      <c r="L43" s="18">
        <f>((In!L43-In!L$5)/In!L$5)+Justering!L$5</f>
        <v>1.12151733223225</v>
      </c>
      <c r="M43" s="18">
        <f>((In!M43-In!M$5)/In!M$5)+Justering!M$5</f>
        <v>1.2086772470847693</v>
      </c>
      <c r="N43" s="18">
        <f>((In!N43-In!N42)/In!N42)+Justering!N42+(0.03^1/12)</f>
        <v>1.0849236769529933</v>
      </c>
      <c r="O43" s="18">
        <f>((In!O43-In!O$5)/In!O$5)+Justering!O$5</f>
        <v>1.6258017959643212</v>
      </c>
      <c r="P43" s="18">
        <f>((In!P43-In!P$5)/In!P$5)+Justering!P$5</f>
        <v>1.7505836912088668</v>
      </c>
      <c r="Q43" s="18">
        <f>((In!Q43-In!Q$5)/In!Q$5)+Justering!Q$5</f>
        <v>1.7043744335378079</v>
      </c>
      <c r="R43" s="18">
        <f>((In!R43-In!R$5)/In!R$5)+Justering!R$5</f>
        <v>1.8060766866849705</v>
      </c>
      <c r="S43" s="18">
        <f>((In!S43-In!S$5)/In!S$5)+Justering!S$5</f>
        <v>0.99611608071562296</v>
      </c>
      <c r="T43" s="18">
        <f>((In!T43-In!T$5)/In!T$5)+Justering!T$5</f>
        <v>0.99890468298919743</v>
      </c>
      <c r="U43" s="18">
        <f>((In!U43-In!U$5)/In!U$5)+Justering!U$5</f>
        <v>1.0456190630632121</v>
      </c>
      <c r="V43" s="18">
        <f>((In!V43-In!V$5)/In!V$5)+Justering!V$5</f>
        <v>1.0044113428879458</v>
      </c>
      <c r="W43" s="18">
        <f>((In!W43-In!W$5)/In!W$5)+Justering!W$5</f>
        <v>2.2291846642989781</v>
      </c>
      <c r="X43" s="18">
        <f>((In!X43-In!X$5)/In!X$5)+Justering!X$5</f>
        <v>2.367622842178827</v>
      </c>
      <c r="Y43" s="18">
        <f>((In!Y43-In!Y$5)/In!Y$5)+Justering!Y$5</f>
        <v>1.3370181563512304</v>
      </c>
      <c r="Z43" s="18">
        <f>((In!Z43-In!Z$5)/In!Z$5)+Justering!Z$5</f>
        <v>1.0947067835176967</v>
      </c>
      <c r="AA43" s="18">
        <f>((In!AA43-In!AA$5)/In!AA$5)+Justering!AA$5</f>
        <v>1.146681827579078</v>
      </c>
      <c r="AB43" s="18">
        <f>(1+(In!AB42/In!AB41-1))*AB42</f>
        <v>1.1235582232762535</v>
      </c>
      <c r="AC43" s="18">
        <f>((In!AC43-In!AC$5)/In!AC$5)+Justering!AC$5</f>
        <v>1.1038751481996467</v>
      </c>
      <c r="AD43" s="2" t="s">
        <v>177</v>
      </c>
      <c r="AE43" s="20">
        <f t="shared" si="9"/>
        <v>-8.1938983440003055E-3</v>
      </c>
      <c r="AF43" s="20">
        <f t="shared" si="10"/>
        <v>3.4258939806709243E-2</v>
      </c>
      <c r="AG43" s="20">
        <f t="shared" si="11"/>
        <v>-1.4097458292350318E-4</v>
      </c>
      <c r="AH43" s="20">
        <f t="shared" si="12"/>
        <v>-9.0969186901227461E-3</v>
      </c>
      <c r="AI43" s="20">
        <f t="shared" si="13"/>
        <v>-6.8766648621830351E-2</v>
      </c>
      <c r="AJ43" s="20">
        <f t="shared" si="14"/>
        <v>-7.1508747095093139E-2</v>
      </c>
      <c r="AK43" s="20">
        <f t="shared" si="15"/>
        <v>-6.4375163941189362E-2</v>
      </c>
      <c r="AL43" s="20">
        <f t="shared" si="16"/>
        <v>-8.3995667150350561E-3</v>
      </c>
      <c r="AM43" s="20">
        <f t="shared" si="17"/>
        <v>-2.1327327408326546E-2</v>
      </c>
      <c r="AN43" s="20">
        <f t="shared" si="18"/>
        <v>7.9254578558420885E-3</v>
      </c>
      <c r="AO43" s="20">
        <f t="shared" si="19"/>
        <v>-1.1185847151314543E-2</v>
      </c>
      <c r="AP43" s="20">
        <f t="shared" si="20"/>
        <v>4.9999999999998934E-3</v>
      </c>
      <c r="AQ43" s="20">
        <f t="shared" si="21"/>
        <v>2.1791081149098446E-3</v>
      </c>
      <c r="AR43" s="20">
        <f t="shared" si="22"/>
        <v>-7.4695950885745765E-2</v>
      </c>
      <c r="AS43" s="20">
        <f t="shared" si="23"/>
        <v>-7.0173247182887977E-2</v>
      </c>
      <c r="AT43" s="20">
        <f t="shared" si="24"/>
        <v>-1.9806143854426139E-2</v>
      </c>
      <c r="AU43" s="20">
        <f t="shared" si="25"/>
        <v>-1.7687028745603461E-2</v>
      </c>
      <c r="AV43" s="20">
        <f t="shared" si="26"/>
        <v>-1.2783313861590262E-2</v>
      </c>
      <c r="AW43" s="20">
        <f t="shared" si="27"/>
        <v>-1.0902880421503891E-2</v>
      </c>
      <c r="AX43" s="20">
        <f t="shared" si="28"/>
        <v>3.0117562240682627E-2</v>
      </c>
      <c r="AY43" s="20">
        <f t="shared" si="29"/>
        <v>-1.8675237617827856E-3</v>
      </c>
      <c r="AZ43" s="20">
        <f t="shared" si="30"/>
        <v>-6.7928616848207723E-2</v>
      </c>
      <c r="BA43" s="20">
        <f t="shared" si="31"/>
        <v>-6.7797039019036665E-2</v>
      </c>
      <c r="BB43" s="20">
        <f t="shared" si="32"/>
        <v>-4.1286795003988574E-3</v>
      </c>
      <c r="BC43" s="20">
        <f t="shared" si="33"/>
        <v>-1.9408707936027447E-2</v>
      </c>
      <c r="BD43" s="20">
        <f t="shared" si="34"/>
        <v>-1.4918746114909953E-2</v>
      </c>
      <c r="BE43" s="20">
        <f t="shared" si="35"/>
        <v>-9.9272801659000542E-5</v>
      </c>
      <c r="BF43" s="20">
        <f t="shared" si="36"/>
        <v>5.9939141546450081E-4</v>
      </c>
      <c r="BG43" s="2" t="s">
        <v>177</v>
      </c>
      <c r="BH43" s="20">
        <f>(VLOOKUP(BH$4,Assets[],6,FALSE)/12)+AE43</f>
        <v>-8.1938983440003055E-3</v>
      </c>
      <c r="BI43" s="20">
        <f>(VLOOKUP(BI$4,Assets[],6,FALSE)/12)+AF43</f>
        <v>3.4258939806709243E-2</v>
      </c>
      <c r="BJ43" s="20">
        <f>(VLOOKUP(BJ$4,Assets[],6,FALSE)/12)+AG43</f>
        <v>-1.4097458292350318E-4</v>
      </c>
      <c r="BK43" s="20">
        <f>(VLOOKUP(BK$4,Assets[],6,FALSE)/12)+AH43</f>
        <v>-9.0969186901227461E-3</v>
      </c>
      <c r="BL43" s="20">
        <f>(VLOOKUP(BL$4,Assets[],6,FALSE)/12)+AI43</f>
        <v>-6.8766648621830351E-2</v>
      </c>
      <c r="BM43" s="20">
        <f>(VLOOKUP(BM$4,Assets[],6,FALSE)/12)+AJ43</f>
        <v>-7.1508747095093139E-2</v>
      </c>
      <c r="BN43" s="20">
        <f>(VLOOKUP(BN$4,Assets[],6,FALSE)/12)+AK43</f>
        <v>-6.4375163941189362E-2</v>
      </c>
      <c r="BO43" s="20">
        <f>(VLOOKUP(BO$4,Assets[],6,FALSE)/12)+AL43</f>
        <v>-8.3995667150350561E-3</v>
      </c>
      <c r="BP43" s="20">
        <f>(VLOOKUP(BP$4,Assets[],6,FALSE)/12)+AM43</f>
        <v>-2.1327327408326546E-2</v>
      </c>
      <c r="BQ43" s="20">
        <f>(VLOOKUP(BQ$4,Assets[],6,FALSE)/12)+AN43</f>
        <v>7.9254578558420885E-3</v>
      </c>
      <c r="BR43" s="20">
        <f>(VLOOKUP(BR$4,Assets[],6,FALSE)/12)+AO43</f>
        <v>-1.1185847151314543E-2</v>
      </c>
      <c r="BS43" s="20">
        <f>(VLOOKUP(BS$4,Assets[],6,FALSE)/12)+AP43</f>
        <v>4.9999999999998934E-3</v>
      </c>
      <c r="BT43" s="20">
        <f>(VLOOKUP(BT$4,Assets[],6,FALSE)/12)+AQ43</f>
        <v>2.1791081149098446E-3</v>
      </c>
      <c r="BU43" s="20">
        <f>(VLOOKUP(BU$4,Assets[],6,FALSE)/12)+AR43</f>
        <v>-7.4523192552412437E-2</v>
      </c>
      <c r="BV43" s="20">
        <f>(VLOOKUP(BV$4,Assets[],6,FALSE)/12)+AS43</f>
        <v>-6.9915622182887979E-2</v>
      </c>
      <c r="BW43" s="20">
        <f>(VLOOKUP(BW$4,Assets[],6,FALSE)/12)+AT43</f>
        <v>-1.9544760521092806E-2</v>
      </c>
      <c r="BX43" s="20">
        <f>(VLOOKUP(BX$4,Assets[],6,FALSE)/12)+AU43</f>
        <v>-1.7346170412270129E-2</v>
      </c>
      <c r="BY43" s="20">
        <f>(VLOOKUP(BY$4,Assets[],6,FALSE)/12)+AV43</f>
        <v>-1.2199980528256929E-2</v>
      </c>
      <c r="BZ43" s="20">
        <f>(VLOOKUP(BZ$4,Assets[],6,FALSE)/12)+AW43</f>
        <v>-1.0694347088170558E-2</v>
      </c>
      <c r="CA43" s="20">
        <f>(VLOOKUP(CA$4,Assets[],6,FALSE)/12)+AX43</f>
        <v>3.0534228907349293E-2</v>
      </c>
      <c r="CB43" s="20">
        <f>(VLOOKUP(CB$4,Assets[],6,FALSE)/12)+AY43</f>
        <v>-1.7008570951161188E-3</v>
      </c>
      <c r="CC43" s="20">
        <f>(VLOOKUP(CC$4,Assets[],6,FALSE)/12)+AZ43</f>
        <v>-6.6678616848207722E-2</v>
      </c>
      <c r="CD43" s="20">
        <f>(VLOOKUP(CD$4,Assets[],6,FALSE)/12)+BA43</f>
        <v>-6.6663705685703331E-2</v>
      </c>
      <c r="CE43" s="20">
        <f>(VLOOKUP(CE$4,Assets[],6,FALSE)/12)+BB43</f>
        <v>-3.0003961670655244E-3</v>
      </c>
      <c r="CF43" s="20">
        <f>(VLOOKUP(CF$4,Assets[],6,FALSE)/12)+BC43</f>
        <v>-1.8526124602694115E-2</v>
      </c>
      <c r="CG43" s="20">
        <f>(VLOOKUP(CG$4,Assets[],6,FALSE)/12)+BD43</f>
        <v>-1.4202079448243286E-2</v>
      </c>
      <c r="CH43" s="20">
        <f>(VLOOKUP(CH$4,Assets[],6,FALSE)/12)+BE43</f>
        <v>6.923938650076661E-4</v>
      </c>
      <c r="CI43" s="20">
        <f>(VLOOKUP(CI$4,Assets[],6,FALSE)/12)+BF43</f>
        <v>1.0160580821311676E-3</v>
      </c>
      <c r="CJ43" s="2" t="s">
        <v>177</v>
      </c>
      <c r="CK43" s="20">
        <f t="shared" si="65"/>
        <v>0.99994212879237243</v>
      </c>
      <c r="CL43" s="20">
        <f t="shared" si="38"/>
        <v>1.0580917663909875</v>
      </c>
      <c r="CM43" s="20">
        <f t="shared" si="39"/>
        <v>0.98997240110395579</v>
      </c>
      <c r="CN43" s="20">
        <f t="shared" si="40"/>
        <v>1.007029198068621</v>
      </c>
      <c r="CO43" s="20">
        <f t="shared" si="41"/>
        <v>1.8113563420531982</v>
      </c>
      <c r="CP43" s="20">
        <f t="shared" si="42"/>
        <v>1.7814880925685073</v>
      </c>
      <c r="CQ43" s="20">
        <f t="shared" si="43"/>
        <v>1.9672102958830593</v>
      </c>
      <c r="CR43" s="20">
        <f t="shared" si="44"/>
        <v>1.7315203781930515</v>
      </c>
      <c r="CS43" s="20">
        <f t="shared" si="45"/>
        <v>1.1413086557999963</v>
      </c>
      <c r="CT43" s="20">
        <f t="shared" si="46"/>
        <v>1.1680888695814069</v>
      </c>
      <c r="CU43" s="20">
        <f t="shared" si="47"/>
        <v>1.12151733223225</v>
      </c>
      <c r="CV43" s="20">
        <f t="shared" si="48"/>
        <v>1.2086772470847695</v>
      </c>
      <c r="CW43" s="20">
        <f t="shared" si="49"/>
        <v>1.0849236769529935</v>
      </c>
      <c r="CX43" s="20">
        <f t="shared" si="50"/>
        <v>1.6363879966680905</v>
      </c>
      <c r="CY43" s="20">
        <f t="shared" si="51"/>
        <v>1.7675781479347425</v>
      </c>
      <c r="CZ43" s="20">
        <f t="shared" si="52"/>
        <v>1.7211609085603021</v>
      </c>
      <c r="DA43" s="20">
        <f t="shared" si="53"/>
        <v>1.8292732947589128</v>
      </c>
      <c r="DB43" s="20">
        <f t="shared" si="54"/>
        <v>1.0184394724332131</v>
      </c>
      <c r="DC43" s="20">
        <f t="shared" si="55"/>
        <v>1.0068512338413518</v>
      </c>
      <c r="DD43" s="20">
        <f t="shared" si="56"/>
        <v>1.0622844117196466</v>
      </c>
      <c r="DE43" s="20">
        <f t="shared" si="57"/>
        <v>1.0107915316638918</v>
      </c>
      <c r="DF43" s="20">
        <f t="shared" si="58"/>
        <v>2.3355353464290358</v>
      </c>
      <c r="DG43" s="20">
        <f t="shared" si="59"/>
        <v>2.4696062706464024</v>
      </c>
      <c r="DH43" s="20">
        <f t="shared" si="60"/>
        <v>1.3951038679670751</v>
      </c>
      <c r="DI43" s="20">
        <f t="shared" si="66"/>
        <v>1.1319485870873494</v>
      </c>
      <c r="DJ43" s="20">
        <f t="shared" si="62"/>
        <v>1.1782222734215737</v>
      </c>
      <c r="DK43" s="20">
        <f t="shared" si="67"/>
        <v>1.1262296993792178</v>
      </c>
      <c r="DL43" s="20">
        <f t="shared" si="64"/>
        <v>1.1214427833681395</v>
      </c>
      <c r="DM43" s="2" t="s">
        <v>177</v>
      </c>
    </row>
    <row r="44" spans="1:117" x14ac:dyDescent="0.3">
      <c r="A44" s="15">
        <v>44651</v>
      </c>
      <c r="B44" s="18">
        <f>((In!B44-In!B$5)/In!B$5)+Justering!B$5</f>
        <v>0.97291627483036502</v>
      </c>
      <c r="C44" s="18">
        <f>((In!C44-In!C$5)/In!C$5)+Justering!C$5</f>
        <v>1.0208524031230275</v>
      </c>
      <c r="D44" s="18">
        <f>((In!D44-In!D$5)/In!D$5)+Justering!D$5</f>
        <v>0.98978840846366145</v>
      </c>
      <c r="E44" s="18">
        <f>((In!E44-In!E$5)/In!E$5)+Justering!E$5</f>
        <v>0.98853927124086327</v>
      </c>
      <c r="F44" s="18">
        <f>((In!F44-In!F$5)/In!F$5)+Justering!F$5</f>
        <v>1.8574257122922382</v>
      </c>
      <c r="G44" s="18">
        <f>((In!G44-In!G$5)/In!G$5)+Justering!G$5</f>
        <v>1.8294523926985695</v>
      </c>
      <c r="H44" s="18">
        <f>((In!H44-In!H$5)/In!H$5)+Justering!H$5</f>
        <v>2.0254348798342869</v>
      </c>
      <c r="I44" s="18">
        <f>((In!I44-In!I$5)/In!I$5)+Justering!I$5</f>
        <v>1.7516034245226022</v>
      </c>
      <c r="J44" s="18">
        <f>((In!J44-In!J$5)/In!J$5)+Justering!J$5</f>
        <v>1.1278899324974678</v>
      </c>
      <c r="K44" s="18">
        <f>((In!K44-In!K$5)/In!K$5)+Justering!K$5</f>
        <v>1.1638998355416266</v>
      </c>
      <c r="L44" s="18">
        <f>((In!L44-In!L$5)/In!L$5)+Justering!L$5</f>
        <v>1.12358677913447</v>
      </c>
      <c r="M44" s="18">
        <f>((In!M44-In!M$5)/In!M$5)+Justering!M$5</f>
        <v>1.214720633320193</v>
      </c>
      <c r="N44" s="18">
        <f>((In!N44-In!N43)/In!N43)+Justering!N43+(0.03^1/12)</f>
        <v>1.0872378206199387</v>
      </c>
      <c r="O44" s="18">
        <f>((In!O44-In!O$5)/In!O$5)+Justering!O$5</f>
        <v>1.6683058695386068</v>
      </c>
      <c r="P44" s="18">
        <f>((In!P44-In!P$5)/In!P$5)+Justering!P$5</f>
        <v>1.8044863829139042</v>
      </c>
      <c r="Q44" s="18">
        <f>((In!Q44-In!Q$5)/In!Q$5)+Justering!Q$5</f>
        <v>1.7129073509174018</v>
      </c>
      <c r="R44" s="18">
        <f>((In!R44-In!R$5)/In!R$5)+Justering!R$5</f>
        <v>1.8182660422575603</v>
      </c>
      <c r="S44" s="18">
        <f>((In!S44-In!S$5)/In!S$5)+Justering!S$5</f>
        <v>0.9822051175369253</v>
      </c>
      <c r="T44" s="18">
        <f>((In!T44-In!T$5)/In!T$5)+Justering!T$5</f>
        <v>0.96974889144960519</v>
      </c>
      <c r="U44" s="18">
        <f>((In!U44-In!U$5)/In!U$5)+Justering!U$5</f>
        <v>1.0168958434786963</v>
      </c>
      <c r="V44" s="18">
        <f>((In!V44-In!V$5)/In!V$5)+Justering!V$5</f>
        <v>1.0034618161676707</v>
      </c>
      <c r="W44" s="18">
        <f>((In!W44-In!W$5)/In!W$5)+Justering!W$5</f>
        <v>2.4171133239558014</v>
      </c>
      <c r="X44" s="18">
        <f>((In!X44-In!X$5)/In!X$5)+Justering!X$5</f>
        <v>2.4743551639100643</v>
      </c>
      <c r="Y44" s="18">
        <f>((In!Y44-In!Y$5)/In!Y$5)+Justering!Y$5</f>
        <v>1.3533840533377952</v>
      </c>
      <c r="Z44" s="18">
        <f>((In!Z44-In!Z$5)/In!Z$5)+Justering!Z$5</f>
        <v>1.0830592290535517</v>
      </c>
      <c r="AA44" s="18">
        <f>((In!AA44-In!AA$5)/In!AA$5)+Justering!AA$5</f>
        <v>1.1406863758528014</v>
      </c>
      <c r="AB44" s="18">
        <f>(1+(In!AB43/In!AB42-1))*AB43</f>
        <v>1.1121215470929056</v>
      </c>
      <c r="AC44" s="18">
        <f>((In!AC44-In!AC$5)/In!AC$5)+Justering!AC$5</f>
        <v>1.1015100390364716</v>
      </c>
      <c r="AD44" s="2" t="s">
        <v>177</v>
      </c>
      <c r="AE44" s="20">
        <f t="shared" si="9"/>
        <v>-2.7027418071330245E-2</v>
      </c>
      <c r="AF44" s="20">
        <f t="shared" si="10"/>
        <v>-3.5194833237365386E-2</v>
      </c>
      <c r="AG44" s="20">
        <f t="shared" si="11"/>
        <v>-1.8585633305445715E-4</v>
      </c>
      <c r="AH44" s="20">
        <f t="shared" si="12"/>
        <v>-1.8360864673258259E-2</v>
      </c>
      <c r="AI44" s="20">
        <f t="shared" si="13"/>
        <v>2.5433631787116662E-2</v>
      </c>
      <c r="AJ44" s="20">
        <f t="shared" si="14"/>
        <v>2.6923727601742664E-2</v>
      </c>
      <c r="AK44" s="20">
        <f t="shared" si="15"/>
        <v>2.9597539252960825E-2</v>
      </c>
      <c r="AL44" s="20">
        <f t="shared" si="16"/>
        <v>1.159850417152386E-2</v>
      </c>
      <c r="AM44" s="20">
        <f t="shared" si="17"/>
        <v>-1.1757313181089191E-2</v>
      </c>
      <c r="AN44" s="20">
        <f t="shared" si="18"/>
        <v>-3.5862288810966092E-3</v>
      </c>
      <c r="AO44" s="20">
        <f t="shared" si="19"/>
        <v>1.8452206156287509E-3</v>
      </c>
      <c r="AP44" s="20">
        <f t="shared" si="20"/>
        <v>4.9999999999998934E-3</v>
      </c>
      <c r="AQ44" s="20">
        <f t="shared" si="21"/>
        <v>2.1330013494078592E-3</v>
      </c>
      <c r="AR44" s="20">
        <f t="shared" si="22"/>
        <v>2.6143453451578313E-2</v>
      </c>
      <c r="AS44" s="20">
        <f t="shared" si="23"/>
        <v>3.0791268064318977E-2</v>
      </c>
      <c r="AT44" s="20">
        <f t="shared" si="24"/>
        <v>5.0064805078551267E-3</v>
      </c>
      <c r="AU44" s="20">
        <f t="shared" si="25"/>
        <v>6.7490797386700052E-3</v>
      </c>
      <c r="AV44" s="20">
        <f t="shared" si="26"/>
        <v>-1.39652028995495E-2</v>
      </c>
      <c r="AW44" s="20">
        <f t="shared" si="27"/>
        <v>-2.9187761391151201E-2</v>
      </c>
      <c r="AX44" s="20">
        <f t="shared" si="28"/>
        <v>-2.7470061133324286E-2</v>
      </c>
      <c r="AY44" s="20">
        <f t="shared" si="29"/>
        <v>-9.4535642891580007E-4</v>
      </c>
      <c r="AZ44" s="20">
        <f t="shared" si="30"/>
        <v>8.430376480986701E-2</v>
      </c>
      <c r="BA44" s="20">
        <f t="shared" si="31"/>
        <v>4.507995100816653E-2</v>
      </c>
      <c r="BB44" s="20">
        <f t="shared" si="32"/>
        <v>1.2240594421864648E-2</v>
      </c>
      <c r="BC44" s="20">
        <f t="shared" si="33"/>
        <v>-1.0639885163328477E-2</v>
      </c>
      <c r="BD44" s="20">
        <f t="shared" si="34"/>
        <v>-5.2285224916613915E-3</v>
      </c>
      <c r="BE44" s="20">
        <f t="shared" si="35"/>
        <v>-1.0178979554792522E-2</v>
      </c>
      <c r="BF44" s="20">
        <f t="shared" si="36"/>
        <v>-2.1425513265992402E-3</v>
      </c>
      <c r="BG44" s="2" t="s">
        <v>177</v>
      </c>
      <c r="BH44" s="20">
        <f>(VLOOKUP(BH$4,Assets[],6,FALSE)/12)+AE44</f>
        <v>-2.7027418071330245E-2</v>
      </c>
      <c r="BI44" s="20">
        <f>(VLOOKUP(BI$4,Assets[],6,FALSE)/12)+AF44</f>
        <v>-3.5194833237365386E-2</v>
      </c>
      <c r="BJ44" s="20">
        <f>(VLOOKUP(BJ$4,Assets[],6,FALSE)/12)+AG44</f>
        <v>-1.8585633305445715E-4</v>
      </c>
      <c r="BK44" s="20">
        <f>(VLOOKUP(BK$4,Assets[],6,FALSE)/12)+AH44</f>
        <v>-1.8360864673258259E-2</v>
      </c>
      <c r="BL44" s="20">
        <f>(VLOOKUP(BL$4,Assets[],6,FALSE)/12)+AI44</f>
        <v>2.5433631787116662E-2</v>
      </c>
      <c r="BM44" s="20">
        <f>(VLOOKUP(BM$4,Assets[],6,FALSE)/12)+AJ44</f>
        <v>2.6923727601742664E-2</v>
      </c>
      <c r="BN44" s="20">
        <f>(VLOOKUP(BN$4,Assets[],6,FALSE)/12)+AK44</f>
        <v>2.9597539252960825E-2</v>
      </c>
      <c r="BO44" s="20">
        <f>(VLOOKUP(BO$4,Assets[],6,FALSE)/12)+AL44</f>
        <v>1.159850417152386E-2</v>
      </c>
      <c r="BP44" s="20">
        <f>(VLOOKUP(BP$4,Assets[],6,FALSE)/12)+AM44</f>
        <v>-1.1757313181089191E-2</v>
      </c>
      <c r="BQ44" s="20">
        <f>(VLOOKUP(BQ$4,Assets[],6,FALSE)/12)+AN44</f>
        <v>-3.5862288810966092E-3</v>
      </c>
      <c r="BR44" s="20">
        <f>(VLOOKUP(BR$4,Assets[],6,FALSE)/12)+AO44</f>
        <v>1.8452206156287509E-3</v>
      </c>
      <c r="BS44" s="20">
        <f>(VLOOKUP(BS$4,Assets[],6,FALSE)/12)+AP44</f>
        <v>4.9999999999998934E-3</v>
      </c>
      <c r="BT44" s="20">
        <f>(VLOOKUP(BT$4,Assets[],6,FALSE)/12)+AQ44</f>
        <v>2.1330013494078592E-3</v>
      </c>
      <c r="BU44" s="20">
        <f>(VLOOKUP(BU$4,Assets[],6,FALSE)/12)+AR44</f>
        <v>2.6316211784911645E-2</v>
      </c>
      <c r="BV44" s="20">
        <f>(VLOOKUP(BV$4,Assets[],6,FALSE)/12)+AS44</f>
        <v>3.1048893064318978E-2</v>
      </c>
      <c r="BW44" s="20">
        <f>(VLOOKUP(BW$4,Assets[],6,FALSE)/12)+AT44</f>
        <v>5.2678638411884603E-3</v>
      </c>
      <c r="BX44" s="20">
        <f>(VLOOKUP(BX$4,Assets[],6,FALSE)/12)+AU44</f>
        <v>7.0899380720033387E-3</v>
      </c>
      <c r="BY44" s="20">
        <f>(VLOOKUP(BY$4,Assets[],6,FALSE)/12)+AV44</f>
        <v>-1.3381869566216167E-2</v>
      </c>
      <c r="BZ44" s="20">
        <f>(VLOOKUP(BZ$4,Assets[],6,FALSE)/12)+AW44</f>
        <v>-2.8979228057817868E-2</v>
      </c>
      <c r="CA44" s="20">
        <f>(VLOOKUP(CA$4,Assets[],6,FALSE)/12)+AX44</f>
        <v>-2.705339446665762E-2</v>
      </c>
      <c r="CB44" s="20">
        <f>(VLOOKUP(CB$4,Assets[],6,FALSE)/12)+AY44</f>
        <v>-7.7868976224913344E-4</v>
      </c>
      <c r="CC44" s="20">
        <f>(VLOOKUP(CC$4,Assets[],6,FALSE)/12)+AZ44</f>
        <v>8.5553764809867011E-2</v>
      </c>
      <c r="CD44" s="20">
        <f>(VLOOKUP(CD$4,Assets[],6,FALSE)/12)+BA44</f>
        <v>4.6213284341499863E-2</v>
      </c>
      <c r="CE44" s="20">
        <f>(VLOOKUP(CE$4,Assets[],6,FALSE)/12)+BB44</f>
        <v>1.3368877755197982E-2</v>
      </c>
      <c r="CF44" s="20">
        <f>(VLOOKUP(CF$4,Assets[],6,FALSE)/12)+BC44</f>
        <v>-9.757301829995145E-3</v>
      </c>
      <c r="CG44" s="20">
        <f>(VLOOKUP(CG$4,Assets[],6,FALSE)/12)+BD44</f>
        <v>-4.5118558249947248E-3</v>
      </c>
      <c r="CH44" s="20">
        <f>(VLOOKUP(CH$4,Assets[],6,FALSE)/12)+BE44</f>
        <v>-9.3873128881258559E-3</v>
      </c>
      <c r="CI44" s="20">
        <f>(VLOOKUP(CI$4,Assets[],6,FALSE)/12)+BF44</f>
        <v>-1.7258846599325734E-3</v>
      </c>
      <c r="CJ44" s="2" t="s">
        <v>177</v>
      </c>
      <c r="CK44" s="20">
        <f t="shared" si="65"/>
        <v>0.97291627483036502</v>
      </c>
      <c r="CL44" s="20">
        <f t="shared" si="38"/>
        <v>1.0208524031230273</v>
      </c>
      <c r="CM44" s="20">
        <f t="shared" si="39"/>
        <v>0.98978840846366145</v>
      </c>
      <c r="CN44" s="20">
        <f t="shared" si="40"/>
        <v>0.98853927124086327</v>
      </c>
      <c r="CO44" s="20">
        <f t="shared" si="41"/>
        <v>1.8574257122922377</v>
      </c>
      <c r="CP44" s="20">
        <f t="shared" si="42"/>
        <v>1.82945239269857</v>
      </c>
      <c r="CQ44" s="20">
        <f t="shared" si="43"/>
        <v>2.0254348798342869</v>
      </c>
      <c r="CR44" s="20">
        <f t="shared" si="44"/>
        <v>1.7516034245226022</v>
      </c>
      <c r="CS44" s="20">
        <f t="shared" si="45"/>
        <v>1.1278899324974678</v>
      </c>
      <c r="CT44" s="20">
        <f t="shared" si="46"/>
        <v>1.1638998355416266</v>
      </c>
      <c r="CU44" s="20">
        <f t="shared" si="47"/>
        <v>1.12358677913447</v>
      </c>
      <c r="CV44" s="20">
        <f t="shared" si="48"/>
        <v>1.2147206333201932</v>
      </c>
      <c r="CW44" s="20">
        <f t="shared" si="49"/>
        <v>1.0872378206199389</v>
      </c>
      <c r="CX44" s="20">
        <f t="shared" si="50"/>
        <v>1.6794515297506953</v>
      </c>
      <c r="CY44" s="20">
        <f t="shared" si="51"/>
        <v>1.8224594928327953</v>
      </c>
      <c r="CZ44" s="20">
        <f t="shared" si="52"/>
        <v>1.730227749875374</v>
      </c>
      <c r="DA44" s="20">
        <f t="shared" si="53"/>
        <v>1.842242729135523</v>
      </c>
      <c r="DB44" s="20">
        <f t="shared" si="54"/>
        <v>1.0048108482520259</v>
      </c>
      <c r="DC44" s="20">
        <f t="shared" si="55"/>
        <v>0.97767346231556795</v>
      </c>
      <c r="DD44" s="20">
        <f t="shared" si="56"/>
        <v>1.0335460124936136</v>
      </c>
      <c r="DE44" s="20">
        <f t="shared" si="57"/>
        <v>1.0100044386464171</v>
      </c>
      <c r="DF44" s="20">
        <f t="shared" si="58"/>
        <v>2.5353491881625567</v>
      </c>
      <c r="DG44" s="20">
        <f t="shared" si="59"/>
        <v>2.5837348874433359</v>
      </c>
      <c r="DH44" s="20">
        <f t="shared" si="60"/>
        <v>1.4137548410337306</v>
      </c>
      <c r="DI44" s="20">
        <f t="shared" si="66"/>
        <v>1.1209038230671016</v>
      </c>
      <c r="DJ44" s="20">
        <f t="shared" si="62"/>
        <v>1.1729063043940982</v>
      </c>
      <c r="DK44" s="20">
        <f t="shared" si="67"/>
        <v>1.1156574288072452</v>
      </c>
      <c r="DL44" s="20">
        <f t="shared" si="64"/>
        <v>1.1195073024713322</v>
      </c>
      <c r="DM44" s="2" t="s">
        <v>177</v>
      </c>
    </row>
    <row r="45" spans="1:117" x14ac:dyDescent="0.3">
      <c r="A45" s="15">
        <v>44681</v>
      </c>
      <c r="B45" s="18">
        <f>((In!B45-In!B$5)/In!B$5)+Justering!B$5</f>
        <v>0.95724764536523954</v>
      </c>
      <c r="C45" s="18">
        <f>((In!C45-In!C$5)/In!C$5)+Justering!C$5</f>
        <v>1.0213269205139432</v>
      </c>
      <c r="D45" s="18">
        <f>((In!D45-In!D$5)/In!D$5)+Justering!D$5</f>
        <v>0.98840211908765019</v>
      </c>
      <c r="E45" s="18">
        <f>((In!E45-In!E$5)/In!E$5)+Justering!E$5</f>
        <v>0.97996612187116006</v>
      </c>
      <c r="F45" s="18">
        <f>((In!F45-In!F$5)/In!F$5)+Justering!F$5</f>
        <v>1.7843449587582556</v>
      </c>
      <c r="G45" s="18">
        <f>((In!G45-In!G$5)/In!G$5)+Justering!G$5</f>
        <v>1.7462385074225231</v>
      </c>
      <c r="H45" s="18">
        <f>((In!H45-In!H$5)/In!H$5)+Justering!H$5</f>
        <v>1.9232469458371586</v>
      </c>
      <c r="I45" s="18">
        <f>((In!I45-In!I$5)/In!I$5)+Justering!I$5</f>
        <v>1.6848556374644907</v>
      </c>
      <c r="J45" s="18">
        <f>((In!J45-In!J$5)/In!J$5)+Justering!J$5</f>
        <v>1.0894675918644667</v>
      </c>
      <c r="K45" s="18">
        <f>((In!K45-In!K$5)/In!K$5)+Justering!K$5</f>
        <v>1.1646135228224781</v>
      </c>
      <c r="L45" s="18">
        <f>((In!L45-In!L$5)/In!L$5)+Justering!L$5</f>
        <v>1.1221317760868283</v>
      </c>
      <c r="M45" s="18">
        <f>((In!M45-In!M$5)/In!M$5)+Justering!M$5</f>
        <v>1.2207942364867939</v>
      </c>
      <c r="N45" s="18">
        <f>((In!N45-In!N44)/In!N44)+Justering!N44+(0.03^1/12)</f>
        <v>1.0883372289741311</v>
      </c>
      <c r="O45" s="18">
        <f>((In!O45-In!O$5)/In!O$5)+Justering!O$5</f>
        <v>1.5904505743318276</v>
      </c>
      <c r="P45" s="18">
        <f>((In!P45-In!P$5)/In!P$5)+Justering!P$5</f>
        <v>1.7203520052164758</v>
      </c>
      <c r="Q45" s="18">
        <f>((In!Q45-In!Q$5)/In!Q$5)+Justering!Q$5</f>
        <v>1.6537415762106806</v>
      </c>
      <c r="R45" s="18">
        <f>((In!R45-In!R$5)/In!R$5)+Justering!R$5</f>
        <v>1.7532720354470825</v>
      </c>
      <c r="S45" s="18">
        <f>((In!S45-In!S$5)/In!S$5)+Justering!S$5</f>
        <v>0.9690187920393869</v>
      </c>
      <c r="T45" s="18">
        <f>((In!T45-In!T$5)/In!T$5)+Justering!T$5</f>
        <v>0.95328737616606463</v>
      </c>
      <c r="U45" s="18">
        <f>((In!U45-In!U$5)/In!U$5)+Justering!U$5</f>
        <v>1.0104188978361233</v>
      </c>
      <c r="V45" s="18">
        <f>((In!V45-In!V$5)/In!V$5)+Justering!V$5</f>
        <v>1.0019485079572317</v>
      </c>
      <c r="W45" s="18">
        <f>((In!W45-In!W$5)/In!W$5)+Justering!W$5</f>
        <v>2.2696083833711951</v>
      </c>
      <c r="X45" s="18">
        <f>((In!X45-In!X$5)/In!X$5)+Justering!X$5</f>
        <v>2.3685385857384986</v>
      </c>
      <c r="Y45" s="18">
        <f>((In!Y45-In!Y$5)/In!Y$5)+Justering!Y$5</f>
        <v>1.3819660366720503</v>
      </c>
      <c r="Z45" s="18">
        <f>((In!Z45-In!Z$5)/In!Z$5)+Justering!Z$5</f>
        <v>1.0418253092121565</v>
      </c>
      <c r="AA45" s="18">
        <f>((In!AA45-In!AA$5)/In!AA$5)+Justering!AA$5</f>
        <v>1.1009923506305563</v>
      </c>
      <c r="AB45" s="18">
        <f>(1+(In!AB44/In!AB43-1))*AB44</f>
        <v>1.116645513090555</v>
      </c>
      <c r="AC45" s="18">
        <f>((In!AC45-In!AC$5)/In!AC$5)+Justering!AC$5</f>
        <v>1.0995181546469019</v>
      </c>
      <c r="AD45" s="2" t="s">
        <v>177</v>
      </c>
      <c r="AE45" s="20">
        <f t="shared" si="9"/>
        <v>-1.6104807649412023E-2</v>
      </c>
      <c r="AF45" s="20">
        <f t="shared" si="10"/>
        <v>4.6482467932107419E-4</v>
      </c>
      <c r="AG45" s="20">
        <f t="shared" si="11"/>
        <v>-1.4005916458074141E-3</v>
      </c>
      <c r="AH45" s="20">
        <f t="shared" si="12"/>
        <v>-8.6725430330569786E-3</v>
      </c>
      <c r="AI45" s="20">
        <f t="shared" si="13"/>
        <v>-3.9345182448128235E-2</v>
      </c>
      <c r="AJ45" s="20">
        <f t="shared" si="14"/>
        <v>-4.5485679544412849E-2</v>
      </c>
      <c r="AK45" s="20">
        <f t="shared" si="15"/>
        <v>-5.0452342365847391E-2</v>
      </c>
      <c r="AL45" s="20">
        <f t="shared" si="16"/>
        <v>-3.8106677643830023E-2</v>
      </c>
      <c r="AM45" s="20">
        <f t="shared" si="17"/>
        <v>-3.4065682763851912E-2</v>
      </c>
      <c r="AN45" s="20">
        <f t="shared" si="18"/>
        <v>6.1318616865291276E-4</v>
      </c>
      <c r="AO45" s="20">
        <f t="shared" si="19"/>
        <v>-1.2949627698205513E-3</v>
      </c>
      <c r="AP45" s="20">
        <f t="shared" si="20"/>
        <v>4.9999999999998934E-3</v>
      </c>
      <c r="AQ45" s="20">
        <f t="shared" si="21"/>
        <v>1.0111939939374537E-3</v>
      </c>
      <c r="AR45" s="20">
        <f t="shared" si="22"/>
        <v>-4.6667278841565962E-2</v>
      </c>
      <c r="AS45" s="20">
        <f t="shared" si="23"/>
        <v>-4.6625110886992283E-2</v>
      </c>
      <c r="AT45" s="20">
        <f t="shared" si="24"/>
        <v>-3.4541141221113292E-2</v>
      </c>
      <c r="AU45" s="20">
        <f t="shared" si="25"/>
        <v>-3.5745047919269912E-2</v>
      </c>
      <c r="AV45" s="20">
        <f t="shared" si="26"/>
        <v>-1.3425225812919495E-2</v>
      </c>
      <c r="AW45" s="20">
        <f t="shared" si="27"/>
        <v>-1.6975028719995233E-2</v>
      </c>
      <c r="AX45" s="20">
        <f t="shared" si="28"/>
        <v>-6.3693304325210809E-3</v>
      </c>
      <c r="AY45" s="20">
        <f t="shared" si="29"/>
        <v>-1.5080874887880569E-3</v>
      </c>
      <c r="AZ45" s="20">
        <f t="shared" si="30"/>
        <v>-6.1025248225930362E-2</v>
      </c>
      <c r="BA45" s="20">
        <f t="shared" si="31"/>
        <v>-4.2765315066714438E-2</v>
      </c>
      <c r="BB45" s="20">
        <f t="shared" si="32"/>
        <v>2.111890062821753E-2</v>
      </c>
      <c r="BC45" s="20">
        <f t="shared" si="33"/>
        <v>-3.8071712733040552E-2</v>
      </c>
      <c r="BD45" s="20">
        <f t="shared" si="34"/>
        <v>-3.4798368826461146E-2</v>
      </c>
      <c r="BE45" s="20">
        <f t="shared" si="35"/>
        <v>4.0678701077909718E-3</v>
      </c>
      <c r="BF45" s="20">
        <f t="shared" si="36"/>
        <v>-1.8083215939748154E-3</v>
      </c>
      <c r="BG45" s="2" t="s">
        <v>177</v>
      </c>
      <c r="BH45" s="20">
        <f>(VLOOKUP(BH$4,Assets[],6,FALSE)/12)+AE45</f>
        <v>-1.6104807649412023E-2</v>
      </c>
      <c r="BI45" s="20">
        <f>(VLOOKUP(BI$4,Assets[],6,FALSE)/12)+AF45</f>
        <v>4.6482467932107419E-4</v>
      </c>
      <c r="BJ45" s="20">
        <f>(VLOOKUP(BJ$4,Assets[],6,FALSE)/12)+AG45</f>
        <v>-1.4005916458074141E-3</v>
      </c>
      <c r="BK45" s="20">
        <f>(VLOOKUP(BK$4,Assets[],6,FALSE)/12)+AH45</f>
        <v>-8.6725430330569786E-3</v>
      </c>
      <c r="BL45" s="20">
        <f>(VLOOKUP(BL$4,Assets[],6,FALSE)/12)+AI45</f>
        <v>-3.9345182448128235E-2</v>
      </c>
      <c r="BM45" s="20">
        <f>(VLOOKUP(BM$4,Assets[],6,FALSE)/12)+AJ45</f>
        <v>-4.5485679544412849E-2</v>
      </c>
      <c r="BN45" s="20">
        <f>(VLOOKUP(BN$4,Assets[],6,FALSE)/12)+AK45</f>
        <v>-5.0452342365847391E-2</v>
      </c>
      <c r="BO45" s="20">
        <f>(VLOOKUP(BO$4,Assets[],6,FALSE)/12)+AL45</f>
        <v>-3.8106677643830023E-2</v>
      </c>
      <c r="BP45" s="20">
        <f>(VLOOKUP(BP$4,Assets[],6,FALSE)/12)+AM45</f>
        <v>-3.4065682763851912E-2</v>
      </c>
      <c r="BQ45" s="20">
        <f>(VLOOKUP(BQ$4,Assets[],6,FALSE)/12)+AN45</f>
        <v>6.1318616865291276E-4</v>
      </c>
      <c r="BR45" s="20">
        <f>(VLOOKUP(BR$4,Assets[],6,FALSE)/12)+AO45</f>
        <v>-1.2949627698205513E-3</v>
      </c>
      <c r="BS45" s="20">
        <f>(VLOOKUP(BS$4,Assets[],6,FALSE)/12)+AP45</f>
        <v>4.9999999999998934E-3</v>
      </c>
      <c r="BT45" s="20">
        <f>(VLOOKUP(BT$4,Assets[],6,FALSE)/12)+AQ45</f>
        <v>1.0111939939374537E-3</v>
      </c>
      <c r="BU45" s="20">
        <f>(VLOOKUP(BU$4,Assets[],6,FALSE)/12)+AR45</f>
        <v>-4.6494520508232627E-2</v>
      </c>
      <c r="BV45" s="20">
        <f>(VLOOKUP(BV$4,Assets[],6,FALSE)/12)+AS45</f>
        <v>-4.6367485886992285E-2</v>
      </c>
      <c r="BW45" s="20">
        <f>(VLOOKUP(BW$4,Assets[],6,FALSE)/12)+AT45</f>
        <v>-3.4279757887779962E-2</v>
      </c>
      <c r="BX45" s="20">
        <f>(VLOOKUP(BX$4,Assets[],6,FALSE)/12)+AU45</f>
        <v>-3.540418958593658E-2</v>
      </c>
      <c r="BY45" s="20">
        <f>(VLOOKUP(BY$4,Assets[],6,FALSE)/12)+AV45</f>
        <v>-1.2841892479586161E-2</v>
      </c>
      <c r="BZ45" s="20">
        <f>(VLOOKUP(BZ$4,Assets[],6,FALSE)/12)+AW45</f>
        <v>-1.67664953866619E-2</v>
      </c>
      <c r="CA45" s="20">
        <f>(VLOOKUP(CA$4,Assets[],6,FALSE)/12)+AX45</f>
        <v>-5.9526637658544141E-3</v>
      </c>
      <c r="CB45" s="20">
        <f>(VLOOKUP(CB$4,Assets[],6,FALSE)/12)+AY45</f>
        <v>-1.3414208221213901E-3</v>
      </c>
      <c r="CC45" s="20">
        <f>(VLOOKUP(CC$4,Assets[],6,FALSE)/12)+AZ45</f>
        <v>-5.9775248225930361E-2</v>
      </c>
      <c r="CD45" s="20">
        <f>(VLOOKUP(CD$4,Assets[],6,FALSE)/12)+BA45</f>
        <v>-4.1631981733381104E-2</v>
      </c>
      <c r="CE45" s="20">
        <f>(VLOOKUP(CE$4,Assets[],6,FALSE)/12)+BB45</f>
        <v>2.2247183961550863E-2</v>
      </c>
      <c r="CF45" s="20">
        <f>(VLOOKUP(CF$4,Assets[],6,FALSE)/12)+BC45</f>
        <v>-3.718912939970722E-2</v>
      </c>
      <c r="CG45" s="20">
        <f>(VLOOKUP(CG$4,Assets[],6,FALSE)/12)+BD45</f>
        <v>-3.4081702159794482E-2</v>
      </c>
      <c r="CH45" s="20">
        <f>(VLOOKUP(CH$4,Assets[],6,FALSE)/12)+BE45</f>
        <v>4.859536774457638E-3</v>
      </c>
      <c r="CI45" s="20">
        <f>(VLOOKUP(CI$4,Assets[],6,FALSE)/12)+BF45</f>
        <v>-1.3916549273081487E-3</v>
      </c>
      <c r="CJ45" s="2" t="s">
        <v>177</v>
      </c>
      <c r="CK45" s="20">
        <f t="shared" si="65"/>
        <v>0.95724764536523954</v>
      </c>
      <c r="CL45" s="20">
        <f t="shared" si="38"/>
        <v>1.021326920513943</v>
      </c>
      <c r="CM45" s="20">
        <f t="shared" si="39"/>
        <v>0.98840211908765019</v>
      </c>
      <c r="CN45" s="20">
        <f t="shared" si="40"/>
        <v>0.97996612187116006</v>
      </c>
      <c r="CO45" s="20">
        <f t="shared" si="41"/>
        <v>1.7843449587582552</v>
      </c>
      <c r="CP45" s="20">
        <f t="shared" si="42"/>
        <v>1.7462385074225235</v>
      </c>
      <c r="CQ45" s="20">
        <f t="shared" si="43"/>
        <v>1.9232469458371586</v>
      </c>
      <c r="CR45" s="20">
        <f t="shared" si="44"/>
        <v>1.6848556374644907</v>
      </c>
      <c r="CS45" s="20">
        <f t="shared" si="45"/>
        <v>1.0894675918644667</v>
      </c>
      <c r="CT45" s="20">
        <f t="shared" si="46"/>
        <v>1.1646135228224781</v>
      </c>
      <c r="CU45" s="20">
        <f t="shared" si="47"/>
        <v>1.1221317760868283</v>
      </c>
      <c r="CV45" s="20">
        <f t="shared" si="48"/>
        <v>1.2207942364867941</v>
      </c>
      <c r="CW45" s="20">
        <f t="shared" si="49"/>
        <v>1.0883372289741313</v>
      </c>
      <c r="CX45" s="20">
        <f t="shared" si="50"/>
        <v>1.6013662361581189</v>
      </c>
      <c r="CY45" s="20">
        <f t="shared" si="51"/>
        <v>1.7379566280192555</v>
      </c>
      <c r="CZ45" s="20">
        <f t="shared" si="52"/>
        <v>1.670915961518928</v>
      </c>
      <c r="DA45" s="20">
        <f t="shared" si="53"/>
        <v>1.7770196182898956</v>
      </c>
      <c r="DB45" s="20">
        <f t="shared" si="54"/>
        <v>0.99190717537645168</v>
      </c>
      <c r="DC45" s="20">
        <f t="shared" si="55"/>
        <v>0.96128130471999229</v>
      </c>
      <c r="DD45" s="20">
        <f t="shared" si="56"/>
        <v>1.0273936605946994</v>
      </c>
      <c r="DE45" s="20">
        <f t="shared" si="57"/>
        <v>1.0086495976619818</v>
      </c>
      <c r="DF45" s="20">
        <f t="shared" si="58"/>
        <v>2.383798061100729</v>
      </c>
      <c r="DG45" s="20">
        <f t="shared" si="59"/>
        <v>2.4761688838053955</v>
      </c>
      <c r="DH45" s="20">
        <f t="shared" si="60"/>
        <v>1.4452069050587411</v>
      </c>
      <c r="DI45" s="20">
        <f t="shared" si="66"/>
        <v>1.0792183857464326</v>
      </c>
      <c r="DJ45" s="20">
        <f t="shared" si="62"/>
        <v>1.1329316610663933</v>
      </c>
      <c r="DK45" s="20">
        <f t="shared" si="67"/>
        <v>1.121079007110231</v>
      </c>
      <c r="DL45" s="20">
        <f t="shared" si="64"/>
        <v>1.1179493346176905</v>
      </c>
      <c r="DM45" s="2" t="s">
        <v>177</v>
      </c>
    </row>
    <row r="46" spans="1:117" x14ac:dyDescent="0.3">
      <c r="A46" s="15">
        <v>44712</v>
      </c>
      <c r="B46" s="18">
        <f>((In!B46-In!B$5)/In!B$5)+Justering!B$5</f>
        <v>0.95473024783344651</v>
      </c>
      <c r="C46" s="18">
        <f>((In!C46-In!C$5)/In!C$5)+Justering!C$5</f>
        <v>1.0222613096972901</v>
      </c>
      <c r="D46" s="18">
        <f>((In!D46-In!D$5)/In!D$5)+Justering!D$5</f>
        <v>0.98816102528312655</v>
      </c>
      <c r="E46" s="18">
        <f>((In!E46-In!E$5)/In!E$5)+Justering!E$5</f>
        <v>0.96902658273391284</v>
      </c>
      <c r="F46" s="18">
        <f>((In!F46-In!F$5)/In!F$5)+Justering!F$5</f>
        <v>1.7653670658625402</v>
      </c>
      <c r="G46" s="18">
        <f>((In!G46-In!G$5)/In!G$5)+Justering!G$5</f>
        <v>1.7146463649818362</v>
      </c>
      <c r="H46" s="18">
        <f>((In!H46-In!H$5)/In!H$5)+Justering!H$5</f>
        <v>1.8818785161123273</v>
      </c>
      <c r="I46" s="18">
        <f>((In!I46-In!I$5)/In!I$5)+Justering!I$5</f>
        <v>1.674476239308498</v>
      </c>
      <c r="J46" s="18">
        <f>((In!J46-In!J$5)/In!J$5)+Justering!J$5</f>
        <v>1.0848185358304447</v>
      </c>
      <c r="K46" s="18">
        <f>((In!K46-In!K$5)/In!K$5)+Justering!K$5</f>
        <v>1.1627207000341329</v>
      </c>
      <c r="L46" s="18">
        <f>((In!L46-In!L$5)/In!L$5)+Justering!L$5</f>
        <v>1.0929235730155922</v>
      </c>
      <c r="M46" s="18">
        <f>((In!M46-In!M$5)/In!M$5)+Justering!M$5</f>
        <v>1.2268982076692279</v>
      </c>
      <c r="N46" s="18">
        <f>((In!N46-In!N45)/In!N45)+Justering!N45+(0.03^1/12)</f>
        <v>1.0905933061821138</v>
      </c>
      <c r="O46" s="18">
        <f>((In!O46-In!O$5)/In!O$5)+Justering!O$5</f>
        <v>1.5596222479093382</v>
      </c>
      <c r="P46" s="18">
        <f>((In!P46-In!P$5)/In!P$5)+Justering!P$5</f>
        <v>1.6912133205415656</v>
      </c>
      <c r="Q46" s="18">
        <f>((In!Q46-In!Q$5)/In!Q$5)+Justering!Q$5</f>
        <v>1.6482445972000004</v>
      </c>
      <c r="R46" s="18">
        <f>((In!R46-In!R$5)/In!R$5)+Justering!R$5</f>
        <v>1.7449876714824897</v>
      </c>
      <c r="S46" s="18">
        <f>((In!S46-In!S$5)/In!S$5)+Justering!S$5</f>
        <v>0.96099993065668121</v>
      </c>
      <c r="T46" s="18">
        <f>((In!T46-In!T$5)/In!T$5)+Justering!T$5</f>
        <v>0.94893786824435744</v>
      </c>
      <c r="U46" s="18">
        <f>((In!U46-In!U$5)/In!U$5)+Justering!U$5</f>
        <v>1.0147480858237541</v>
      </c>
      <c r="V46" s="18">
        <f>((In!V46-In!V$5)/In!V$5)+Justering!V$5</f>
        <v>0.99874385527630227</v>
      </c>
      <c r="W46" s="18">
        <f>((In!W46-In!W$5)/In!W$5)+Justering!W$5</f>
        <v>2.2524412590857184</v>
      </c>
      <c r="X46" s="18">
        <f>((In!X46-In!X$5)/In!X$5)+Justering!X$5</f>
        <v>2.3439340022009976</v>
      </c>
      <c r="Y46" s="18">
        <f>((In!Y46-In!Y$5)/In!Y$5)+Justering!Y$5</f>
        <v>1.3862272138215039</v>
      </c>
      <c r="Z46" s="18">
        <f>((In!Z46-In!Z$5)/In!Z$5)+Justering!Z$5</f>
        <v>1.0391443440647035</v>
      </c>
      <c r="AA46" s="18">
        <f>((In!AA46-In!AA$5)/In!AA$5)+Justering!AA$5</f>
        <v>1.0898284060367998</v>
      </c>
      <c r="AB46" s="18">
        <f>(1+(In!AB45/In!AB44-1))*AB45</f>
        <v>1.119032003746351</v>
      </c>
      <c r="AC46" s="18">
        <f>((In!AC46-In!AC$5)/In!AC$5)+Justering!AC$5</f>
        <v>1.0993883373343434</v>
      </c>
      <c r="AD46" s="2" t="s">
        <v>177</v>
      </c>
      <c r="AE46" s="20">
        <f t="shared" si="9"/>
        <v>-2.6298289099813132E-3</v>
      </c>
      <c r="AF46" s="20">
        <f t="shared" si="10"/>
        <v>9.1487766020770245E-4</v>
      </c>
      <c r="AG46" s="20">
        <f t="shared" si="11"/>
        <v>-2.439227920172371E-4</v>
      </c>
      <c r="AH46" s="20">
        <f t="shared" si="12"/>
        <v>-1.116318094380564E-2</v>
      </c>
      <c r="AI46" s="20">
        <f t="shared" si="13"/>
        <v>-1.0635775780106105E-2</v>
      </c>
      <c r="AJ46" s="20">
        <f t="shared" si="14"/>
        <v>-1.8091539217811259E-2</v>
      </c>
      <c r="AK46" s="20">
        <f t="shared" si="15"/>
        <v>-2.1509681746471943E-2</v>
      </c>
      <c r="AL46" s="20">
        <f t="shared" si="16"/>
        <v>-6.1604080048143217E-3</v>
      </c>
      <c r="AM46" s="20">
        <f t="shared" si="17"/>
        <v>-4.2672733624556924E-3</v>
      </c>
      <c r="AN46" s="20">
        <f t="shared" si="18"/>
        <v>-1.6252797612704706E-3</v>
      </c>
      <c r="AO46" s="20">
        <f t="shared" si="19"/>
        <v>-2.6029209486512328E-2</v>
      </c>
      <c r="AP46" s="20">
        <f t="shared" si="20"/>
        <v>5.0000000000001155E-3</v>
      </c>
      <c r="AQ46" s="20">
        <f t="shared" si="21"/>
        <v>2.072957855268065E-3</v>
      </c>
      <c r="AR46" s="20">
        <f t="shared" si="22"/>
        <v>-1.9383391675306116E-2</v>
      </c>
      <c r="AS46" s="20">
        <f t="shared" si="23"/>
        <v>-1.6937629384309427E-2</v>
      </c>
      <c r="AT46" s="20">
        <f t="shared" si="24"/>
        <v>-3.3239649348816291E-3</v>
      </c>
      <c r="AU46" s="20">
        <f t="shared" si="25"/>
        <v>-4.725087605974565E-3</v>
      </c>
      <c r="AV46" s="20">
        <f t="shared" si="26"/>
        <v>-8.2752382601675167E-3</v>
      </c>
      <c r="AW46" s="20">
        <f t="shared" si="27"/>
        <v>-4.5626408472962954E-3</v>
      </c>
      <c r="AX46" s="20">
        <f t="shared" si="28"/>
        <v>4.2845477226347572E-3</v>
      </c>
      <c r="AY46" s="20">
        <f t="shared" si="29"/>
        <v>-3.1984205330701787E-3</v>
      </c>
      <c r="AZ46" s="20">
        <f t="shared" si="30"/>
        <v>-7.5639147313940613E-3</v>
      </c>
      <c r="BA46" s="20">
        <f t="shared" si="31"/>
        <v>-1.0388086428336329E-2</v>
      </c>
      <c r="BB46" s="20">
        <f t="shared" si="32"/>
        <v>3.0834166950406416E-3</v>
      </c>
      <c r="BC46" s="20">
        <f t="shared" si="33"/>
        <v>-2.5733346308129956E-3</v>
      </c>
      <c r="BD46" s="20">
        <f t="shared" si="34"/>
        <v>-1.0139892967796604E-2</v>
      </c>
      <c r="BE46" s="20">
        <f t="shared" si="35"/>
        <v>2.1371962971408198E-3</v>
      </c>
      <c r="BF46" s="20">
        <f t="shared" si="36"/>
        <v>-1.1806745710374322E-4</v>
      </c>
      <c r="BG46" s="2" t="s">
        <v>177</v>
      </c>
      <c r="BH46" s="20">
        <f>(VLOOKUP(BH$4,Assets[],6,FALSE)/12)+AE46</f>
        <v>-2.6298289099813132E-3</v>
      </c>
      <c r="BI46" s="20">
        <f>(VLOOKUP(BI$4,Assets[],6,FALSE)/12)+AF46</f>
        <v>9.1487766020770245E-4</v>
      </c>
      <c r="BJ46" s="20">
        <f>(VLOOKUP(BJ$4,Assets[],6,FALSE)/12)+AG46</f>
        <v>-2.439227920172371E-4</v>
      </c>
      <c r="BK46" s="20">
        <f>(VLOOKUP(BK$4,Assets[],6,FALSE)/12)+AH46</f>
        <v>-1.116318094380564E-2</v>
      </c>
      <c r="BL46" s="20">
        <f>(VLOOKUP(BL$4,Assets[],6,FALSE)/12)+AI46</f>
        <v>-1.0635775780106105E-2</v>
      </c>
      <c r="BM46" s="20">
        <f>(VLOOKUP(BM$4,Assets[],6,FALSE)/12)+AJ46</f>
        <v>-1.8091539217811259E-2</v>
      </c>
      <c r="BN46" s="20">
        <f>(VLOOKUP(BN$4,Assets[],6,FALSE)/12)+AK46</f>
        <v>-2.1509681746471943E-2</v>
      </c>
      <c r="BO46" s="20">
        <f>(VLOOKUP(BO$4,Assets[],6,FALSE)/12)+AL46</f>
        <v>-6.1604080048143217E-3</v>
      </c>
      <c r="BP46" s="20">
        <f>(VLOOKUP(BP$4,Assets[],6,FALSE)/12)+AM46</f>
        <v>-4.2672733624556924E-3</v>
      </c>
      <c r="BQ46" s="20">
        <f>(VLOOKUP(BQ$4,Assets[],6,FALSE)/12)+AN46</f>
        <v>-1.6252797612704706E-3</v>
      </c>
      <c r="BR46" s="20">
        <f>(VLOOKUP(BR$4,Assets[],6,FALSE)/12)+AO46</f>
        <v>-2.6029209486512328E-2</v>
      </c>
      <c r="BS46" s="20">
        <f>(VLOOKUP(BS$4,Assets[],6,FALSE)/12)+AP46</f>
        <v>5.0000000000001155E-3</v>
      </c>
      <c r="BT46" s="20">
        <f>(VLOOKUP(BT$4,Assets[],6,FALSE)/12)+AQ46</f>
        <v>2.072957855268065E-3</v>
      </c>
      <c r="BU46" s="20">
        <f>(VLOOKUP(BU$4,Assets[],6,FALSE)/12)+AR46</f>
        <v>-1.9210633341972785E-2</v>
      </c>
      <c r="BV46" s="20">
        <f>(VLOOKUP(BV$4,Assets[],6,FALSE)/12)+AS46</f>
        <v>-1.6680004384309426E-2</v>
      </c>
      <c r="BW46" s="20">
        <f>(VLOOKUP(BW$4,Assets[],6,FALSE)/12)+AT46</f>
        <v>-3.062581601548296E-3</v>
      </c>
      <c r="BX46" s="20">
        <f>(VLOOKUP(BX$4,Assets[],6,FALSE)/12)+AU46</f>
        <v>-4.3842292726412315E-3</v>
      </c>
      <c r="BY46" s="20">
        <f>(VLOOKUP(BY$4,Assets[],6,FALSE)/12)+AV46</f>
        <v>-7.6919049268341835E-3</v>
      </c>
      <c r="BZ46" s="20">
        <f>(VLOOKUP(BZ$4,Assets[],6,FALSE)/12)+AW46</f>
        <v>-4.3541075139629619E-3</v>
      </c>
      <c r="CA46" s="20">
        <f>(VLOOKUP(CA$4,Assets[],6,FALSE)/12)+AX46</f>
        <v>4.701214389301424E-3</v>
      </c>
      <c r="CB46" s="20">
        <f>(VLOOKUP(CB$4,Assets[],6,FALSE)/12)+AY46</f>
        <v>-3.0317538664035122E-3</v>
      </c>
      <c r="CC46" s="20">
        <f>(VLOOKUP(CC$4,Assets[],6,FALSE)/12)+AZ46</f>
        <v>-6.3139147313940611E-3</v>
      </c>
      <c r="CD46" s="20">
        <f>(VLOOKUP(CD$4,Assets[],6,FALSE)/12)+BA46</f>
        <v>-9.254753095002996E-3</v>
      </c>
      <c r="CE46" s="20">
        <f>(VLOOKUP(CE$4,Assets[],6,FALSE)/12)+BB46</f>
        <v>4.2117000283739747E-3</v>
      </c>
      <c r="CF46" s="20">
        <f>(VLOOKUP(CF$4,Assets[],6,FALSE)/12)+BC46</f>
        <v>-1.6907512974796623E-3</v>
      </c>
      <c r="CG46" s="20">
        <f>(VLOOKUP(CG$4,Assets[],6,FALSE)/12)+BD46</f>
        <v>-9.4232263011299368E-3</v>
      </c>
      <c r="CH46" s="20">
        <f>(VLOOKUP(CH$4,Assets[],6,FALSE)/12)+BE46</f>
        <v>2.9288629638074865E-3</v>
      </c>
      <c r="CI46" s="20">
        <f>(VLOOKUP(CI$4,Assets[],6,FALSE)/12)+BF46</f>
        <v>2.9859920956292347E-4</v>
      </c>
      <c r="CJ46" s="2" t="s">
        <v>177</v>
      </c>
      <c r="CK46" s="20">
        <f t="shared" si="65"/>
        <v>0.95473024783344651</v>
      </c>
      <c r="CL46" s="20">
        <f t="shared" si="38"/>
        <v>1.0222613096972899</v>
      </c>
      <c r="CM46" s="20">
        <f t="shared" si="39"/>
        <v>0.98816102528312655</v>
      </c>
      <c r="CN46" s="20">
        <f t="shared" si="40"/>
        <v>0.96902658273391284</v>
      </c>
      <c r="CO46" s="20">
        <f t="shared" si="41"/>
        <v>1.7653670658625398</v>
      </c>
      <c r="CP46" s="20">
        <f t="shared" si="42"/>
        <v>1.7146463649818366</v>
      </c>
      <c r="CQ46" s="20">
        <f t="shared" si="43"/>
        <v>1.8818785161123273</v>
      </c>
      <c r="CR46" s="20">
        <f t="shared" si="44"/>
        <v>1.674476239308498</v>
      </c>
      <c r="CS46" s="20">
        <f t="shared" si="45"/>
        <v>1.0848185358304447</v>
      </c>
      <c r="CT46" s="20">
        <f t="shared" si="46"/>
        <v>1.1627207000341329</v>
      </c>
      <c r="CU46" s="20">
        <f t="shared" si="47"/>
        <v>1.0929235730155922</v>
      </c>
      <c r="CV46" s="20">
        <f t="shared" si="48"/>
        <v>1.2268982076692283</v>
      </c>
      <c r="CW46" s="20">
        <f t="shared" si="49"/>
        <v>1.090593306182114</v>
      </c>
      <c r="CX46" s="20">
        <f t="shared" si="50"/>
        <v>1.5706029765490703</v>
      </c>
      <c r="CY46" s="20">
        <f t="shared" si="51"/>
        <v>1.7089675038441547</v>
      </c>
      <c r="CZ46" s="20">
        <f t="shared" si="52"/>
        <v>1.6657986450374467</v>
      </c>
      <c r="DA46" s="20">
        <f t="shared" si="53"/>
        <v>1.7692287568613312</v>
      </c>
      <c r="DB46" s="20">
        <f t="shared" si="54"/>
        <v>0.98427751968721144</v>
      </c>
      <c r="DC46" s="20">
        <f t="shared" si="55"/>
        <v>0.95709578256807892</v>
      </c>
      <c r="DD46" s="20">
        <f t="shared" si="56"/>
        <v>1.0322236584553643</v>
      </c>
      <c r="DE46" s="20">
        <f t="shared" si="57"/>
        <v>1.0055916203444237</v>
      </c>
      <c r="DF46" s="20">
        <f t="shared" si="58"/>
        <v>2.3687469634060765</v>
      </c>
      <c r="DG46" s="20">
        <f t="shared" si="59"/>
        <v>2.4532525521642472</v>
      </c>
      <c r="DH46" s="20">
        <f t="shared" si="60"/>
        <v>1.4512936830217831</v>
      </c>
      <c r="DI46" s="20">
        <f t="shared" si="66"/>
        <v>1.077393695860468</v>
      </c>
      <c r="DJ46" s="20">
        <f t="shared" si="62"/>
        <v>1.1222557896404497</v>
      </c>
      <c r="DK46" s="20">
        <f t="shared" si="67"/>
        <v>1.1243624938936583</v>
      </c>
      <c r="DL46" s="20">
        <f t="shared" si="64"/>
        <v>1.1182831534053388</v>
      </c>
      <c r="DM46" s="2" t="s">
        <v>177</v>
      </c>
    </row>
    <row r="47" spans="1:117" x14ac:dyDescent="0.3">
      <c r="A47" s="15">
        <v>44742</v>
      </c>
      <c r="B47" s="18">
        <f>((In!B47-In!B$5)/In!B$5)+Justering!B$5</f>
        <v>0.94332961993084385</v>
      </c>
      <c r="C47" s="18">
        <f>((In!C47-In!C$5)/In!C$5)+Justering!C$5</f>
        <v>1.013967507275201</v>
      </c>
      <c r="D47" s="18">
        <f>((In!D47-In!D$5)/In!D$5)+Justering!D$5</f>
        <v>0.987859658027472</v>
      </c>
      <c r="E47" s="18">
        <f>((In!E47-In!E$5)/In!E$5)+Justering!E$5</f>
        <v>0.95622200759343201</v>
      </c>
      <c r="F47" s="18">
        <f>((In!F47-In!F$5)/In!F$5)+Justering!F$5</f>
        <v>1.5560969921721928</v>
      </c>
      <c r="G47" s="18">
        <f>((In!G47-In!G$5)/In!G$5)+Justering!G$5</f>
        <v>1.5055115037897475</v>
      </c>
      <c r="H47" s="18">
        <f>((In!H47-In!H$5)/In!H$5)+Justering!H$5</f>
        <v>1.6118656874514512</v>
      </c>
      <c r="I47" s="18">
        <f>((In!I47-In!I$5)/In!I$5)+Justering!I$5</f>
        <v>1.6074442725351348</v>
      </c>
      <c r="J47" s="18">
        <f>((In!J47-In!J$5)/In!J$5)+Justering!J$5</f>
        <v>1.0079832910787194</v>
      </c>
      <c r="K47" s="18">
        <f>((In!K47-In!K$5)/In!K$5)+Justering!K$5</f>
        <v>1.1543116020727962</v>
      </c>
      <c r="L47" s="18">
        <f>((In!L47-In!L$5)/In!L$5)+Justering!L$5</f>
        <v>1.0437926424035078</v>
      </c>
      <c r="M47" s="18">
        <f>((In!M47-In!M$5)/In!M$5)+Justering!M$5</f>
        <v>1.2330326987075737</v>
      </c>
      <c r="N47" s="18">
        <f>((In!N47-In!N46)/In!N46)+Justering!N46+(0.03^1/12)</f>
        <v>1.092788328301036</v>
      </c>
      <c r="O47" s="18">
        <f>((In!O47-In!O$5)/In!O$5)+Justering!O$5</f>
        <v>1.381612732274363</v>
      </c>
      <c r="P47" s="18">
        <f>((In!P47-In!P$5)/In!P$5)+Justering!P$5</f>
        <v>1.4888700041065492</v>
      </c>
      <c r="Q47" s="18">
        <f>((In!Q47-In!Q$5)/In!Q$5)+Justering!Q$5</f>
        <v>1.5805535931962176</v>
      </c>
      <c r="R47" s="18">
        <f>((In!R47-In!R$5)/In!R$5)+Justering!R$5</f>
        <v>1.6763985198090483</v>
      </c>
      <c r="S47" s="18">
        <f>((In!S47-In!S$5)/In!S$5)+Justering!S$5</f>
        <v>0.94681644823521249</v>
      </c>
      <c r="T47" s="18">
        <f>((In!T47-In!T$5)/In!T$5)+Justering!T$5</f>
        <v>0.93639832078537077</v>
      </c>
      <c r="U47" s="18">
        <f>((In!U47-In!U$5)/In!U$5)+Justering!U$5</f>
        <v>1.0018383215495168</v>
      </c>
      <c r="V47" s="18">
        <f>((In!V47-In!V$5)/In!V$5)+Justering!V$5</f>
        <v>0.99498531200854567</v>
      </c>
      <c r="W47" s="18">
        <f>((In!W47-In!W$5)/In!W$5)+Justering!W$5</f>
        <v>1.8919877404770058</v>
      </c>
      <c r="X47" s="18">
        <f>((In!X47-In!X$5)/In!X$5)+Justering!X$5</f>
        <v>2.0462852139546466</v>
      </c>
      <c r="Y47" s="18">
        <f>((In!Y47-In!Y$5)/In!Y$5)+Justering!Y$5</f>
        <v>1.4090492440991753</v>
      </c>
      <c r="Z47" s="18">
        <f>((In!Z47-In!Z$5)/In!Z$5)+Justering!Z$5</f>
        <v>0.96724829341924434</v>
      </c>
      <c r="AA47" s="18">
        <f>((In!AA47-In!AA$5)/In!AA$5)+Justering!AA$5</f>
        <v>1.0206739714699193</v>
      </c>
      <c r="AB47" s="18">
        <f>(1+(In!AB46/In!AB45-1))*AB46</f>
        <v>1.1111029505146053</v>
      </c>
      <c r="AC47" s="18">
        <f>((In!AC47-In!AC$5)/In!AC$5)+Justering!AC$5</f>
        <v>1.0940992960453386</v>
      </c>
      <c r="AD47" s="2" t="s">
        <v>177</v>
      </c>
      <c r="AE47" s="20">
        <f t="shared" si="9"/>
        <v>-1.1941203212607832E-2</v>
      </c>
      <c r="AF47" s="20">
        <f t="shared" si="10"/>
        <v>-8.1131921392437745E-3</v>
      </c>
      <c r="AG47" s="20">
        <f t="shared" si="11"/>
        <v>-3.0497788107786139E-4</v>
      </c>
      <c r="AH47" s="20">
        <f t="shared" si="12"/>
        <v>-1.3213853333471359E-2</v>
      </c>
      <c r="AI47" s="20">
        <f t="shared" si="13"/>
        <v>-0.11854196089701052</v>
      </c>
      <c r="AJ47" s="20">
        <f t="shared" si="14"/>
        <v>-0.12196967576711026</v>
      </c>
      <c r="AK47" s="20">
        <f t="shared" si="15"/>
        <v>-0.14348047780399831</v>
      </c>
      <c r="AL47" s="20">
        <f t="shared" si="16"/>
        <v>-4.0031602240617747E-2</v>
      </c>
      <c r="AM47" s="20">
        <f t="shared" si="17"/>
        <v>-7.0827739584027993E-2</v>
      </c>
      <c r="AN47" s="20">
        <f t="shared" si="18"/>
        <v>-7.232259614101566E-3</v>
      </c>
      <c r="AO47" s="20">
        <f t="shared" si="19"/>
        <v>-4.4953674552487222E-2</v>
      </c>
      <c r="AP47" s="20">
        <f t="shared" si="20"/>
        <v>4.9999999999996714E-3</v>
      </c>
      <c r="AQ47" s="20">
        <f t="shared" si="21"/>
        <v>2.0126862199496554E-3</v>
      </c>
      <c r="AR47" s="20">
        <f t="shared" si="22"/>
        <v>-0.11413630183436763</v>
      </c>
      <c r="AS47" s="20">
        <f t="shared" si="23"/>
        <v>-0.11964387577684243</v>
      </c>
      <c r="AT47" s="20">
        <f t="shared" si="24"/>
        <v>-4.1068542932750862E-2</v>
      </c>
      <c r="AU47" s="20">
        <f t="shared" si="25"/>
        <v>-3.9306381812525992E-2</v>
      </c>
      <c r="AV47" s="20">
        <f t="shared" si="26"/>
        <v>-1.4759087871917598E-2</v>
      </c>
      <c r="AW47" s="20">
        <f t="shared" si="27"/>
        <v>-1.3214297667545116E-2</v>
      </c>
      <c r="AX47" s="20">
        <f t="shared" si="28"/>
        <v>-1.2722137104360653E-2</v>
      </c>
      <c r="AY47" s="20">
        <f t="shared" si="29"/>
        <v>-3.7632704801140449E-3</v>
      </c>
      <c r="AZ47" s="20">
        <f t="shared" si="30"/>
        <v>-0.16002793287271921</v>
      </c>
      <c r="BA47" s="20">
        <f t="shared" si="31"/>
        <v>-0.12698684688513129</v>
      </c>
      <c r="BB47" s="20">
        <f t="shared" si="32"/>
        <v>1.6463412382993425E-2</v>
      </c>
      <c r="BC47" s="20">
        <f t="shared" si="33"/>
        <v>-6.9187741872540509E-2</v>
      </c>
      <c r="BD47" s="20">
        <f t="shared" si="34"/>
        <v>-6.3454424736792303E-2</v>
      </c>
      <c r="BE47" s="20">
        <f t="shared" si="35"/>
        <v>-7.0856358041597733E-3</v>
      </c>
      <c r="BF47" s="20">
        <f t="shared" si="36"/>
        <v>-4.8108944850451252E-3</v>
      </c>
      <c r="BG47" s="2" t="s">
        <v>177</v>
      </c>
      <c r="BH47" s="20">
        <f>(VLOOKUP(BH$4,Assets[],6,FALSE)/12)+AE47</f>
        <v>-1.1941203212607832E-2</v>
      </c>
      <c r="BI47" s="20">
        <f>(VLOOKUP(BI$4,Assets[],6,FALSE)/12)+AF47</f>
        <v>-8.1131921392437745E-3</v>
      </c>
      <c r="BJ47" s="20">
        <f>(VLOOKUP(BJ$4,Assets[],6,FALSE)/12)+AG47</f>
        <v>-3.0497788107786139E-4</v>
      </c>
      <c r="BK47" s="20">
        <f>(VLOOKUP(BK$4,Assets[],6,FALSE)/12)+AH47</f>
        <v>-1.3213853333471359E-2</v>
      </c>
      <c r="BL47" s="20">
        <f>(VLOOKUP(BL$4,Assets[],6,FALSE)/12)+AI47</f>
        <v>-0.11854196089701052</v>
      </c>
      <c r="BM47" s="20">
        <f>(VLOOKUP(BM$4,Assets[],6,FALSE)/12)+AJ47</f>
        <v>-0.12196967576711026</v>
      </c>
      <c r="BN47" s="20">
        <f>(VLOOKUP(BN$4,Assets[],6,FALSE)/12)+AK47</f>
        <v>-0.14348047780399831</v>
      </c>
      <c r="BO47" s="20">
        <f>(VLOOKUP(BO$4,Assets[],6,FALSE)/12)+AL47</f>
        <v>-4.0031602240617747E-2</v>
      </c>
      <c r="BP47" s="20">
        <f>(VLOOKUP(BP$4,Assets[],6,FALSE)/12)+AM47</f>
        <v>-7.0827739584027993E-2</v>
      </c>
      <c r="BQ47" s="20">
        <f>(VLOOKUP(BQ$4,Assets[],6,FALSE)/12)+AN47</f>
        <v>-7.232259614101566E-3</v>
      </c>
      <c r="BR47" s="20">
        <f>(VLOOKUP(BR$4,Assets[],6,FALSE)/12)+AO47</f>
        <v>-4.4953674552487222E-2</v>
      </c>
      <c r="BS47" s="20">
        <f>(VLOOKUP(BS$4,Assets[],6,FALSE)/12)+AP47</f>
        <v>4.9999999999996714E-3</v>
      </c>
      <c r="BT47" s="20">
        <f>(VLOOKUP(BT$4,Assets[],6,FALSE)/12)+AQ47</f>
        <v>2.0126862199496554E-3</v>
      </c>
      <c r="BU47" s="20">
        <f>(VLOOKUP(BU$4,Assets[],6,FALSE)/12)+AR47</f>
        <v>-0.1139635435010343</v>
      </c>
      <c r="BV47" s="20">
        <f>(VLOOKUP(BV$4,Assets[],6,FALSE)/12)+AS47</f>
        <v>-0.11938625077684244</v>
      </c>
      <c r="BW47" s="20">
        <f>(VLOOKUP(BW$4,Assets[],6,FALSE)/12)+AT47</f>
        <v>-4.0807159599417532E-2</v>
      </c>
      <c r="BX47" s="20">
        <f>(VLOOKUP(BX$4,Assets[],6,FALSE)/12)+AU47</f>
        <v>-3.896552347919266E-2</v>
      </c>
      <c r="BY47" s="20">
        <f>(VLOOKUP(BY$4,Assets[],6,FALSE)/12)+AV47</f>
        <v>-1.4175754538584264E-2</v>
      </c>
      <c r="BZ47" s="20">
        <f>(VLOOKUP(BZ$4,Assets[],6,FALSE)/12)+AW47</f>
        <v>-1.3005764334211783E-2</v>
      </c>
      <c r="CA47" s="20">
        <f>(VLOOKUP(CA$4,Assets[],6,FALSE)/12)+AX47</f>
        <v>-1.2305470437693988E-2</v>
      </c>
      <c r="CB47" s="20">
        <f>(VLOOKUP(CB$4,Assets[],6,FALSE)/12)+AY47</f>
        <v>-3.5966038134473783E-3</v>
      </c>
      <c r="CC47" s="20">
        <f>(VLOOKUP(CC$4,Assets[],6,FALSE)/12)+AZ47</f>
        <v>-0.15877793287271921</v>
      </c>
      <c r="CD47" s="20">
        <f>(VLOOKUP(CD$4,Assets[],6,FALSE)/12)+BA47</f>
        <v>-0.12585351355179797</v>
      </c>
      <c r="CE47" s="20">
        <f>(VLOOKUP(CE$4,Assets[],6,FALSE)/12)+BB47</f>
        <v>1.7591695716326759E-2</v>
      </c>
      <c r="CF47" s="20">
        <f>(VLOOKUP(CF$4,Assets[],6,FALSE)/12)+BC47</f>
        <v>-6.830515853920717E-2</v>
      </c>
      <c r="CG47" s="20">
        <f>(VLOOKUP(CG$4,Assets[],6,FALSE)/12)+BD47</f>
        <v>-6.2737758070125632E-2</v>
      </c>
      <c r="CH47" s="20">
        <f>(VLOOKUP(CH$4,Assets[],6,FALSE)/12)+BE47</f>
        <v>-6.2939691374931071E-3</v>
      </c>
      <c r="CI47" s="20">
        <f>(VLOOKUP(CI$4,Assets[],6,FALSE)/12)+BF47</f>
        <v>-4.3942278183784584E-3</v>
      </c>
      <c r="CJ47" s="2" t="s">
        <v>177</v>
      </c>
      <c r="CK47" s="20">
        <f t="shared" si="65"/>
        <v>0.94332961993084385</v>
      </c>
      <c r="CL47" s="20">
        <f t="shared" si="38"/>
        <v>1.0139675072752008</v>
      </c>
      <c r="CM47" s="20">
        <f t="shared" si="39"/>
        <v>0.987859658027472</v>
      </c>
      <c r="CN47" s="20">
        <f t="shared" si="40"/>
        <v>0.95622200759343201</v>
      </c>
      <c r="CO47" s="20">
        <f t="shared" si="41"/>
        <v>1.5560969921721923</v>
      </c>
      <c r="CP47" s="20">
        <f t="shared" si="42"/>
        <v>1.5055115037897477</v>
      </c>
      <c r="CQ47" s="20">
        <f t="shared" si="43"/>
        <v>1.6118656874514512</v>
      </c>
      <c r="CR47" s="20">
        <f t="shared" si="44"/>
        <v>1.6074442725351348</v>
      </c>
      <c r="CS47" s="20">
        <f t="shared" si="45"/>
        <v>1.0079832910787194</v>
      </c>
      <c r="CT47" s="20">
        <f t="shared" si="46"/>
        <v>1.1543116020727962</v>
      </c>
      <c r="CU47" s="20">
        <f t="shared" si="47"/>
        <v>1.0437926424035078</v>
      </c>
      <c r="CV47" s="20">
        <f t="shared" si="48"/>
        <v>1.2330326987075741</v>
      </c>
      <c r="CW47" s="20">
        <f t="shared" si="49"/>
        <v>1.092788328301036</v>
      </c>
      <c r="CX47" s="20">
        <f t="shared" si="50"/>
        <v>1.3916114959082664</v>
      </c>
      <c r="CY47" s="20">
        <f t="shared" si="51"/>
        <v>1.5049402808607422</v>
      </c>
      <c r="CZ47" s="20">
        <f t="shared" si="52"/>
        <v>1.5978221338689103</v>
      </c>
      <c r="DA47" s="20">
        <f t="shared" si="53"/>
        <v>1.700289832195788</v>
      </c>
      <c r="DB47" s="20">
        <f t="shared" si="54"/>
        <v>0.970324643170279</v>
      </c>
      <c r="DC47" s="20">
        <f t="shared" si="55"/>
        <v>0.9446480203747305</v>
      </c>
      <c r="DD47" s="20">
        <f t="shared" si="56"/>
        <v>1.0195216607411535</v>
      </c>
      <c r="DE47" s="20">
        <f t="shared" si="57"/>
        <v>1.0019749056879221</v>
      </c>
      <c r="DF47" s="20">
        <f t="shared" si="58"/>
        <v>1.992642217057929</v>
      </c>
      <c r="DG47" s="20">
        <f t="shared" si="59"/>
        <v>2.1445020988444612</v>
      </c>
      <c r="DH47" s="20">
        <f t="shared" si="60"/>
        <v>1.4768243998885293</v>
      </c>
      <c r="DI47" s="20">
        <f t="shared" si="66"/>
        <v>1.0038021486555764</v>
      </c>
      <c r="DJ47" s="20">
        <f t="shared" si="62"/>
        <v>1.0518479774171894</v>
      </c>
      <c r="DK47" s="20">
        <f t="shared" si="67"/>
        <v>1.1172857910577367</v>
      </c>
      <c r="DL47" s="20">
        <f t="shared" si="64"/>
        <v>1.1133691624638211</v>
      </c>
      <c r="DM47" s="2" t="s">
        <v>177</v>
      </c>
    </row>
    <row r="48" spans="1:117" x14ac:dyDescent="0.3">
      <c r="A48" s="15">
        <v>44773</v>
      </c>
      <c r="B48" s="18">
        <f>((In!B48-In!B$5)/In!B$5)+Justering!B$5</f>
        <v>0.95733445217668078</v>
      </c>
      <c r="C48" s="18">
        <f>((In!C48-In!C$5)/In!C$5)+Justering!C$5</f>
        <v>1.0482748217264524</v>
      </c>
      <c r="D48" s="18">
        <f>((In!D48-In!D$5)/In!D$5)+Justering!D$5</f>
        <v>0.98804682295466795</v>
      </c>
      <c r="E48" s="18">
        <f>((In!E48-In!E$5)/In!E$5)+Justering!E$5</f>
        <v>0.96694095107438283</v>
      </c>
      <c r="F48" s="18">
        <f>((In!F48-In!F$5)/In!F$5)+Justering!F$5</f>
        <v>1.7452874497022757</v>
      </c>
      <c r="G48" s="18">
        <f>((In!G48-In!G$5)/In!G$5)+Justering!G$5</f>
        <v>1.6969659595461273</v>
      </c>
      <c r="H48" s="18">
        <f>((In!H48-In!H$5)/In!H$5)+Justering!H$5</f>
        <v>1.82761127980604</v>
      </c>
      <c r="I48" s="18">
        <f>((In!I48-In!I$5)/In!I$5)+Justering!I$5</f>
        <v>1.706182843862901</v>
      </c>
      <c r="J48" s="18">
        <f>((In!J48-In!J$5)/In!J$5)+Justering!J$5</f>
        <v>1.0566253766741949</v>
      </c>
      <c r="K48" s="18">
        <f>((In!K48-In!K$5)/In!K$5)+Justering!K$5</f>
        <v>1.1605796381915785</v>
      </c>
      <c r="L48" s="18">
        <f>((In!L48-In!L$5)/In!L$5)+Justering!L$5</f>
        <v>1.071604829037142</v>
      </c>
      <c r="M48" s="18">
        <f>((In!M48-In!M$5)/In!M$5)+Justering!M$5</f>
        <v>1.2391978622011113</v>
      </c>
      <c r="N48" s="18">
        <f>((In!N48-In!N47)/In!N47)+Justering!N47+(0.03^1/12)</f>
        <v>1.0954777933993169</v>
      </c>
      <c r="O48" s="18">
        <f>((In!O48-In!O$5)/In!O$5)+Justering!O$5</f>
        <v>1.5411304562623096</v>
      </c>
      <c r="P48" s="18">
        <f>((In!P48-In!P$5)/In!P$5)+Justering!P$5</f>
        <v>1.6824354599201672</v>
      </c>
      <c r="Q48" s="18">
        <f>((In!Q48-In!Q$5)/In!Q$5)+Justering!Q$5</f>
        <v>1.6702803502007018</v>
      </c>
      <c r="R48" s="18">
        <f>((In!R48-In!R$5)/In!R$5)+Justering!R$5</f>
        <v>1.7967889728388191</v>
      </c>
      <c r="S48" s="18">
        <f>((In!S48-In!S$5)/In!S$5)+Justering!S$5</f>
        <v>0.95998197073711933</v>
      </c>
      <c r="T48" s="18">
        <f>((In!T48-In!T$5)/In!T$5)+Justering!T$5</f>
        <v>0.95112361609342355</v>
      </c>
      <c r="U48" s="18">
        <f>((In!U48-In!U$5)/In!U$5)+Justering!U$5</f>
        <v>1.0328972336618831</v>
      </c>
      <c r="V48" s="18">
        <f>((In!V48-In!V$5)/In!V$5)+Justering!V$5</f>
        <v>0.99628102034558808</v>
      </c>
      <c r="W48" s="18">
        <f>((In!W48-In!W$5)/In!W$5)+Justering!W$5</f>
        <v>2.2067714153555307</v>
      </c>
      <c r="X48" s="18">
        <f>((In!X48-In!X$5)/In!X$5)+Justering!X$5</f>
        <v>2.3508342102515081</v>
      </c>
      <c r="Y48" s="18">
        <f>((In!Y48-In!Y$5)/In!Y$5)+Justering!Y$5</f>
        <v>1.4255242821508496</v>
      </c>
      <c r="Z48" s="18">
        <f>((In!Z48-In!Z$5)/In!Z$5)+Justering!Z$5</f>
        <v>1.0192117061301733</v>
      </c>
      <c r="AA48" s="18">
        <f>((In!AA48-In!AA$5)/In!AA$5)+Justering!AA$5</f>
        <v>1.0701881331403764</v>
      </c>
      <c r="AB48" s="18">
        <f>(1+(In!AB47/In!AB46-1))*AB47</f>
        <v>1.0925969436539837</v>
      </c>
      <c r="AC48" s="18">
        <f>((In!AC48-In!AC$5)/In!AC$5)+Justering!AC$5</f>
        <v>1.0937311422605049</v>
      </c>
      <c r="AD48" s="2" t="s">
        <v>177</v>
      </c>
      <c r="AE48" s="20">
        <f t="shared" si="9"/>
        <v>1.4846170362872391E-2</v>
      </c>
      <c r="AF48" s="20">
        <f t="shared" si="10"/>
        <v>3.3834727646691709E-2</v>
      </c>
      <c r="AG48" s="20">
        <f t="shared" si="11"/>
        <v>1.8946509828099423E-4</v>
      </c>
      <c r="AH48" s="20">
        <f t="shared" si="12"/>
        <v>1.1209680801979927E-2</v>
      </c>
      <c r="AI48" s="20">
        <f t="shared" si="13"/>
        <v>0.12158011902971899</v>
      </c>
      <c r="AJ48" s="20">
        <f t="shared" si="14"/>
        <v>0.12716904206606272</v>
      </c>
      <c r="AK48" s="20">
        <f t="shared" si="15"/>
        <v>0.13384836840574965</v>
      </c>
      <c r="AL48" s="20">
        <f t="shared" si="16"/>
        <v>6.1425813021837028E-2</v>
      </c>
      <c r="AM48" s="20">
        <f t="shared" si="17"/>
        <v>4.8256837217430348E-2</v>
      </c>
      <c r="AN48" s="20">
        <f t="shared" si="18"/>
        <v>5.4301075268816668E-3</v>
      </c>
      <c r="AO48" s="20">
        <f t="shared" si="19"/>
        <v>2.6645317761190723E-2</v>
      </c>
      <c r="AP48" s="20">
        <f t="shared" si="20"/>
        <v>4.9999999999996714E-3</v>
      </c>
      <c r="AQ48" s="20">
        <f t="shared" si="21"/>
        <v>2.4611034256398767E-3</v>
      </c>
      <c r="AR48" s="20">
        <f t="shared" si="22"/>
        <v>0.11545762445700247</v>
      </c>
      <c r="AS48" s="20">
        <f t="shared" si="23"/>
        <v>0.13000829842748685</v>
      </c>
      <c r="AT48" s="20">
        <f t="shared" si="24"/>
        <v>5.6769196179572434E-2</v>
      </c>
      <c r="AU48" s="20">
        <f t="shared" si="25"/>
        <v>7.1814936369356763E-2</v>
      </c>
      <c r="AV48" s="20">
        <f t="shared" si="26"/>
        <v>1.390504202419196E-2</v>
      </c>
      <c r="AW48" s="20">
        <f t="shared" si="27"/>
        <v>1.5725461036391497E-2</v>
      </c>
      <c r="AX48" s="20">
        <f t="shared" si="28"/>
        <v>3.1001920613625833E-2</v>
      </c>
      <c r="AY48" s="20">
        <f t="shared" si="29"/>
        <v>1.3022386576007072E-3</v>
      </c>
      <c r="AZ48" s="20">
        <f t="shared" si="30"/>
        <v>0.16637722758138063</v>
      </c>
      <c r="BA48" s="20">
        <f t="shared" si="31"/>
        <v>0.14883017979115953</v>
      </c>
      <c r="BB48" s="20">
        <f t="shared" si="32"/>
        <v>1.1692308214683367E-2</v>
      </c>
      <c r="BC48" s="20">
        <f t="shared" si="33"/>
        <v>5.3722930362830823E-2</v>
      </c>
      <c r="BD48" s="20">
        <f t="shared" si="34"/>
        <v>4.8511241644723757E-2</v>
      </c>
      <c r="BE48" s="20">
        <f t="shared" si="35"/>
        <v>-1.6655528501702266E-2</v>
      </c>
      <c r="BF48" s="20">
        <f t="shared" si="36"/>
        <v>-3.3649028581261842E-4</v>
      </c>
      <c r="BG48" s="2" t="s">
        <v>177</v>
      </c>
      <c r="BH48" s="20">
        <f>(VLOOKUP(BH$4,Assets[],6,FALSE)/12)+AE48</f>
        <v>1.4846170362872391E-2</v>
      </c>
      <c r="BI48" s="20">
        <f>(VLOOKUP(BI$4,Assets[],6,FALSE)/12)+AF48</f>
        <v>3.3834727646691709E-2</v>
      </c>
      <c r="BJ48" s="20">
        <f>(VLOOKUP(BJ$4,Assets[],6,FALSE)/12)+AG48</f>
        <v>1.8946509828099423E-4</v>
      </c>
      <c r="BK48" s="20">
        <f>(VLOOKUP(BK$4,Assets[],6,FALSE)/12)+AH48</f>
        <v>1.1209680801979927E-2</v>
      </c>
      <c r="BL48" s="20">
        <f>(VLOOKUP(BL$4,Assets[],6,FALSE)/12)+AI48</f>
        <v>0.12158011902971899</v>
      </c>
      <c r="BM48" s="20">
        <f>(VLOOKUP(BM$4,Assets[],6,FALSE)/12)+AJ48</f>
        <v>0.12716904206606272</v>
      </c>
      <c r="BN48" s="20">
        <f>(VLOOKUP(BN$4,Assets[],6,FALSE)/12)+AK48</f>
        <v>0.13384836840574965</v>
      </c>
      <c r="BO48" s="20">
        <f>(VLOOKUP(BO$4,Assets[],6,FALSE)/12)+AL48</f>
        <v>6.1425813021837028E-2</v>
      </c>
      <c r="BP48" s="20">
        <f>(VLOOKUP(BP$4,Assets[],6,FALSE)/12)+AM48</f>
        <v>4.8256837217430348E-2</v>
      </c>
      <c r="BQ48" s="20">
        <f>(VLOOKUP(BQ$4,Assets[],6,FALSE)/12)+AN48</f>
        <v>5.4301075268816668E-3</v>
      </c>
      <c r="BR48" s="20">
        <f>(VLOOKUP(BR$4,Assets[],6,FALSE)/12)+AO48</f>
        <v>2.6645317761190723E-2</v>
      </c>
      <c r="BS48" s="20">
        <f>(VLOOKUP(BS$4,Assets[],6,FALSE)/12)+AP48</f>
        <v>4.9999999999996714E-3</v>
      </c>
      <c r="BT48" s="20">
        <f>(VLOOKUP(BT$4,Assets[],6,FALSE)/12)+AQ48</f>
        <v>2.4611034256398767E-3</v>
      </c>
      <c r="BU48" s="20">
        <f>(VLOOKUP(BU$4,Assets[],6,FALSE)/12)+AR48</f>
        <v>0.1156303827903358</v>
      </c>
      <c r="BV48" s="20">
        <f>(VLOOKUP(BV$4,Assets[],6,FALSE)/12)+AS48</f>
        <v>0.13026592342748686</v>
      </c>
      <c r="BW48" s="20">
        <f>(VLOOKUP(BW$4,Assets[],6,FALSE)/12)+AT48</f>
        <v>5.7030579512905764E-2</v>
      </c>
      <c r="BX48" s="20">
        <f>(VLOOKUP(BX$4,Assets[],6,FALSE)/12)+AU48</f>
        <v>7.2155794702690096E-2</v>
      </c>
      <c r="BY48" s="20">
        <f>(VLOOKUP(BY$4,Assets[],6,FALSE)/12)+AV48</f>
        <v>1.4488375357525294E-2</v>
      </c>
      <c r="BZ48" s="20">
        <f>(VLOOKUP(BZ$4,Assets[],6,FALSE)/12)+AW48</f>
        <v>1.5933994369724831E-2</v>
      </c>
      <c r="CA48" s="20">
        <f>(VLOOKUP(CA$4,Assets[],6,FALSE)/12)+AX48</f>
        <v>3.1418587280292502E-2</v>
      </c>
      <c r="CB48" s="20">
        <f>(VLOOKUP(CB$4,Assets[],6,FALSE)/12)+AY48</f>
        <v>1.468905324267374E-3</v>
      </c>
      <c r="CC48" s="20">
        <f>(VLOOKUP(CC$4,Assets[],6,FALSE)/12)+AZ48</f>
        <v>0.16762722758138063</v>
      </c>
      <c r="CD48" s="20">
        <f>(VLOOKUP(CD$4,Assets[],6,FALSE)/12)+BA48</f>
        <v>0.14996351312449285</v>
      </c>
      <c r="CE48" s="20">
        <f>(VLOOKUP(CE$4,Assets[],6,FALSE)/12)+BB48</f>
        <v>1.2820591548016701E-2</v>
      </c>
      <c r="CF48" s="20">
        <f>(VLOOKUP(CF$4,Assets[],6,FALSE)/12)+BC48</f>
        <v>5.4605513696164155E-2</v>
      </c>
      <c r="CG48" s="20">
        <f>(VLOOKUP(CG$4,Assets[],6,FALSE)/12)+BD48</f>
        <v>4.9227908311390421E-2</v>
      </c>
      <c r="CH48" s="20">
        <f>(VLOOKUP(CH$4,Assets[],6,FALSE)/12)+BE48</f>
        <v>-1.58638618350356E-2</v>
      </c>
      <c r="CI48" s="20">
        <f>(VLOOKUP(CI$4,Assets[],6,FALSE)/12)+BF48</f>
        <v>8.0176380854048276E-5</v>
      </c>
      <c r="CJ48" s="2" t="s">
        <v>177</v>
      </c>
      <c r="CK48" s="20">
        <f t="shared" si="65"/>
        <v>0.95733445217668078</v>
      </c>
      <c r="CL48" s="20">
        <f t="shared" si="38"/>
        <v>1.0482748217264521</v>
      </c>
      <c r="CM48" s="20">
        <f t="shared" si="39"/>
        <v>0.98804682295466806</v>
      </c>
      <c r="CN48" s="20">
        <f t="shared" si="40"/>
        <v>0.96694095107438283</v>
      </c>
      <c r="CO48" s="20">
        <f t="shared" si="41"/>
        <v>1.7452874497022752</v>
      </c>
      <c r="CP48" s="20">
        <f t="shared" si="42"/>
        <v>1.6969659595461275</v>
      </c>
      <c r="CQ48" s="20">
        <f t="shared" si="43"/>
        <v>1.82761127980604</v>
      </c>
      <c r="CR48" s="20">
        <f t="shared" si="44"/>
        <v>1.7061828438629008</v>
      </c>
      <c r="CS48" s="20">
        <f t="shared" si="45"/>
        <v>1.0566253766741949</v>
      </c>
      <c r="CT48" s="20">
        <f t="shared" si="46"/>
        <v>1.1605796381915785</v>
      </c>
      <c r="CU48" s="20">
        <f t="shared" si="47"/>
        <v>1.071604829037142</v>
      </c>
      <c r="CV48" s="20">
        <f t="shared" si="48"/>
        <v>1.2391978622011117</v>
      </c>
      <c r="CW48" s="20">
        <f t="shared" si="49"/>
        <v>1.0954777933993169</v>
      </c>
      <c r="CX48" s="20">
        <f t="shared" si="50"/>
        <v>1.552524065875571</v>
      </c>
      <c r="CY48" s="20">
        <f t="shared" si="51"/>
        <v>1.700982716250288</v>
      </c>
      <c r="CZ48" s="20">
        <f t="shared" si="52"/>
        <v>1.688946856122002</v>
      </c>
      <c r="DA48" s="20">
        <f t="shared" si="53"/>
        <v>1.8229755962627787</v>
      </c>
      <c r="DB48" s="20">
        <f t="shared" si="54"/>
        <v>0.98438307081918686</v>
      </c>
      <c r="DC48" s="20">
        <f t="shared" si="55"/>
        <v>0.95970003661275305</v>
      </c>
      <c r="DD48" s="20">
        <f t="shared" si="56"/>
        <v>1.0515535910232983</v>
      </c>
      <c r="DE48" s="20">
        <f t="shared" si="57"/>
        <v>1.0034467119616695</v>
      </c>
      <c r="DF48" s="20">
        <f t="shared" si="58"/>
        <v>2.3266633074649654</v>
      </c>
      <c r="DG48" s="20">
        <f t="shared" si="59"/>
        <v>2.4660991674900248</v>
      </c>
      <c r="DH48" s="20">
        <f t="shared" si="60"/>
        <v>1.495758162307645</v>
      </c>
      <c r="DI48" s="20">
        <f t="shared" si="66"/>
        <v>1.0586152806322273</v>
      </c>
      <c r="DJ48" s="20">
        <f t="shared" si="62"/>
        <v>1.1036282532070043</v>
      </c>
      <c r="DK48" s="20">
        <f t="shared" si="67"/>
        <v>1.0995613236381483</v>
      </c>
      <c r="DL48" s="20">
        <f t="shared" si="64"/>
        <v>1.1134584283738218</v>
      </c>
      <c r="DM48" s="2" t="s">
        <v>177</v>
      </c>
    </row>
    <row r="49" spans="1:117" x14ac:dyDescent="0.3">
      <c r="A49" s="15">
        <v>44804</v>
      </c>
      <c r="B49" s="18">
        <f>((In!B49-In!B$5)/In!B$5)+Justering!B$5</f>
        <v>0.93755696697000812</v>
      </c>
      <c r="C49" s="18">
        <f>((In!C49-In!C$5)/In!C$5)+Justering!C$5</f>
        <v>1.0224765999950205</v>
      </c>
      <c r="D49" s="18">
        <f>((In!D49-In!D$5)/In!D$5)+Justering!D$5</f>
        <v>0.98826571075088021</v>
      </c>
      <c r="E49" s="18">
        <f>((In!E49-In!E$5)/In!E$5)+Justering!E$5</f>
        <v>0.95495859610737055</v>
      </c>
      <c r="F49" s="18">
        <f>((In!F49-In!F$5)/In!F$5)+Justering!F$5</f>
        <v>1.6189446318827836</v>
      </c>
      <c r="G49" s="18">
        <f>((In!G49-In!G$5)/In!G$5)+Justering!G$5</f>
        <v>1.5716706283356507</v>
      </c>
      <c r="H49" s="18">
        <f>((In!H49-In!H$5)/In!H$5)+Justering!H$5</f>
        <v>1.6652889391050538</v>
      </c>
      <c r="I49" s="18">
        <f>((In!I49-In!I$5)/In!I$5)+Justering!I$5</f>
        <v>1.7267167785428004</v>
      </c>
      <c r="J49" s="18">
        <f>((In!J49-In!J$5)/In!J$5)+Justering!J$5</f>
        <v>1.0380385890523853</v>
      </c>
      <c r="K49" s="18">
        <f>((In!K49-In!K$5)/In!K$5)+Justering!K$5</f>
        <v>1.1690197660346915</v>
      </c>
      <c r="L49" s="18">
        <f>((In!L49-In!L$5)/In!L$5)+Justering!L$5</f>
        <v>1.0940934741147095</v>
      </c>
      <c r="M49" s="18">
        <f>((In!M49-In!M$5)/In!M$5)+Justering!M$5</f>
        <v>1.2453938515121168</v>
      </c>
      <c r="N49" s="18">
        <f>((In!N49-In!N48)/In!N48)+Justering!N48+(0.03^1/12)</f>
        <v>1.0981993292528078</v>
      </c>
      <c r="O49" s="18">
        <f>((In!O49-In!O$5)/In!O$5)+Justering!O$5</f>
        <v>1.4401886414895466</v>
      </c>
      <c r="P49" s="18">
        <f>((In!P49-In!P$5)/In!P$5)+Justering!P$5</f>
        <v>1.566488241105223</v>
      </c>
      <c r="Q49" s="18">
        <f>((In!Q49-In!Q$5)/In!Q$5)+Justering!Q$5</f>
        <v>1.6750392732882697</v>
      </c>
      <c r="R49" s="18">
        <f>((In!R49-In!R$5)/In!R$5)+Justering!R$5</f>
        <v>1.7865947842720868</v>
      </c>
      <c r="S49" s="18">
        <f>((In!S49-In!S$5)/In!S$5)+Justering!S$5</f>
        <v>0.94641772415227787</v>
      </c>
      <c r="T49" s="18">
        <f>((In!T49-In!T$5)/In!T$5)+Justering!T$5</f>
        <v>0.92933535838039671</v>
      </c>
      <c r="U49" s="18">
        <f>((In!U49-In!U$5)/In!U$5)+Justering!U$5</f>
        <v>1.0064206016493049</v>
      </c>
      <c r="V49" s="18">
        <f>((In!V49-In!V$5)/In!V$5)+Justering!V$5</f>
        <v>0.99754705597262194</v>
      </c>
      <c r="W49" s="18">
        <f>((In!W49-In!W$5)/In!W$5)+Justering!W$5</f>
        <v>1.9881441769833343</v>
      </c>
      <c r="X49" s="18">
        <f>((In!X49-In!X$5)/In!X$5)+Justering!X$5</f>
        <v>2.1341403658154534</v>
      </c>
      <c r="Y49" s="18">
        <f>((In!Y49-In!Y$5)/In!Y$5)+Justering!Y$5</f>
        <v>1.4294431901365008</v>
      </c>
      <c r="Z49" s="18">
        <f>((In!Z49-In!Z$5)/In!Z$5)+Justering!Z$5</f>
        <v>0.99251470025007316</v>
      </c>
      <c r="AA49" s="18">
        <f>((In!AA49-In!AA$5)/In!AA$5)+Justering!AA$5</f>
        <v>1.0538556956791401</v>
      </c>
      <c r="AB49" s="18">
        <f>(1+(In!AB48/In!AB47-1))*AB48</f>
        <v>1.1003062774910741</v>
      </c>
      <c r="AC49" s="18">
        <f>((In!AC49-In!AC$5)/In!AC$5)+Justering!AC$5</f>
        <v>1.1005810338934747</v>
      </c>
      <c r="AD49" s="2" t="s">
        <v>177</v>
      </c>
      <c r="AE49" s="20">
        <f t="shared" si="9"/>
        <v>-2.0658908871089787E-2</v>
      </c>
      <c r="AF49" s="20">
        <f t="shared" si="10"/>
        <v>-2.4610170154562683E-2</v>
      </c>
      <c r="AG49" s="20">
        <f t="shared" si="11"/>
        <v>2.2153585349093952E-4</v>
      </c>
      <c r="AH49" s="20">
        <f t="shared" si="12"/>
        <v>-1.2392023477440395E-2</v>
      </c>
      <c r="AI49" s="20">
        <f t="shared" si="13"/>
        <v>-7.2390836157702587E-2</v>
      </c>
      <c r="AJ49" s="20">
        <f t="shared" si="14"/>
        <v>-7.3834911363801381E-2</v>
      </c>
      <c r="AK49" s="20">
        <f t="shared" si="15"/>
        <v>-8.8816666046301229E-2</v>
      </c>
      <c r="AL49" s="20">
        <f t="shared" si="16"/>
        <v>1.2035014156753121E-2</v>
      </c>
      <c r="AM49" s="20">
        <f t="shared" si="17"/>
        <v>-1.7590707200609512E-2</v>
      </c>
      <c r="AN49" s="20">
        <f t="shared" si="18"/>
        <v>7.2723383776269745E-3</v>
      </c>
      <c r="AO49" s="20">
        <f t="shared" si="19"/>
        <v>2.0985949734636744E-2</v>
      </c>
      <c r="AP49" s="20">
        <f t="shared" si="20"/>
        <v>4.9999999999998934E-3</v>
      </c>
      <c r="AQ49" s="20">
        <f t="shared" si="21"/>
        <v>2.4843368527314169E-3</v>
      </c>
      <c r="AR49" s="20">
        <f t="shared" si="22"/>
        <v>-6.5498552937287569E-2</v>
      </c>
      <c r="AS49" s="20">
        <f t="shared" si="23"/>
        <v>-6.8916295202459676E-2</v>
      </c>
      <c r="AT49" s="20">
        <f t="shared" si="24"/>
        <v>2.849176239782869E-3</v>
      </c>
      <c r="AU49" s="20">
        <f t="shared" si="25"/>
        <v>-5.6735591774175198E-3</v>
      </c>
      <c r="AV49" s="20">
        <f t="shared" si="26"/>
        <v>-1.4129688888246728E-2</v>
      </c>
      <c r="AW49" s="20">
        <f t="shared" si="27"/>
        <v>-2.290791369739964E-2</v>
      </c>
      <c r="AX49" s="20">
        <f t="shared" si="28"/>
        <v>-2.563336520779691E-2</v>
      </c>
      <c r="AY49" s="20">
        <f t="shared" si="29"/>
        <v>1.2707615634339753E-3</v>
      </c>
      <c r="AZ49" s="20">
        <f t="shared" si="30"/>
        <v>-9.9071084957375821E-2</v>
      </c>
      <c r="BA49" s="20">
        <f t="shared" si="31"/>
        <v>-9.2177425141720781E-2</v>
      </c>
      <c r="BB49" s="20">
        <f t="shared" si="32"/>
        <v>2.7490994258885237E-3</v>
      </c>
      <c r="BC49" s="20">
        <f t="shared" si="33"/>
        <v>-2.6193778701252945E-2</v>
      </c>
      <c r="BD49" s="20">
        <f t="shared" si="34"/>
        <v>-1.5261276924563028E-2</v>
      </c>
      <c r="BE49" s="20">
        <f t="shared" si="35"/>
        <v>7.0559723618739412E-3</v>
      </c>
      <c r="BF49" s="20">
        <f t="shared" si="36"/>
        <v>6.2628660447689999E-3</v>
      </c>
      <c r="BG49" s="2" t="s">
        <v>177</v>
      </c>
      <c r="BH49" s="20">
        <f>(VLOOKUP(BH$4,Assets[],6,FALSE)/12)+AE49</f>
        <v>-2.0658908871089787E-2</v>
      </c>
      <c r="BI49" s="20">
        <f>(VLOOKUP(BI$4,Assets[],6,FALSE)/12)+AF49</f>
        <v>-2.4610170154562683E-2</v>
      </c>
      <c r="BJ49" s="20">
        <f>(VLOOKUP(BJ$4,Assets[],6,FALSE)/12)+AG49</f>
        <v>2.2153585349093952E-4</v>
      </c>
      <c r="BK49" s="20">
        <f>(VLOOKUP(BK$4,Assets[],6,FALSE)/12)+AH49</f>
        <v>-1.2392023477440395E-2</v>
      </c>
      <c r="BL49" s="20">
        <f>(VLOOKUP(BL$4,Assets[],6,FALSE)/12)+AI49</f>
        <v>-7.2390836157702587E-2</v>
      </c>
      <c r="BM49" s="20">
        <f>(VLOOKUP(BM$4,Assets[],6,FALSE)/12)+AJ49</f>
        <v>-7.3834911363801381E-2</v>
      </c>
      <c r="BN49" s="20">
        <f>(VLOOKUP(BN$4,Assets[],6,FALSE)/12)+AK49</f>
        <v>-8.8816666046301229E-2</v>
      </c>
      <c r="BO49" s="20">
        <f>(VLOOKUP(BO$4,Assets[],6,FALSE)/12)+AL49</f>
        <v>1.2035014156753121E-2</v>
      </c>
      <c r="BP49" s="20">
        <f>(VLOOKUP(BP$4,Assets[],6,FALSE)/12)+AM49</f>
        <v>-1.7590707200609512E-2</v>
      </c>
      <c r="BQ49" s="20">
        <f>(VLOOKUP(BQ$4,Assets[],6,FALSE)/12)+AN49</f>
        <v>7.2723383776269745E-3</v>
      </c>
      <c r="BR49" s="20">
        <f>(VLOOKUP(BR$4,Assets[],6,FALSE)/12)+AO49</f>
        <v>2.0985949734636744E-2</v>
      </c>
      <c r="BS49" s="20">
        <f>(VLOOKUP(BS$4,Assets[],6,FALSE)/12)+AP49</f>
        <v>4.9999999999998934E-3</v>
      </c>
      <c r="BT49" s="20">
        <f>(VLOOKUP(BT$4,Assets[],6,FALSE)/12)+AQ49</f>
        <v>2.4843368527314169E-3</v>
      </c>
      <c r="BU49" s="20">
        <f>(VLOOKUP(BU$4,Assets[],6,FALSE)/12)+AR49</f>
        <v>-6.532579460395424E-2</v>
      </c>
      <c r="BV49" s="20">
        <f>(VLOOKUP(BV$4,Assets[],6,FALSE)/12)+AS49</f>
        <v>-6.8658670202459679E-2</v>
      </c>
      <c r="BW49" s="20">
        <f>(VLOOKUP(BW$4,Assets[],6,FALSE)/12)+AT49</f>
        <v>3.1105595731162022E-3</v>
      </c>
      <c r="BX49" s="20">
        <f>(VLOOKUP(BX$4,Assets[],6,FALSE)/12)+AU49</f>
        <v>-5.3327008440841863E-3</v>
      </c>
      <c r="BY49" s="20">
        <f>(VLOOKUP(BY$4,Assets[],6,FALSE)/12)+AV49</f>
        <v>-1.3546355554913394E-2</v>
      </c>
      <c r="BZ49" s="20">
        <f>(VLOOKUP(BZ$4,Assets[],6,FALSE)/12)+AW49</f>
        <v>-2.2699380364066307E-2</v>
      </c>
      <c r="CA49" s="20">
        <f>(VLOOKUP(CA$4,Assets[],6,FALSE)/12)+AX49</f>
        <v>-2.5216698541130244E-2</v>
      </c>
      <c r="CB49" s="20">
        <f>(VLOOKUP(CB$4,Assets[],6,FALSE)/12)+AY49</f>
        <v>1.437428230100642E-3</v>
      </c>
      <c r="CC49" s="20">
        <f>(VLOOKUP(CC$4,Assets[],6,FALSE)/12)+AZ49</f>
        <v>-9.782108495737582E-2</v>
      </c>
      <c r="CD49" s="20">
        <f>(VLOOKUP(CD$4,Assets[],6,FALSE)/12)+BA49</f>
        <v>-9.1044091808387448E-2</v>
      </c>
      <c r="CE49" s="20">
        <f>(VLOOKUP(CE$4,Assets[],6,FALSE)/12)+BB49</f>
        <v>3.8773827592218568E-3</v>
      </c>
      <c r="CF49" s="20">
        <f>(VLOOKUP(CF$4,Assets[],6,FALSE)/12)+BC49</f>
        <v>-2.5311195367919613E-2</v>
      </c>
      <c r="CG49" s="20">
        <f>(VLOOKUP(CG$4,Assets[],6,FALSE)/12)+BD49</f>
        <v>-1.454461025789636E-2</v>
      </c>
      <c r="CH49" s="20">
        <f>(VLOOKUP(CH$4,Assets[],6,FALSE)/12)+BE49</f>
        <v>7.8476390285406074E-3</v>
      </c>
      <c r="CI49" s="20">
        <f>(VLOOKUP(CI$4,Assets[],6,FALSE)/12)+BF49</f>
        <v>6.6795327114356666E-3</v>
      </c>
      <c r="CJ49" s="2" t="s">
        <v>177</v>
      </c>
      <c r="CK49" s="20">
        <f t="shared" si="65"/>
        <v>0.93755696697000812</v>
      </c>
      <c r="CL49" s="20">
        <f t="shared" si="38"/>
        <v>1.0224765999950203</v>
      </c>
      <c r="CM49" s="20">
        <f t="shared" si="39"/>
        <v>0.98826571075088032</v>
      </c>
      <c r="CN49" s="20">
        <f t="shared" si="40"/>
        <v>0.95495859610737055</v>
      </c>
      <c r="CO49" s="20">
        <f t="shared" si="41"/>
        <v>1.6189446318827831</v>
      </c>
      <c r="CP49" s="20">
        <f t="shared" si="42"/>
        <v>1.571670628335651</v>
      </c>
      <c r="CQ49" s="20">
        <f t="shared" si="43"/>
        <v>1.6652889391050538</v>
      </c>
      <c r="CR49" s="20">
        <f t="shared" si="44"/>
        <v>1.7267167785428001</v>
      </c>
      <c r="CS49" s="20">
        <f t="shared" si="45"/>
        <v>1.0380385890523853</v>
      </c>
      <c r="CT49" s="20">
        <f t="shared" si="46"/>
        <v>1.1690197660346915</v>
      </c>
      <c r="CU49" s="20">
        <f t="shared" si="47"/>
        <v>1.0940934741147095</v>
      </c>
      <c r="CV49" s="20">
        <f t="shared" si="48"/>
        <v>1.2453938515121172</v>
      </c>
      <c r="CW49" s="20">
        <f t="shared" si="49"/>
        <v>1.0981993292528078</v>
      </c>
      <c r="CX49" s="20">
        <f t="shared" si="50"/>
        <v>1.4511041976304875</v>
      </c>
      <c r="CY49" s="20">
        <f t="shared" si="51"/>
        <v>1.5841955049151755</v>
      </c>
      <c r="CZ49" s="20">
        <f t="shared" si="52"/>
        <v>1.6942004259337968</v>
      </c>
      <c r="DA49" s="20">
        <f t="shared" si="53"/>
        <v>1.8132542127618432</v>
      </c>
      <c r="DB49" s="20">
        <f t="shared" si="54"/>
        <v>0.97104826773963271</v>
      </c>
      <c r="DC49" s="20">
        <f t="shared" si="55"/>
        <v>0.93791544044627184</v>
      </c>
      <c r="DD49" s="20">
        <f t="shared" si="56"/>
        <v>1.0250368811186208</v>
      </c>
      <c r="DE49" s="20">
        <f t="shared" si="57"/>
        <v>1.0048890945928448</v>
      </c>
      <c r="DF49" s="20">
        <f t="shared" si="58"/>
        <v>2.0990665783982259</v>
      </c>
      <c r="DG49" s="20">
        <f t="shared" si="59"/>
        <v>2.241575408476475</v>
      </c>
      <c r="DH49" s="20">
        <f t="shared" si="60"/>
        <v>1.501557789218142</v>
      </c>
      <c r="DI49" s="20">
        <f t="shared" si="66"/>
        <v>1.0318204624446801</v>
      </c>
      <c r="DJ49" s="20">
        <f t="shared" si="62"/>
        <v>1.0875764103945056</v>
      </c>
      <c r="DK49" s="20">
        <f t="shared" si="67"/>
        <v>1.1081902839958049</v>
      </c>
      <c r="DL49" s="20">
        <f t="shared" si="64"/>
        <v>1.1208958103689686</v>
      </c>
      <c r="DM49" s="2" t="s">
        <v>177</v>
      </c>
    </row>
    <row r="50" spans="1:117" x14ac:dyDescent="0.3">
      <c r="A50" s="15">
        <v>44834</v>
      </c>
      <c r="B50" s="18">
        <f>((In!B50-In!B$5)/In!B$5)+Justering!B$5</f>
        <v>0.92948393350598246</v>
      </c>
      <c r="C50" s="18">
        <f>((In!C50-In!C$5)/In!C$5)+Justering!C$5</f>
        <v>0.98771234287103526</v>
      </c>
      <c r="D50" s="18">
        <f>((In!D50-In!D$5)/In!D$5)+Justering!D$5</f>
        <v>0.98878596580274714</v>
      </c>
      <c r="E50" s="18">
        <f>((In!E50-In!E$5)/In!E$5)+Justering!E$5</f>
        <v>0.94808002246103551</v>
      </c>
      <c r="F50" s="18">
        <f>((In!F50-In!F$5)/In!F$5)+Justering!F$5</f>
        <v>1.5006478251311801</v>
      </c>
      <c r="G50" s="18">
        <f>((In!G50-In!G$5)/In!G$5)+Justering!G$5</f>
        <v>1.449964120733731</v>
      </c>
      <c r="H50" s="18">
        <f>((In!H50-In!H$5)/In!H$5)+Justering!H$5</f>
        <v>1.4795122754984347</v>
      </c>
      <c r="I50" s="18">
        <f>((In!I50-In!I$5)/In!I$5)+Justering!I$5</f>
        <v>1.621983585556761</v>
      </c>
      <c r="J50" s="18">
        <f>((In!J50-In!J$5)/In!J$5)+Justering!J$5</f>
        <v>0.99069874242719735</v>
      </c>
      <c r="K50" s="18">
        <f>((In!K50-In!K$5)/In!K$5)+Justering!K$5</f>
        <v>1.0706240109225185</v>
      </c>
      <c r="L50" s="18">
        <f>((In!L50-In!L$5)/In!L$5)+Justering!L$5</f>
        <v>1.0549804361076702</v>
      </c>
      <c r="M50" s="18">
        <f>((In!M50-In!M$5)/In!M$5)+Justering!M$5</f>
        <v>1.2516208207696773</v>
      </c>
      <c r="N50" s="18">
        <f>((In!N50-In!N49)/In!N49)+Justering!N49+(0.03^1/12)</f>
        <v>1.1012257616142742</v>
      </c>
      <c r="O50" s="18">
        <f>((In!O50-In!O$5)/In!O$5)+Justering!O$5</f>
        <v>1.3366362941358854</v>
      </c>
      <c r="P50" s="18">
        <f>((In!P50-In!P$5)/In!P$5)+Justering!P$5</f>
        <v>1.4304875213455941</v>
      </c>
      <c r="Q50" s="18">
        <f>((In!Q50-In!Q$5)/In!Q$5)+Justering!Q$5</f>
        <v>1.5771400845518233</v>
      </c>
      <c r="R50" s="18">
        <f>((In!R50-In!R$5)/In!R$5)+Justering!R$5</f>
        <v>1.6795423494379318</v>
      </c>
      <c r="S50" s="18">
        <f>((In!S50-In!S$5)/In!S$5)+Justering!S$5</f>
        <v>0.93065945496151437</v>
      </c>
      <c r="T50" s="18">
        <f>((In!T50-In!T$5)/In!T$5)+Justering!T$5</f>
        <v>0.92037900411660034</v>
      </c>
      <c r="U50" s="18">
        <f>((In!U50-In!U$5)/In!U$5)+Justering!U$5</f>
        <v>0.97417913426937708</v>
      </c>
      <c r="V50" s="18">
        <f>((In!V50-In!V$5)/In!V$5)+Justering!V$5</f>
        <v>0.99610298408553644</v>
      </c>
      <c r="W50" s="18">
        <f>((In!W50-In!W$5)/In!W$5)+Justering!W$5</f>
        <v>1.7574102843951789</v>
      </c>
      <c r="X50" s="18">
        <f>((In!X50-In!X$5)/In!X$5)+Justering!X$5</f>
        <v>1.8959908104330503</v>
      </c>
      <c r="Y50" s="18">
        <f>((In!Y50-In!Y$5)/In!Y$5)+Justering!Y$5</f>
        <v>1.4215094915358009</v>
      </c>
      <c r="Z50" s="18">
        <f>((In!Z50-In!Z$5)/In!Z$5)+Justering!Z$5</f>
        <v>0.94409962376371448</v>
      </c>
      <c r="AA50" s="18">
        <f>((In!AA50-In!AA$5)/In!AA$5)+Justering!AA$5</f>
        <v>1.0065123010130248</v>
      </c>
      <c r="AB50" s="18">
        <f>(1+(In!AB49/In!AB48-1))*AB49</f>
        <v>1.115607761488105</v>
      </c>
      <c r="AC50" s="18">
        <f>((In!AC50-In!AC$5)/In!AC$5)+Justering!AC$5</f>
        <v>1.0849370335324202</v>
      </c>
      <c r="AD50" s="2" t="s">
        <v>177</v>
      </c>
      <c r="AE50" s="20">
        <f t="shared" si="9"/>
        <v>-8.6107124670152801E-3</v>
      </c>
      <c r="AF50" s="20">
        <f t="shared" si="10"/>
        <v>-3.4000051565145406E-2</v>
      </c>
      <c r="AG50" s="20">
        <f t="shared" si="11"/>
        <v>5.2643236146643346E-4</v>
      </c>
      <c r="AH50" s="20">
        <f t="shared" si="12"/>
        <v>-7.2030072030072612E-3</v>
      </c>
      <c r="AI50" s="20">
        <f t="shared" si="13"/>
        <v>-7.3070322741073501E-2</v>
      </c>
      <c r="AJ50" s="20">
        <f t="shared" si="14"/>
        <v>-7.7437667541578326E-2</v>
      </c>
      <c r="AK50" s="20">
        <f t="shared" si="15"/>
        <v>-0.11155821626153217</v>
      </c>
      <c r="AL50" s="20">
        <f t="shared" si="16"/>
        <v>-6.0654529038876359E-2</v>
      </c>
      <c r="AM50" s="20">
        <f t="shared" si="17"/>
        <v>-4.5605093225295268E-2</v>
      </c>
      <c r="AN50" s="20">
        <f t="shared" si="18"/>
        <v>-8.4169453734671107E-2</v>
      </c>
      <c r="AO50" s="20">
        <f t="shared" si="19"/>
        <v>-3.5749265426053056E-2</v>
      </c>
      <c r="AP50" s="20">
        <f t="shared" si="20"/>
        <v>4.9999999999998934E-3</v>
      </c>
      <c r="AQ50" s="20">
        <f t="shared" si="21"/>
        <v>2.7558133399385731E-3</v>
      </c>
      <c r="AR50" s="20">
        <f t="shared" si="22"/>
        <v>-7.1901933101319315E-2</v>
      </c>
      <c r="AS50" s="20">
        <f t="shared" si="23"/>
        <v>-8.6818857742382183E-2</v>
      </c>
      <c r="AT50" s="20">
        <f t="shared" si="24"/>
        <v>-5.8445906491649269E-2</v>
      </c>
      <c r="AU50" s="20">
        <f t="shared" si="25"/>
        <v>-5.9919818291516824E-2</v>
      </c>
      <c r="AV50" s="20">
        <f t="shared" si="26"/>
        <v>-1.6650437527338635E-2</v>
      </c>
      <c r="AW50" s="20">
        <f t="shared" si="27"/>
        <v>-9.6373759838483952E-3</v>
      </c>
      <c r="AX50" s="20">
        <f t="shared" si="28"/>
        <v>-3.2035778408243121E-2</v>
      </c>
      <c r="AY50" s="20">
        <f t="shared" si="29"/>
        <v>-1.4476228248475609E-3</v>
      </c>
      <c r="AZ50" s="20">
        <f t="shared" si="30"/>
        <v>-0.11605490952786646</v>
      </c>
      <c r="BA50" s="20">
        <f t="shared" si="31"/>
        <v>-0.11159038983427239</v>
      </c>
      <c r="BB50" s="20">
        <f t="shared" si="32"/>
        <v>-5.5502021034794513E-3</v>
      </c>
      <c r="BC50" s="20">
        <f t="shared" si="33"/>
        <v>-4.8780210987464545E-2</v>
      </c>
      <c r="BD50" s="20">
        <f t="shared" si="34"/>
        <v>-4.4923982344286295E-2</v>
      </c>
      <c r="BE50" s="20">
        <f t="shared" si="35"/>
        <v>1.3906567934813152E-2</v>
      </c>
      <c r="BF50" s="20">
        <f t="shared" si="36"/>
        <v>-1.4214310331799429E-2</v>
      </c>
      <c r="BG50" s="2" t="s">
        <v>177</v>
      </c>
      <c r="BH50" s="20">
        <f>(VLOOKUP(BH$4,Assets[],6,FALSE)/12)+AE50</f>
        <v>-8.6107124670152801E-3</v>
      </c>
      <c r="BI50" s="20">
        <f>(VLOOKUP(BI$4,Assets[],6,FALSE)/12)+AF50</f>
        <v>-3.4000051565145406E-2</v>
      </c>
      <c r="BJ50" s="20">
        <f>(VLOOKUP(BJ$4,Assets[],6,FALSE)/12)+AG50</f>
        <v>5.2643236146643346E-4</v>
      </c>
      <c r="BK50" s="20">
        <f>(VLOOKUP(BK$4,Assets[],6,FALSE)/12)+AH50</f>
        <v>-7.2030072030072612E-3</v>
      </c>
      <c r="BL50" s="20">
        <f>(VLOOKUP(BL$4,Assets[],6,FALSE)/12)+AI50</f>
        <v>-7.3070322741073501E-2</v>
      </c>
      <c r="BM50" s="20">
        <f>(VLOOKUP(BM$4,Assets[],6,FALSE)/12)+AJ50</f>
        <v>-7.7437667541578326E-2</v>
      </c>
      <c r="BN50" s="20">
        <f>(VLOOKUP(BN$4,Assets[],6,FALSE)/12)+AK50</f>
        <v>-0.11155821626153217</v>
      </c>
      <c r="BO50" s="20">
        <f>(VLOOKUP(BO$4,Assets[],6,FALSE)/12)+AL50</f>
        <v>-6.0654529038876359E-2</v>
      </c>
      <c r="BP50" s="20">
        <f>(VLOOKUP(BP$4,Assets[],6,FALSE)/12)+AM50</f>
        <v>-4.5605093225295268E-2</v>
      </c>
      <c r="BQ50" s="20">
        <f>(VLOOKUP(BQ$4,Assets[],6,FALSE)/12)+AN50</f>
        <v>-8.4169453734671107E-2</v>
      </c>
      <c r="BR50" s="20">
        <f>(VLOOKUP(BR$4,Assets[],6,FALSE)/12)+AO50</f>
        <v>-3.5749265426053056E-2</v>
      </c>
      <c r="BS50" s="20">
        <f>(VLOOKUP(BS$4,Assets[],6,FALSE)/12)+AP50</f>
        <v>4.9999999999998934E-3</v>
      </c>
      <c r="BT50" s="20">
        <f>(VLOOKUP(BT$4,Assets[],6,FALSE)/12)+AQ50</f>
        <v>2.7558133399385731E-3</v>
      </c>
      <c r="BU50" s="20">
        <f>(VLOOKUP(BU$4,Assets[],6,FALSE)/12)+AR50</f>
        <v>-7.1729174767985987E-2</v>
      </c>
      <c r="BV50" s="20">
        <f>(VLOOKUP(BV$4,Assets[],6,FALSE)/12)+AS50</f>
        <v>-8.6561232742382185E-2</v>
      </c>
      <c r="BW50" s="20">
        <f>(VLOOKUP(BW$4,Assets[],6,FALSE)/12)+AT50</f>
        <v>-5.8184523158315939E-2</v>
      </c>
      <c r="BX50" s="20">
        <f>(VLOOKUP(BX$4,Assets[],6,FALSE)/12)+AU50</f>
        <v>-5.9578959958183492E-2</v>
      </c>
      <c r="BY50" s="20">
        <f>(VLOOKUP(BY$4,Assets[],6,FALSE)/12)+AV50</f>
        <v>-1.60671041940053E-2</v>
      </c>
      <c r="BZ50" s="20">
        <f>(VLOOKUP(BZ$4,Assets[],6,FALSE)/12)+AW50</f>
        <v>-9.4288426505150617E-3</v>
      </c>
      <c r="CA50" s="20">
        <f>(VLOOKUP(CA$4,Assets[],6,FALSE)/12)+AX50</f>
        <v>-3.1619111741576451E-2</v>
      </c>
      <c r="CB50" s="20">
        <f>(VLOOKUP(CB$4,Assets[],6,FALSE)/12)+AY50</f>
        <v>-1.2809561581808941E-3</v>
      </c>
      <c r="CC50" s="20">
        <f>(VLOOKUP(CC$4,Assets[],6,FALSE)/12)+AZ50</f>
        <v>-0.11480490952786646</v>
      </c>
      <c r="CD50" s="20">
        <f>(VLOOKUP(CD$4,Assets[],6,FALSE)/12)+BA50</f>
        <v>-0.11045705650093905</v>
      </c>
      <c r="CE50" s="20">
        <f>(VLOOKUP(CE$4,Assets[],6,FALSE)/12)+BB50</f>
        <v>-4.4219187701461183E-3</v>
      </c>
      <c r="CF50" s="20">
        <f>(VLOOKUP(CF$4,Assets[],6,FALSE)/12)+BC50</f>
        <v>-4.7897627654131213E-2</v>
      </c>
      <c r="CG50" s="20">
        <f>(VLOOKUP(CG$4,Assets[],6,FALSE)/12)+BD50</f>
        <v>-4.4207315677619631E-2</v>
      </c>
      <c r="CH50" s="20">
        <f>(VLOOKUP(CH$4,Assets[],6,FALSE)/12)+BE50</f>
        <v>1.4698234601479818E-2</v>
      </c>
      <c r="CI50" s="20">
        <f>(VLOOKUP(CI$4,Assets[],6,FALSE)/12)+BF50</f>
        <v>-1.3797643665132763E-2</v>
      </c>
      <c r="CJ50" s="2" t="s">
        <v>177</v>
      </c>
      <c r="CK50" s="20">
        <f t="shared" si="65"/>
        <v>0.92948393350598246</v>
      </c>
      <c r="CL50" s="20">
        <f t="shared" si="38"/>
        <v>0.98771234287103504</v>
      </c>
      <c r="CM50" s="20">
        <f t="shared" si="39"/>
        <v>0.98878596580274725</v>
      </c>
      <c r="CN50" s="20">
        <f t="shared" si="40"/>
        <v>0.94808002246103551</v>
      </c>
      <c r="CO50" s="20">
        <f t="shared" si="41"/>
        <v>1.5006478251311797</v>
      </c>
      <c r="CP50" s="20">
        <f t="shared" si="42"/>
        <v>1.4499641207337313</v>
      </c>
      <c r="CQ50" s="20">
        <f t="shared" si="43"/>
        <v>1.4795122754984347</v>
      </c>
      <c r="CR50" s="20">
        <f t="shared" si="44"/>
        <v>1.6219835855567608</v>
      </c>
      <c r="CS50" s="20">
        <f t="shared" si="45"/>
        <v>0.99069874242719735</v>
      </c>
      <c r="CT50" s="20">
        <f t="shared" si="46"/>
        <v>1.0706240109225185</v>
      </c>
      <c r="CU50" s="20">
        <f t="shared" si="47"/>
        <v>1.0549804361076702</v>
      </c>
      <c r="CV50" s="20">
        <f t="shared" si="48"/>
        <v>1.2516208207696777</v>
      </c>
      <c r="CW50" s="20">
        <f t="shared" si="49"/>
        <v>1.1012257616142742</v>
      </c>
      <c r="CX50" s="20">
        <f t="shared" si="50"/>
        <v>1.3470176910320921</v>
      </c>
      <c r="CY50" s="20">
        <f t="shared" si="51"/>
        <v>1.4470655891047774</v>
      </c>
      <c r="CZ50" s="20">
        <f t="shared" si="52"/>
        <v>1.5956241820162231</v>
      </c>
      <c r="DA50" s="20">
        <f t="shared" si="53"/>
        <v>1.7052224126256978</v>
      </c>
      <c r="DB50" s="20">
        <f t="shared" si="54"/>
        <v>0.95544633404445167</v>
      </c>
      <c r="DC50" s="20">
        <f t="shared" si="55"/>
        <v>0.92907198333881547</v>
      </c>
      <c r="DD50" s="20">
        <f t="shared" si="56"/>
        <v>0.99262612543529405</v>
      </c>
      <c r="DE50" s="20">
        <f t="shared" si="57"/>
        <v>1.0036018757188372</v>
      </c>
      <c r="DF50" s="20">
        <f t="shared" si="58"/>
        <v>1.8580834297722493</v>
      </c>
      <c r="DG50" s="20">
        <f t="shared" si="59"/>
        <v>1.9939775869312735</v>
      </c>
      <c r="DH50" s="20">
        <f t="shared" si="60"/>
        <v>1.4949180226455392</v>
      </c>
      <c r="DI50" s="20">
        <f t="shared" si="66"/>
        <v>0.98239871012859137</v>
      </c>
      <c r="DJ50" s="20">
        <f t="shared" si="62"/>
        <v>1.0394975766966634</v>
      </c>
      <c r="DK50" s="20">
        <f t="shared" si="67"/>
        <v>1.1244787247730559</v>
      </c>
      <c r="DL50" s="20">
        <f t="shared" si="64"/>
        <v>1.1054300893917572</v>
      </c>
      <c r="DM50" s="2" t="s">
        <v>177</v>
      </c>
    </row>
    <row r="51" spans="1:117" x14ac:dyDescent="0.3">
      <c r="A51" s="15">
        <v>44865</v>
      </c>
      <c r="B51" s="18">
        <f>((In!B51-In!B$5)/In!B$5)+Justering!B$5</f>
        <v>0.93450426076766147</v>
      </c>
      <c r="C51" s="18">
        <f>((In!C51-In!C$5)/In!C$5)+Justering!C$5</f>
        <v>1.0006678392909187</v>
      </c>
      <c r="D51" s="18">
        <f>((In!D51-In!D$5)/In!D$5)+Justering!D$5</f>
        <v>0.98986771563620213</v>
      </c>
      <c r="E51" s="18">
        <f>((In!E51-In!E$5)/In!E$5)+Justering!E$5</f>
        <v>0.95182012154278905</v>
      </c>
      <c r="F51" s="18">
        <f>((In!F51-In!F$5)/In!F$5)+Justering!F$5</f>
        <v>1.5970436885316412</v>
      </c>
      <c r="G51" s="18">
        <f>((In!G51-In!G$5)/In!G$5)+Justering!G$5</f>
        <v>1.5392510203166345</v>
      </c>
      <c r="H51" s="18">
        <f>((In!H51-In!H$5)/In!H$5)+Justering!H$5</f>
        <v>1.5843904620671798</v>
      </c>
      <c r="I51" s="18">
        <f>((In!I51-In!I$5)/In!I$5)+Justering!I$5</f>
        <v>1.7131358755412394</v>
      </c>
      <c r="J51" s="18">
        <f>((In!J51-In!J$5)/In!J$5)+Justering!J$5</f>
        <v>1.0079486905263688</v>
      </c>
      <c r="K51" s="18">
        <f>((In!K51-In!K$5)/In!K$5)+Justering!K$5</f>
        <v>1.0928414062742422</v>
      </c>
      <c r="L51" s="18">
        <f>((In!L51-In!L$5)/In!L$5)+Justering!L$5</f>
        <v>1.0636465522326433</v>
      </c>
      <c r="M51" s="18">
        <f>((In!M51-In!M$5)/In!M$5)+Justering!M$5</f>
        <v>1.2578789248735254</v>
      </c>
      <c r="N51" s="18">
        <f>((In!N51-In!N50)/In!N50)+Justering!N50+(0.03^1/12)</f>
        <v>1.104819779805134</v>
      </c>
      <c r="O51" s="18">
        <f>((In!O51-In!O$5)/In!O$5)+Justering!O$5</f>
        <v>1.4177577786394444</v>
      </c>
      <c r="P51" s="18">
        <f>((In!P51-In!P$5)/In!P$5)+Justering!P$5</f>
        <v>1.5146308069592207</v>
      </c>
      <c r="Q51" s="18">
        <f>((In!Q51-In!Q$5)/In!Q$5)+Justering!Q$5</f>
        <v>1.6723065870636908</v>
      </c>
      <c r="R51" s="18">
        <f>((In!R51-In!R$5)/In!R$5)+Justering!R$5</f>
        <v>1.7919705868558859</v>
      </c>
      <c r="S51" s="18">
        <f>((In!S51-In!S$5)/In!S$5)+Justering!S$5</f>
        <v>0.93595381734969818</v>
      </c>
      <c r="T51" s="18">
        <f>((In!T51-In!T$5)/In!T$5)+Justering!T$5</f>
        <v>0.92460798644901476</v>
      </c>
      <c r="U51" s="18">
        <f>((In!U51-In!U$5)/In!U$5)+Justering!U$5</f>
        <v>0.98565981551262583</v>
      </c>
      <c r="V51" s="18">
        <f>((In!V51-In!V$5)/In!V$5)+Justering!V$5</f>
        <v>0.99746792874593226</v>
      </c>
      <c r="W51" s="18">
        <f>((In!W51-In!W$5)/In!W$5)+Justering!W$5</f>
        <v>1.8578825975683988</v>
      </c>
      <c r="X51" s="18">
        <f>((In!X51-In!X$5)/In!X$5)+Justering!X$5</f>
        <v>2.0076552948453275</v>
      </c>
      <c r="Y51" s="18">
        <f>((In!Y51-In!Y$5)/In!Y$5)+Justering!Y$5</f>
        <v>1.4533534125056944</v>
      </c>
      <c r="Z51" s="18">
        <f>((In!Z51-In!Z$5)/In!Z$5)+Justering!Z$5</f>
        <v>0.96505170432784371</v>
      </c>
      <c r="AA51" s="18">
        <f>((In!AA51-In!AA$5)/In!AA$5)+Justering!AA$5</f>
        <v>1.0334918337812695</v>
      </c>
      <c r="AB51" s="18">
        <f>(1+(In!AB50/In!AB49-1))*AB50</f>
        <v>1.1088404041327171</v>
      </c>
      <c r="AC51" s="18">
        <f>((In!AC51-In!AC$5)/In!AC$5)+Justering!AC$5</f>
        <v>1.0853143150970435</v>
      </c>
      <c r="AD51" s="2" t="s">
        <v>177</v>
      </c>
      <c r="AE51" s="20">
        <f t="shared" si="9"/>
        <v>5.4011985368509485E-3</v>
      </c>
      <c r="AF51" s="20">
        <f t="shared" si="10"/>
        <v>1.3116669558087102E-2</v>
      </c>
      <c r="AG51" s="20">
        <f t="shared" si="11"/>
        <v>1.0940181908596358E-3</v>
      </c>
      <c r="AH51" s="20">
        <f t="shared" si="12"/>
        <v>3.9449191979015197E-3</v>
      </c>
      <c r="AI51" s="20">
        <f t="shared" si="13"/>
        <v>6.4236166398358385E-2</v>
      </c>
      <c r="AJ51" s="20">
        <f t="shared" si="14"/>
        <v>6.1578695849191956E-2</v>
      </c>
      <c r="AK51" s="20">
        <f t="shared" si="15"/>
        <v>7.0886999929360206E-2</v>
      </c>
      <c r="AL51" s="20">
        <f t="shared" si="16"/>
        <v>5.6198034798970786E-2</v>
      </c>
      <c r="AM51" s="20">
        <f t="shared" si="17"/>
        <v>1.7411900672155145E-2</v>
      </c>
      <c r="AN51" s="20">
        <f t="shared" si="18"/>
        <v>2.0751818682433365E-2</v>
      </c>
      <c r="AO51" s="20">
        <f t="shared" si="19"/>
        <v>8.2144804096524471E-3</v>
      </c>
      <c r="AP51" s="20">
        <f t="shared" si="20"/>
        <v>4.9999999999996714E-3</v>
      </c>
      <c r="AQ51" s="20">
        <f t="shared" si="21"/>
        <v>3.2636524826583635E-3</v>
      </c>
      <c r="AR51" s="20">
        <f t="shared" si="22"/>
        <v>6.0690768954469343E-2</v>
      </c>
      <c r="AS51" s="20">
        <f t="shared" si="23"/>
        <v>5.8821404841390645E-2</v>
      </c>
      <c r="AT51" s="20">
        <f t="shared" si="24"/>
        <v>6.0341185570025768E-2</v>
      </c>
      <c r="AU51" s="20">
        <f t="shared" si="25"/>
        <v>6.6939805034138544E-2</v>
      </c>
      <c r="AV51" s="20">
        <f t="shared" si="26"/>
        <v>5.6888288836036693E-3</v>
      </c>
      <c r="AW51" s="20">
        <f t="shared" si="27"/>
        <v>4.5948270370133049E-3</v>
      </c>
      <c r="AX51" s="20">
        <f t="shared" si="28"/>
        <v>1.1784979619645641E-2</v>
      </c>
      <c r="AY51" s="20">
        <f t="shared" si="29"/>
        <v>1.3702846816074921E-3</v>
      </c>
      <c r="AZ51" s="20">
        <f t="shared" si="30"/>
        <v>5.7170664167245366E-2</v>
      </c>
      <c r="BA51" s="20">
        <f t="shared" si="31"/>
        <v>5.8895055713256594E-2</v>
      </c>
      <c r="BB51" s="20">
        <f t="shared" si="32"/>
        <v>2.2401483183548399E-2</v>
      </c>
      <c r="BC51" s="20">
        <f t="shared" si="33"/>
        <v>2.2192658525381548E-2</v>
      </c>
      <c r="BD51" s="20">
        <f t="shared" si="34"/>
        <v>2.6804970730204269E-2</v>
      </c>
      <c r="BE51" s="20">
        <f t="shared" si="35"/>
        <v>-6.0660723141267026E-3</v>
      </c>
      <c r="BF51" s="20">
        <f t="shared" si="36"/>
        <v>3.4774512525848067E-4</v>
      </c>
      <c r="BG51" s="2" t="s">
        <v>177</v>
      </c>
      <c r="BH51" s="20">
        <f>(VLOOKUP(BH$4,Assets[],6,FALSE)/12)+AE51</f>
        <v>5.4011985368509485E-3</v>
      </c>
      <c r="BI51" s="20">
        <f>(VLOOKUP(BI$4,Assets[],6,FALSE)/12)+AF51</f>
        <v>1.3116669558087102E-2</v>
      </c>
      <c r="BJ51" s="20">
        <f>(VLOOKUP(BJ$4,Assets[],6,FALSE)/12)+AG51</f>
        <v>1.0940181908596358E-3</v>
      </c>
      <c r="BK51" s="20">
        <f>(VLOOKUP(BK$4,Assets[],6,FALSE)/12)+AH51</f>
        <v>3.9449191979015197E-3</v>
      </c>
      <c r="BL51" s="20">
        <f>(VLOOKUP(BL$4,Assets[],6,FALSE)/12)+AI51</f>
        <v>6.4236166398358385E-2</v>
      </c>
      <c r="BM51" s="20">
        <f>(VLOOKUP(BM$4,Assets[],6,FALSE)/12)+AJ51</f>
        <v>6.1578695849191956E-2</v>
      </c>
      <c r="BN51" s="20">
        <f>(VLOOKUP(BN$4,Assets[],6,FALSE)/12)+AK51</f>
        <v>7.0886999929360206E-2</v>
      </c>
      <c r="BO51" s="20">
        <f>(VLOOKUP(BO$4,Assets[],6,FALSE)/12)+AL51</f>
        <v>5.6198034798970786E-2</v>
      </c>
      <c r="BP51" s="20">
        <f>(VLOOKUP(BP$4,Assets[],6,FALSE)/12)+AM51</f>
        <v>1.7411900672155145E-2</v>
      </c>
      <c r="BQ51" s="20">
        <f>(VLOOKUP(BQ$4,Assets[],6,FALSE)/12)+AN51</f>
        <v>2.0751818682433365E-2</v>
      </c>
      <c r="BR51" s="20">
        <f>(VLOOKUP(BR$4,Assets[],6,FALSE)/12)+AO51</f>
        <v>8.2144804096524471E-3</v>
      </c>
      <c r="BS51" s="20">
        <f>(VLOOKUP(BS$4,Assets[],6,FALSE)/12)+AP51</f>
        <v>4.9999999999996714E-3</v>
      </c>
      <c r="BT51" s="20">
        <f>(VLOOKUP(BT$4,Assets[],6,FALSE)/12)+AQ51</f>
        <v>3.2636524826583635E-3</v>
      </c>
      <c r="BU51" s="20">
        <f>(VLOOKUP(BU$4,Assets[],6,FALSE)/12)+AR51</f>
        <v>6.0863527287802678E-2</v>
      </c>
      <c r="BV51" s="20">
        <f>(VLOOKUP(BV$4,Assets[],6,FALSE)/12)+AS51</f>
        <v>5.9079029841390643E-2</v>
      </c>
      <c r="BW51" s="20">
        <f>(VLOOKUP(BW$4,Assets[],6,FALSE)/12)+AT51</f>
        <v>6.0602568903359098E-2</v>
      </c>
      <c r="BX51" s="20">
        <f>(VLOOKUP(BX$4,Assets[],6,FALSE)/12)+AU51</f>
        <v>6.7280663367471877E-2</v>
      </c>
      <c r="BY51" s="20">
        <f>(VLOOKUP(BY$4,Assets[],6,FALSE)/12)+AV51</f>
        <v>6.2721622169370026E-3</v>
      </c>
      <c r="BZ51" s="20">
        <f>(VLOOKUP(BZ$4,Assets[],6,FALSE)/12)+AW51</f>
        <v>4.8033603703466383E-3</v>
      </c>
      <c r="CA51" s="20">
        <f>(VLOOKUP(CA$4,Assets[],6,FALSE)/12)+AX51</f>
        <v>1.2201646286312307E-2</v>
      </c>
      <c r="CB51" s="20">
        <f>(VLOOKUP(CB$4,Assets[],6,FALSE)/12)+AY51</f>
        <v>1.5369513482741588E-3</v>
      </c>
      <c r="CC51" s="20">
        <f>(VLOOKUP(CC$4,Assets[],6,FALSE)/12)+AZ51</f>
        <v>5.8420664167245367E-2</v>
      </c>
      <c r="CD51" s="20">
        <f>(VLOOKUP(CD$4,Assets[],6,FALSE)/12)+BA51</f>
        <v>6.0028389046589928E-2</v>
      </c>
      <c r="CE51" s="20">
        <f>(VLOOKUP(CE$4,Assets[],6,FALSE)/12)+BB51</f>
        <v>2.3529766516881732E-2</v>
      </c>
      <c r="CF51" s="20">
        <f>(VLOOKUP(CF$4,Assets[],6,FALSE)/12)+BC51</f>
        <v>2.307524185871488E-2</v>
      </c>
      <c r="CG51" s="20">
        <f>(VLOOKUP(CG$4,Assets[],6,FALSE)/12)+BD51</f>
        <v>2.7521637396870937E-2</v>
      </c>
      <c r="CH51" s="20">
        <f>(VLOOKUP(CH$4,Assets[],6,FALSE)/12)+BE51</f>
        <v>-5.2744056474600363E-3</v>
      </c>
      <c r="CI51" s="20">
        <f>(VLOOKUP(CI$4,Assets[],6,FALSE)/12)+BF51</f>
        <v>7.6441179192514742E-4</v>
      </c>
      <c r="CJ51" s="2" t="s">
        <v>177</v>
      </c>
      <c r="CK51" s="20">
        <f t="shared" si="65"/>
        <v>0.93450426076766147</v>
      </c>
      <c r="CL51" s="20">
        <f t="shared" si="38"/>
        <v>1.0006678392909185</v>
      </c>
      <c r="CM51" s="20">
        <f t="shared" si="39"/>
        <v>0.98986771563620213</v>
      </c>
      <c r="CN51" s="20">
        <f t="shared" si="40"/>
        <v>0.95182012154278894</v>
      </c>
      <c r="CO51" s="20">
        <f t="shared" si="41"/>
        <v>1.5970436885316408</v>
      </c>
      <c r="CP51" s="20">
        <f t="shared" si="42"/>
        <v>1.5392510203166347</v>
      </c>
      <c r="CQ51" s="20">
        <f t="shared" si="43"/>
        <v>1.5843904620671798</v>
      </c>
      <c r="CR51" s="20">
        <f t="shared" si="44"/>
        <v>1.7131358755412391</v>
      </c>
      <c r="CS51" s="20">
        <f t="shared" si="45"/>
        <v>1.0079486905263688</v>
      </c>
      <c r="CT51" s="20">
        <f t="shared" si="46"/>
        <v>1.0928414062742422</v>
      </c>
      <c r="CU51" s="20">
        <f t="shared" si="47"/>
        <v>1.0636465522326433</v>
      </c>
      <c r="CV51" s="20">
        <f t="shared" si="48"/>
        <v>1.2578789248735258</v>
      </c>
      <c r="CW51" s="20">
        <f t="shared" si="49"/>
        <v>1.104819779805134</v>
      </c>
      <c r="CX51" s="20">
        <f t="shared" si="50"/>
        <v>1.4290019390273767</v>
      </c>
      <c r="CY51" s="20">
        <f t="shared" si="51"/>
        <v>1.5325568202259481</v>
      </c>
      <c r="CZ51" s="20">
        <f t="shared" si="52"/>
        <v>1.6923231064507274</v>
      </c>
      <c r="DA51" s="20">
        <f t="shared" si="53"/>
        <v>1.8199509077362357</v>
      </c>
      <c r="DB51" s="20">
        <f t="shared" si="54"/>
        <v>0.96143904844115635</v>
      </c>
      <c r="DC51" s="20">
        <f t="shared" si="55"/>
        <v>0.93353465088478438</v>
      </c>
      <c r="DD51" s="20">
        <f t="shared" si="56"/>
        <v>1.0047377983124082</v>
      </c>
      <c r="DE51" s="20">
        <f t="shared" si="57"/>
        <v>1.0051443629748538</v>
      </c>
      <c r="DF51" s="20">
        <f t="shared" si="58"/>
        <v>1.9666338978176972</v>
      </c>
      <c r="DG51" s="20">
        <f t="shared" si="59"/>
        <v>2.113672849269765</v>
      </c>
      <c r="DH51" s="20">
        <f t="shared" si="60"/>
        <v>1.5300930946802671</v>
      </c>
      <c r="DI51" s="20">
        <f t="shared" si="66"/>
        <v>1.0050677979664981</v>
      </c>
      <c r="DJ51" s="20">
        <f t="shared" si="62"/>
        <v>1.0681062520774351</v>
      </c>
      <c r="DK51" s="20">
        <f t="shared" si="67"/>
        <v>1.1185477678366642</v>
      </c>
      <c r="DL51" s="20">
        <f t="shared" si="64"/>
        <v>1.1062750931872372</v>
      </c>
      <c r="DM51" s="2" t="s">
        <v>177</v>
      </c>
    </row>
    <row r="52" spans="1:117" x14ac:dyDescent="0.3">
      <c r="A52" s="15">
        <v>44895</v>
      </c>
      <c r="B52" s="18">
        <f>((In!B52-In!B$5)/In!B$5)+Justering!B$5</f>
        <v>0.94675848898276871</v>
      </c>
      <c r="C52" s="18">
        <f>((In!C52-In!C$5)/In!C$5)+Justering!C$5</f>
        <v>1.0154423190426467</v>
      </c>
      <c r="D52" s="18">
        <f>((In!D52-In!D$5)/In!D$5)+Justering!D$5</f>
        <v>0.99081940170669036</v>
      </c>
      <c r="E52" s="18">
        <f>((In!E52-In!E$5)/In!E$5)+Justering!E$5</f>
        <v>0.96133581598939544</v>
      </c>
      <c r="F52" s="18">
        <f>((In!F52-In!F$5)/In!F$5)+Justering!F$5</f>
        <v>1.7133279172680091</v>
      </c>
      <c r="G52" s="18">
        <f>((In!G52-In!G$5)/In!G$5)+Justering!G$5</f>
        <v>1.6556464995290847</v>
      </c>
      <c r="H52" s="18">
        <f>((In!H52-In!H$5)/In!H$5)+Justering!H$5</f>
        <v>1.6853018854600665</v>
      </c>
      <c r="I52" s="18">
        <f>((In!I52-In!I$5)/In!I$5)+Justering!I$5</f>
        <v>1.7568829872039597</v>
      </c>
      <c r="J52" s="18">
        <f>((In!J52-In!J$5)/In!J$5)+Justering!J$5</f>
        <v>1.0382776474140807</v>
      </c>
      <c r="K52" s="18">
        <f>((In!K52-In!K$5)/In!K$5)+Justering!K$5</f>
        <v>1.1009091755360414</v>
      </c>
      <c r="L52" s="18">
        <f>((In!L52-In!L$5)/In!L$5)+Justering!L$5</f>
        <v>1.0866365834955467</v>
      </c>
      <c r="M52" s="18">
        <f>((In!M52-In!M$5)/In!M$5)+Justering!M$5</f>
        <v>1.264168319497893</v>
      </c>
      <c r="N52" s="18">
        <f>((In!N52-In!N51)/In!N51)+Justering!N51+(0.03^1/12)</f>
        <v>1.1082812073327268</v>
      </c>
      <c r="O52" s="18">
        <f>((In!O52-In!O$5)/In!O$5)+Justering!O$5</f>
        <v>1.5267774747284468</v>
      </c>
      <c r="P52" s="18">
        <f>((In!P52-In!P$5)/In!P$5)+Justering!P$5</f>
        <v>1.6286316460849264</v>
      </c>
      <c r="Q52" s="18">
        <f>((In!Q52-In!Q$5)/In!Q$5)+Justering!Q$5</f>
        <v>1.7460575085658054</v>
      </c>
      <c r="R52" s="18">
        <f>((In!R52-In!R$5)/In!R$5)+Justering!R$5</f>
        <v>1.8654773062246903</v>
      </c>
      <c r="S52" s="18">
        <f>((In!S52-In!S$5)/In!S$5)+Justering!S$5</f>
        <v>0.95275292975521808</v>
      </c>
      <c r="T52" s="18">
        <f>((In!T52-In!T$5)/In!T$5)+Justering!T$5</f>
        <v>0.93583559658130788</v>
      </c>
      <c r="U52" s="18">
        <f>((In!U52-In!U$5)/In!U$5)+Justering!U$5</f>
        <v>0.99919659665261973</v>
      </c>
      <c r="V52" s="18">
        <f>((In!V52-In!V$5)/In!V$5)+Justering!V$5</f>
        <v>1.0001087999366982</v>
      </c>
      <c r="W52" s="18">
        <f>((In!W52-In!W$5)/In!W$5)+Justering!W$5</f>
        <v>2.0185101574785422</v>
      </c>
      <c r="X52" s="18">
        <f>((In!X52-In!X$5)/In!X$5)+Justering!X$5</f>
        <v>2.1760396500895656</v>
      </c>
      <c r="Y52" s="18">
        <f>((In!Y52-In!Y$5)/In!Y$5)+Justering!Y$5</f>
        <v>1.4552939792080619</v>
      </c>
      <c r="Z52" s="18">
        <f>((In!Z52-In!Z$5)/In!Z$5)+Justering!Z$5</f>
        <v>0.99256539076756711</v>
      </c>
      <c r="AA52" s="18">
        <f>((In!AA52-In!AA$5)/In!AA$5)+Justering!AA$5</f>
        <v>1.0559230928261321</v>
      </c>
      <c r="AB52" s="18">
        <f>(1+(In!AB51/In!AB50-1))*AB51</f>
        <v>1.1124111259873999</v>
      </c>
      <c r="AC52" s="18">
        <f>((In!AC52-In!AC$5)/In!AC$5)+Justering!AC$5</f>
        <v>1.0704096648989199</v>
      </c>
      <c r="AD52" s="2" t="s">
        <v>177</v>
      </c>
      <c r="AE52" s="20">
        <f t="shared" si="9"/>
        <v>1.3113079019073437E-2</v>
      </c>
      <c r="AF52" s="20">
        <f t="shared" si="10"/>
        <v>1.4764619358804687E-2</v>
      </c>
      <c r="AG52" s="20">
        <f t="shared" si="11"/>
        <v>9.6142752759309502E-4</v>
      </c>
      <c r="AH52" s="20">
        <f t="shared" si="12"/>
        <v>9.9973663418488901E-3</v>
      </c>
      <c r="AI52" s="20">
        <f t="shared" si="13"/>
        <v>7.2812177632586961E-2</v>
      </c>
      <c r="AJ52" s="20">
        <f t="shared" si="14"/>
        <v>7.5618256980922283E-2</v>
      </c>
      <c r="AK52" s="20">
        <f t="shared" si="15"/>
        <v>6.3691006610343992E-2</v>
      </c>
      <c r="AL52" s="20">
        <f t="shared" si="16"/>
        <v>2.5536276653420176E-2</v>
      </c>
      <c r="AM52" s="20">
        <f t="shared" si="17"/>
        <v>3.0089782518466723E-2</v>
      </c>
      <c r="AN52" s="20">
        <f t="shared" si="18"/>
        <v>7.3823788296090154E-3</v>
      </c>
      <c r="AO52" s="20">
        <f t="shared" si="19"/>
        <v>2.161435226264441E-2</v>
      </c>
      <c r="AP52" s="20">
        <f t="shared" si="20"/>
        <v>4.9999999999998934E-3</v>
      </c>
      <c r="AQ52" s="20">
        <f t="shared" si="21"/>
        <v>3.1330245808989243E-3</v>
      </c>
      <c r="AR52" s="20">
        <f t="shared" si="22"/>
        <v>7.6895854659759566E-2</v>
      </c>
      <c r="AS52" s="20">
        <f t="shared" si="23"/>
        <v>7.5266420438505621E-2</v>
      </c>
      <c r="AT52" s="20">
        <f t="shared" si="24"/>
        <v>4.4101316153762005E-2</v>
      </c>
      <c r="AU52" s="20">
        <f t="shared" si="25"/>
        <v>4.1020047933808979E-2</v>
      </c>
      <c r="AV52" s="20">
        <f t="shared" si="26"/>
        <v>1.7948655258535284E-2</v>
      </c>
      <c r="AW52" s="20">
        <f t="shared" si="27"/>
        <v>1.2143103127859822E-2</v>
      </c>
      <c r="AX52" s="20">
        <f t="shared" si="28"/>
        <v>1.3733725294414745E-2</v>
      </c>
      <c r="AY52" s="20">
        <f t="shared" si="29"/>
        <v>2.6475750394161501E-3</v>
      </c>
      <c r="AZ52" s="20">
        <f t="shared" si="30"/>
        <v>8.6457325193945556E-2</v>
      </c>
      <c r="BA52" s="20">
        <f t="shared" si="31"/>
        <v>8.3871148436968523E-2</v>
      </c>
      <c r="BB52" s="20">
        <f t="shared" si="32"/>
        <v>1.3352338706260625E-3</v>
      </c>
      <c r="BC52" s="20">
        <f t="shared" si="33"/>
        <v>2.8510064607249808E-2</v>
      </c>
      <c r="BD52" s="20">
        <f t="shared" si="34"/>
        <v>2.1704340868173633E-2</v>
      </c>
      <c r="BE52" s="20">
        <f t="shared" si="35"/>
        <v>3.2202306494013566E-3</v>
      </c>
      <c r="BF52" s="20">
        <f t="shared" si="36"/>
        <v>-1.3733026452148911E-2</v>
      </c>
      <c r="BG52" s="2" t="s">
        <v>177</v>
      </c>
      <c r="BH52" s="20">
        <f>(VLOOKUP(BH$4,Assets[],6,FALSE)/12)+AE52</f>
        <v>1.3113079019073437E-2</v>
      </c>
      <c r="BI52" s="20">
        <f>(VLOOKUP(BI$4,Assets[],6,FALSE)/12)+AF52</f>
        <v>1.4764619358804687E-2</v>
      </c>
      <c r="BJ52" s="20">
        <f>(VLOOKUP(BJ$4,Assets[],6,FALSE)/12)+AG52</f>
        <v>9.6142752759309502E-4</v>
      </c>
      <c r="BK52" s="20">
        <f>(VLOOKUP(BK$4,Assets[],6,FALSE)/12)+AH52</f>
        <v>9.9973663418488901E-3</v>
      </c>
      <c r="BL52" s="20">
        <f>(VLOOKUP(BL$4,Assets[],6,FALSE)/12)+AI52</f>
        <v>7.2812177632586961E-2</v>
      </c>
      <c r="BM52" s="20">
        <f>(VLOOKUP(BM$4,Assets[],6,FALSE)/12)+AJ52</f>
        <v>7.5618256980922283E-2</v>
      </c>
      <c r="BN52" s="20">
        <f>(VLOOKUP(BN$4,Assets[],6,FALSE)/12)+AK52</f>
        <v>6.3691006610343992E-2</v>
      </c>
      <c r="BO52" s="20">
        <f>(VLOOKUP(BO$4,Assets[],6,FALSE)/12)+AL52</f>
        <v>2.5536276653420176E-2</v>
      </c>
      <c r="BP52" s="20">
        <f>(VLOOKUP(BP$4,Assets[],6,FALSE)/12)+AM52</f>
        <v>3.0089782518466723E-2</v>
      </c>
      <c r="BQ52" s="20">
        <f>(VLOOKUP(BQ$4,Assets[],6,FALSE)/12)+AN52</f>
        <v>7.3823788296090154E-3</v>
      </c>
      <c r="BR52" s="20">
        <f>(VLOOKUP(BR$4,Assets[],6,FALSE)/12)+AO52</f>
        <v>2.161435226264441E-2</v>
      </c>
      <c r="BS52" s="20">
        <f>(VLOOKUP(BS$4,Assets[],6,FALSE)/12)+AP52</f>
        <v>4.9999999999998934E-3</v>
      </c>
      <c r="BT52" s="20">
        <f>(VLOOKUP(BT$4,Assets[],6,FALSE)/12)+AQ52</f>
        <v>3.1330245808989243E-3</v>
      </c>
      <c r="BU52" s="20">
        <f>(VLOOKUP(BU$4,Assets[],6,FALSE)/12)+AR52</f>
        <v>7.7068612993092894E-2</v>
      </c>
      <c r="BV52" s="20">
        <f>(VLOOKUP(BV$4,Assets[],6,FALSE)/12)+AS52</f>
        <v>7.5524045438505619E-2</v>
      </c>
      <c r="BW52" s="20">
        <f>(VLOOKUP(BW$4,Assets[],6,FALSE)/12)+AT52</f>
        <v>4.4362699487095335E-2</v>
      </c>
      <c r="BX52" s="20">
        <f>(VLOOKUP(BX$4,Assets[],6,FALSE)/12)+AU52</f>
        <v>4.1360906267142311E-2</v>
      </c>
      <c r="BY52" s="20">
        <f>(VLOOKUP(BY$4,Assets[],6,FALSE)/12)+AV52</f>
        <v>1.8531988591868619E-2</v>
      </c>
      <c r="BZ52" s="20">
        <f>(VLOOKUP(BZ$4,Assets[],6,FALSE)/12)+AW52</f>
        <v>1.2351636461193156E-2</v>
      </c>
      <c r="CA52" s="20">
        <f>(VLOOKUP(CA$4,Assets[],6,FALSE)/12)+AX52</f>
        <v>1.4150391961081411E-2</v>
      </c>
      <c r="CB52" s="20">
        <f>(VLOOKUP(CB$4,Assets[],6,FALSE)/12)+AY52</f>
        <v>2.8142417060828167E-3</v>
      </c>
      <c r="CC52" s="20">
        <f>(VLOOKUP(CC$4,Assets[],6,FALSE)/12)+AZ52</f>
        <v>8.7707325193945557E-2</v>
      </c>
      <c r="CD52" s="20">
        <f>(VLOOKUP(CD$4,Assets[],6,FALSE)/12)+BA52</f>
        <v>8.5004481770301857E-2</v>
      </c>
      <c r="CE52" s="20">
        <f>(VLOOKUP(CE$4,Assets[],6,FALSE)/12)+BB52</f>
        <v>2.4635172039593955E-3</v>
      </c>
      <c r="CF52" s="20">
        <f>(VLOOKUP(CF$4,Assets[],6,FALSE)/12)+BC52</f>
        <v>2.939264794058314E-2</v>
      </c>
      <c r="CG52" s="20">
        <f>(VLOOKUP(CG$4,Assets[],6,FALSE)/12)+BD52</f>
        <v>2.24210075348403E-2</v>
      </c>
      <c r="CH52" s="20">
        <f>(VLOOKUP(CH$4,Assets[],6,FALSE)/12)+BE52</f>
        <v>4.0118973160680228E-3</v>
      </c>
      <c r="CI52" s="20">
        <f>(VLOOKUP(CI$4,Assets[],6,FALSE)/12)+BF52</f>
        <v>-1.3316359785482245E-2</v>
      </c>
      <c r="CJ52" s="2" t="s">
        <v>177</v>
      </c>
      <c r="CK52" s="20">
        <f t="shared" si="65"/>
        <v>0.9467584889827686</v>
      </c>
      <c r="CL52" s="20">
        <f t="shared" si="38"/>
        <v>1.0154423190426465</v>
      </c>
      <c r="CM52" s="20">
        <f t="shared" si="39"/>
        <v>0.99081940170669047</v>
      </c>
      <c r="CN52" s="20">
        <f t="shared" si="40"/>
        <v>0.96133581598939533</v>
      </c>
      <c r="CO52" s="20">
        <f t="shared" si="41"/>
        <v>1.7133279172680085</v>
      </c>
      <c r="CP52" s="20">
        <f t="shared" si="42"/>
        <v>1.6556464995290849</v>
      </c>
      <c r="CQ52" s="20">
        <f t="shared" si="43"/>
        <v>1.6853018854600665</v>
      </c>
      <c r="CR52" s="20">
        <f t="shared" si="44"/>
        <v>1.7568829872039595</v>
      </c>
      <c r="CS52" s="20">
        <f t="shared" si="45"/>
        <v>1.0382776474140807</v>
      </c>
      <c r="CT52" s="20">
        <f t="shared" si="46"/>
        <v>1.1009091755360414</v>
      </c>
      <c r="CU52" s="20">
        <f t="shared" si="47"/>
        <v>1.0866365834955469</v>
      </c>
      <c r="CV52" s="20">
        <f t="shared" si="48"/>
        <v>1.2641683194978932</v>
      </c>
      <c r="CW52" s="20">
        <f t="shared" si="49"/>
        <v>1.1082812073327268</v>
      </c>
      <c r="CX52" s="20">
        <f t="shared" si="50"/>
        <v>1.5391331364326568</v>
      </c>
      <c r="CY52" s="20">
        <f t="shared" si="51"/>
        <v>1.6483017111537841</v>
      </c>
      <c r="CZ52" s="20">
        <f t="shared" si="52"/>
        <v>1.7673991278572687</v>
      </c>
      <c r="DA52" s="20">
        <f t="shared" si="53"/>
        <v>1.8952257266419146</v>
      </c>
      <c r="DB52" s="20">
        <f t="shared" si="54"/>
        <v>0.97925642591864492</v>
      </c>
      <c r="DC52" s="20">
        <f t="shared" si="55"/>
        <v>0.94506533151644001</v>
      </c>
      <c r="DD52" s="20">
        <f t="shared" si="56"/>
        <v>1.0189552319766428</v>
      </c>
      <c r="DE52" s="20">
        <f t="shared" si="57"/>
        <v>1.0079730821617716</v>
      </c>
      <c r="DF52" s="20">
        <f t="shared" si="58"/>
        <v>2.1391220966310307</v>
      </c>
      <c r="DG52" s="20">
        <f t="shared" si="59"/>
        <v>2.2933445144538989</v>
      </c>
      <c r="DH52" s="20">
        <f t="shared" si="60"/>
        <v>1.5338625053426713</v>
      </c>
      <c r="DI52" s="20">
        <f t="shared" si="66"/>
        <v>1.0346094019085446</v>
      </c>
      <c r="DJ52" s="20">
        <f t="shared" si="62"/>
        <v>1.0920542704032734</v>
      </c>
      <c r="DK52" s="20">
        <f t="shared" si="67"/>
        <v>1.1230352666243422</v>
      </c>
      <c r="DL52" s="20">
        <f t="shared" si="64"/>
        <v>1.0915435360246379</v>
      </c>
      <c r="DM52" s="2" t="s">
        <v>177</v>
      </c>
    </row>
    <row r="53" spans="1:117" x14ac:dyDescent="0.3">
      <c r="A53" s="15">
        <v>44926</v>
      </c>
      <c r="B53" s="18">
        <f>((In!B53-In!B$5)/In!B$5)+Justering!B$5</f>
        <v>0.93489489141914672</v>
      </c>
      <c r="C53" s="18">
        <f>((In!C53-In!C$5)/In!C$5)+Justering!C$5</f>
        <v>0.99580403603403056</v>
      </c>
      <c r="D53" s="18">
        <f>((In!D53-In!D$5)/In!D$5)+Justering!D$5</f>
        <v>0.99219300193509496</v>
      </c>
      <c r="E53" s="18">
        <f>((In!E53-In!E$5)/In!E$5)+Justering!E$5</f>
        <v>0.95644260324972852</v>
      </c>
      <c r="F53" s="18">
        <f>((In!F53-In!F$5)/In!F$5)+Justering!F$5</f>
        <v>1.6676993510279374</v>
      </c>
      <c r="G53" s="18">
        <f>((In!G53-In!G$5)/In!G$5)+Justering!G$5</f>
        <v>1.6122967215320447</v>
      </c>
      <c r="H53" s="18">
        <f>((In!H53-In!H$5)/In!H$5)+Justering!H$5</f>
        <v>1.6555545747710849</v>
      </c>
      <c r="I53" s="18">
        <f>((In!I53-In!I$5)/In!I$5)+Justering!I$5</f>
        <v>1.6744429077126626</v>
      </c>
      <c r="J53" s="18">
        <f>((In!J53-In!J$5)/In!J$5)+Justering!J$5</f>
        <v>1.0351635977025233</v>
      </c>
      <c r="K53" s="18">
        <f>((In!K53-In!K$5)/In!K$5)+Justering!K$5</f>
        <v>1.1333974617556708</v>
      </c>
      <c r="L53" s="18">
        <f>((In!L53-In!L$5)/In!L$5)+Justering!L$5</f>
        <v>1.0901954423012643</v>
      </c>
      <c r="M53" s="18">
        <f>((In!M53-In!M$5)/In!M$5)+Justering!M$5</f>
        <v>1.2704891610953823</v>
      </c>
      <c r="N53" s="18">
        <f>((In!N53-In!N52)/In!N52)+Justering!N52+(0.03^1/12)</f>
        <v>1.1121675348774223</v>
      </c>
      <c r="O53" s="18">
        <f>((In!O53-In!O$5)/In!O$5)+Justering!O$5</f>
        <v>1.4874322078809277</v>
      </c>
      <c r="P53" s="18">
        <f>((In!P53-In!P$5)/In!P$5)+Justering!P$5</f>
        <v>1.5874859811668838</v>
      </c>
      <c r="Q53" s="18">
        <f>((In!Q53-In!Q$5)/In!Q$5)+Justering!Q$5</f>
        <v>1.6426211919432312</v>
      </c>
      <c r="R53" s="18">
        <f>((In!R53-In!R$5)/In!R$5)+Justering!R$5</f>
        <v>1.7467245047257394</v>
      </c>
      <c r="S53" s="18">
        <f>((In!S53-In!S$5)/In!S$5)+Justering!S$5</f>
        <v>0.95270369599889038</v>
      </c>
      <c r="T53" s="18">
        <f>((In!T53-In!T$5)/In!T$5)+Justering!T$5</f>
        <v>0.92808042639999022</v>
      </c>
      <c r="U53" s="18">
        <f>((In!U53-In!U$5)/In!U$5)+Justering!U$5</f>
        <v>0.98241556849569689</v>
      </c>
      <c r="V53" s="18">
        <f>((In!V53-In!V$5)/In!V$5)+Justering!V$5</f>
        <v>1.0018891625372146</v>
      </c>
      <c r="W53" s="18">
        <f>((In!W53-In!W$5)/In!W$5)+Justering!W$5</f>
        <v>2.0064651247855592</v>
      </c>
      <c r="X53" s="18">
        <f>((In!X53-In!X$5)/In!X$5)+Justering!X$5</f>
        <v>2.1403095855858747</v>
      </c>
      <c r="Y53" s="18">
        <f>((In!Y53-In!Y$5)/In!Y$5)+Justering!Y$5</f>
        <v>1.4633404651249173</v>
      </c>
      <c r="Z53" s="18">
        <f>((In!Z53-In!Z$5)/In!Z$5)+Justering!Z$5</f>
        <v>0.9862065469619482</v>
      </c>
      <c r="AA53" s="18">
        <f>((In!AA53-In!AA$5)/In!AA$5)+Justering!AA$5</f>
        <v>1.0481703535249123</v>
      </c>
      <c r="AB53" s="18">
        <f>(1+(In!AB52/In!AB51-1))*AB52</f>
        <v>1.1256664026988192</v>
      </c>
      <c r="AC53" s="18">
        <f>((In!AC53-In!AC$5)/In!AC$5)+Justering!AC$5</f>
        <v>1.0711114897449394</v>
      </c>
      <c r="AD53" s="2" t="s">
        <v>177</v>
      </c>
      <c r="AE53" s="20">
        <f t="shared" si="9"/>
        <v>-1.253075383181268E-2</v>
      </c>
      <c r="AF53" s="20">
        <f t="shared" si="10"/>
        <v>-1.9339634207023226E-2</v>
      </c>
      <c r="AG53" s="20">
        <f t="shared" si="11"/>
        <v>1.3863275446954759E-3</v>
      </c>
      <c r="AH53" s="20">
        <f t="shared" si="12"/>
        <v>-5.090013976677743E-3</v>
      </c>
      <c r="AI53" s="20">
        <f t="shared" si="13"/>
        <v>-2.6631543080689934E-2</v>
      </c>
      <c r="AJ53" s="20">
        <f t="shared" si="14"/>
        <v>-2.6182991362811991E-2</v>
      </c>
      <c r="AK53" s="20">
        <f t="shared" si="15"/>
        <v>-1.765102795269291E-2</v>
      </c>
      <c r="AL53" s="20">
        <f t="shared" si="16"/>
        <v>-4.6924058171055938E-2</v>
      </c>
      <c r="AM53" s="20">
        <f t="shared" si="17"/>
        <v>-2.9992456442775595E-3</v>
      </c>
      <c r="AN53" s="20">
        <f t="shared" si="18"/>
        <v>2.9510414611460201E-2</v>
      </c>
      <c r="AO53" s="20">
        <f t="shared" si="19"/>
        <v>3.2751141087752345E-3</v>
      </c>
      <c r="AP53" s="20">
        <f t="shared" si="20"/>
        <v>4.9999999999998934E-3</v>
      </c>
      <c r="AQ53" s="20">
        <f t="shared" si="21"/>
        <v>3.5066258626261781E-3</v>
      </c>
      <c r="AR53" s="20">
        <f t="shared" si="22"/>
        <v>-2.5770138411635335E-2</v>
      </c>
      <c r="AS53" s="20">
        <f t="shared" si="23"/>
        <v>-2.5263947815918231E-2</v>
      </c>
      <c r="AT53" s="20">
        <f t="shared" si="24"/>
        <v>-5.9239925440678021E-2</v>
      </c>
      <c r="AU53" s="20">
        <f t="shared" si="25"/>
        <v>-6.3658132480464258E-2</v>
      </c>
      <c r="AV53" s="20">
        <f t="shared" si="26"/>
        <v>-5.1675261014794138E-5</v>
      </c>
      <c r="AW53" s="20">
        <f t="shared" si="27"/>
        <v>-8.2868937766932271E-3</v>
      </c>
      <c r="AX53" s="20">
        <f t="shared" si="28"/>
        <v>-1.6794520931256662E-2</v>
      </c>
      <c r="AY53" s="20">
        <f t="shared" si="29"/>
        <v>1.7801689182508351E-3</v>
      </c>
      <c r="AZ53" s="20">
        <f t="shared" si="30"/>
        <v>-5.9672886204493736E-3</v>
      </c>
      <c r="BA53" s="20">
        <f t="shared" si="31"/>
        <v>-1.6419767214361336E-2</v>
      </c>
      <c r="BB53" s="20">
        <f t="shared" si="32"/>
        <v>5.5291137267221568E-3</v>
      </c>
      <c r="BC53" s="20">
        <f t="shared" si="33"/>
        <v>-6.4064734321448435E-3</v>
      </c>
      <c r="BD53" s="20">
        <f t="shared" si="34"/>
        <v>-7.3421439060206151E-3</v>
      </c>
      <c r="BE53" s="20">
        <f t="shared" si="35"/>
        <v>1.1915807386098987E-2</v>
      </c>
      <c r="BF53" s="20">
        <f t="shared" si="36"/>
        <v>6.5566004216321971E-4</v>
      </c>
      <c r="BG53" s="2" t="s">
        <v>177</v>
      </c>
      <c r="BH53" s="20">
        <f>(VLOOKUP(BH$4,Assets[],6,FALSE)/12)+AE53</f>
        <v>-1.253075383181268E-2</v>
      </c>
      <c r="BI53" s="20">
        <f>(VLOOKUP(BI$4,Assets[],6,FALSE)/12)+AF53</f>
        <v>-1.9339634207023226E-2</v>
      </c>
      <c r="BJ53" s="20">
        <f>(VLOOKUP(BJ$4,Assets[],6,FALSE)/12)+AG53</f>
        <v>1.3863275446954759E-3</v>
      </c>
      <c r="BK53" s="20">
        <f>(VLOOKUP(BK$4,Assets[],6,FALSE)/12)+AH53</f>
        <v>-5.090013976677743E-3</v>
      </c>
      <c r="BL53" s="20">
        <f>(VLOOKUP(BL$4,Assets[],6,FALSE)/12)+AI53</f>
        <v>-2.6631543080689934E-2</v>
      </c>
      <c r="BM53" s="20">
        <f>(VLOOKUP(BM$4,Assets[],6,FALSE)/12)+AJ53</f>
        <v>-2.6182991362811991E-2</v>
      </c>
      <c r="BN53" s="20">
        <f>(VLOOKUP(BN$4,Assets[],6,FALSE)/12)+AK53</f>
        <v>-1.765102795269291E-2</v>
      </c>
      <c r="BO53" s="20">
        <f>(VLOOKUP(BO$4,Assets[],6,FALSE)/12)+AL53</f>
        <v>-4.6924058171055938E-2</v>
      </c>
      <c r="BP53" s="20">
        <f>(VLOOKUP(BP$4,Assets[],6,FALSE)/12)+AM53</f>
        <v>-2.9992456442775595E-3</v>
      </c>
      <c r="BQ53" s="20">
        <f>(VLOOKUP(BQ$4,Assets[],6,FALSE)/12)+AN53</f>
        <v>2.9510414611460201E-2</v>
      </c>
      <c r="BR53" s="20">
        <f>(VLOOKUP(BR$4,Assets[],6,FALSE)/12)+AO53</f>
        <v>3.2751141087752345E-3</v>
      </c>
      <c r="BS53" s="20">
        <f>(VLOOKUP(BS$4,Assets[],6,FALSE)/12)+AP53</f>
        <v>4.9999999999998934E-3</v>
      </c>
      <c r="BT53" s="20">
        <f>(VLOOKUP(BT$4,Assets[],6,FALSE)/12)+AQ53</f>
        <v>3.5066258626261781E-3</v>
      </c>
      <c r="BU53" s="20">
        <f>(VLOOKUP(BU$4,Assets[],6,FALSE)/12)+AR53</f>
        <v>-2.5597380078302003E-2</v>
      </c>
      <c r="BV53" s="20">
        <f>(VLOOKUP(BV$4,Assets[],6,FALSE)/12)+AS53</f>
        <v>-2.500632281591823E-2</v>
      </c>
      <c r="BW53" s="20">
        <f>(VLOOKUP(BW$4,Assets[],6,FALSE)/12)+AT53</f>
        <v>-5.8978542107344691E-2</v>
      </c>
      <c r="BX53" s="20">
        <f>(VLOOKUP(BX$4,Assets[],6,FALSE)/12)+AU53</f>
        <v>-6.3317274147130925E-2</v>
      </c>
      <c r="BY53" s="20">
        <f>(VLOOKUP(BY$4,Assets[],6,FALSE)/12)+AV53</f>
        <v>5.3165807231853924E-4</v>
      </c>
      <c r="BZ53" s="20">
        <f>(VLOOKUP(BZ$4,Assets[],6,FALSE)/12)+AW53</f>
        <v>-8.0783604433598936E-3</v>
      </c>
      <c r="CA53" s="20">
        <f>(VLOOKUP(CA$4,Assets[],6,FALSE)/12)+AX53</f>
        <v>-1.6377854264589996E-2</v>
      </c>
      <c r="CB53" s="20">
        <f>(VLOOKUP(CB$4,Assets[],6,FALSE)/12)+AY53</f>
        <v>1.9468355849175019E-3</v>
      </c>
      <c r="CC53" s="20">
        <f>(VLOOKUP(CC$4,Assets[],6,FALSE)/12)+AZ53</f>
        <v>-4.7172886204493733E-3</v>
      </c>
      <c r="CD53" s="20">
        <f>(VLOOKUP(CD$4,Assets[],6,FALSE)/12)+BA53</f>
        <v>-1.5286433881028003E-2</v>
      </c>
      <c r="CE53" s="20">
        <f>(VLOOKUP(CE$4,Assets[],6,FALSE)/12)+BB53</f>
        <v>6.6573970600554899E-3</v>
      </c>
      <c r="CF53" s="20">
        <f>(VLOOKUP(CF$4,Assets[],6,FALSE)/12)+BC53</f>
        <v>-5.5238900988115102E-3</v>
      </c>
      <c r="CG53" s="20">
        <f>(VLOOKUP(CG$4,Assets[],6,FALSE)/12)+BD53</f>
        <v>-6.6254772393539484E-3</v>
      </c>
      <c r="CH53" s="20">
        <f>(VLOOKUP(CH$4,Assets[],6,FALSE)/12)+BE53</f>
        <v>1.2707474052765653E-2</v>
      </c>
      <c r="CI53" s="20">
        <f>(VLOOKUP(CI$4,Assets[],6,FALSE)/12)+BF53</f>
        <v>1.0723267088298865E-3</v>
      </c>
      <c r="CJ53" s="2" t="s">
        <v>177</v>
      </c>
      <c r="CK53" s="20">
        <f t="shared" si="65"/>
        <v>0.93489489141914661</v>
      </c>
      <c r="CL53" s="20">
        <f t="shared" si="38"/>
        <v>0.99580403603403034</v>
      </c>
      <c r="CM53" s="20">
        <f t="shared" si="39"/>
        <v>0.99219300193509519</v>
      </c>
      <c r="CN53" s="20">
        <f t="shared" si="40"/>
        <v>0.95644260324972841</v>
      </c>
      <c r="CO53" s="20">
        <f t="shared" si="41"/>
        <v>1.6676993510279368</v>
      </c>
      <c r="CP53" s="20">
        <f t="shared" si="42"/>
        <v>1.612296721532045</v>
      </c>
      <c r="CQ53" s="20">
        <f t="shared" si="43"/>
        <v>1.6555545747710849</v>
      </c>
      <c r="CR53" s="20">
        <f t="shared" si="44"/>
        <v>1.6744429077126624</v>
      </c>
      <c r="CS53" s="20">
        <f t="shared" si="45"/>
        <v>1.0351635977025233</v>
      </c>
      <c r="CT53" s="20">
        <f t="shared" si="46"/>
        <v>1.1333974617556708</v>
      </c>
      <c r="CU53" s="20">
        <f t="shared" si="47"/>
        <v>1.0901954423012645</v>
      </c>
      <c r="CV53" s="20">
        <f t="shared" si="48"/>
        <v>1.2704891610953826</v>
      </c>
      <c r="CW53" s="20">
        <f t="shared" si="49"/>
        <v>1.1121675348774223</v>
      </c>
      <c r="CX53" s="20">
        <f t="shared" si="50"/>
        <v>1.499735360548281</v>
      </c>
      <c r="CY53" s="20">
        <f t="shared" si="51"/>
        <v>1.6070837464666423</v>
      </c>
      <c r="CZ53" s="20">
        <f t="shared" si="52"/>
        <v>1.6631605039744546</v>
      </c>
      <c r="DA53" s="20">
        <f t="shared" si="53"/>
        <v>1.7752251997374331</v>
      </c>
      <c r="DB53" s="20">
        <f t="shared" si="54"/>
        <v>0.97977705550235428</v>
      </c>
      <c r="DC53" s="20">
        <f t="shared" si="55"/>
        <v>0.93743075312592683</v>
      </c>
      <c r="DD53" s="20">
        <f t="shared" si="56"/>
        <v>1.0022669316851878</v>
      </c>
      <c r="DE53" s="20">
        <f t="shared" si="57"/>
        <v>1.0099354400267631</v>
      </c>
      <c r="DF53" s="20">
        <f t="shared" si="58"/>
        <v>2.1290312403068414</v>
      </c>
      <c r="DG53" s="20">
        <f t="shared" si="59"/>
        <v>2.2582874551672809</v>
      </c>
      <c r="DH53" s="20">
        <f t="shared" si="60"/>
        <v>1.5440740370762689</v>
      </c>
      <c r="DI53" s="20">
        <f t="shared" si="66"/>
        <v>1.0288943332772047</v>
      </c>
      <c r="DJ53" s="20">
        <f t="shared" si="62"/>
        <v>1.0848188896905773</v>
      </c>
      <c r="DK53" s="20">
        <f t="shared" si="67"/>
        <v>1.1373062081353118</v>
      </c>
      <c r="DL53" s="20">
        <f t="shared" si="64"/>
        <v>1.0927140273121678</v>
      </c>
      <c r="DM53" s="2" t="s">
        <v>177</v>
      </c>
    </row>
    <row r="54" spans="1:117" x14ac:dyDescent="0.3">
      <c r="A54" s="15">
        <v>44957</v>
      </c>
      <c r="B54" s="18">
        <f>((In!B54-In!B$5)/In!B$5)+Justering!B$5</f>
        <v>0.95146052460249708</v>
      </c>
      <c r="C54" s="18">
        <f>((In!C54-In!C$5)/In!C$5)+Justering!C$5</f>
        <v>1.0122979090479043</v>
      </c>
      <c r="D54" s="18">
        <f>((In!D54-In!D$5)/In!D$5)+Justering!D$5</f>
        <v>0.99338895409700845</v>
      </c>
      <c r="E54" s="18">
        <f>((In!E54-In!E$5)/In!E$5)+Justering!E$5</f>
        <v>0.97258619446051486</v>
      </c>
      <c r="F54" s="18">
        <f>((In!F54-In!F$5)/In!F$5)+Justering!F$5</f>
        <v>1.7995393158553721</v>
      </c>
      <c r="G54" s="18">
        <f>((In!G54-In!G$5)/In!G$5)+Justering!G$5</f>
        <v>1.7384567430596043</v>
      </c>
      <c r="H54" s="18">
        <f>((In!H54-In!H$5)/In!H$5)+Justering!H$5</f>
        <v>1.7956661488124661</v>
      </c>
      <c r="I54" s="18">
        <f>((In!I54-In!I$5)/In!I$5)+Justering!I$5</f>
        <v>1.8031169499826984</v>
      </c>
      <c r="J54" s="18">
        <f>((In!J54-In!J$5)/In!J$5)+Justering!J$5</f>
        <v>1.0735387557641376</v>
      </c>
      <c r="K54" s="18">
        <f>((In!K54-In!K$5)/In!K$5)+Justering!K$5</f>
        <v>1.1480125360722377</v>
      </c>
      <c r="L54" s="18">
        <f>((In!L54-In!L$5)/In!L$5)+Justering!L$5</f>
        <v>1.1217926030791012</v>
      </c>
      <c r="M54" s="18">
        <f>((In!M54-In!M$5)/In!M$5)+Justering!M$5</f>
        <v>1.276841606900859</v>
      </c>
      <c r="N54" s="18">
        <f>((In!N54-In!N53)/In!N53)+Justering!N53+(0.03^1/12)</f>
        <v>1.1158728973014476</v>
      </c>
      <c r="O54" s="18">
        <f>((In!O54-In!O$5)/In!O$5)+Justering!O$5</f>
        <v>1.5986867808024885</v>
      </c>
      <c r="P54" s="18">
        <f>((In!P54-In!P$5)/In!P$5)+Justering!P$5</f>
        <v>1.7068582937599157</v>
      </c>
      <c r="Q54" s="18">
        <f>((In!Q54-In!Q$5)/In!Q$5)+Justering!Q$5</f>
        <v>1.7693968186714479</v>
      </c>
      <c r="R54" s="18">
        <f>((In!R54-In!R$5)/In!R$5)+Justering!R$5</f>
        <v>1.8800631687557616</v>
      </c>
      <c r="S54" s="18">
        <f>((In!S54-In!S$5)/In!S$5)+Justering!S$5</f>
        <v>0.9690326607031412</v>
      </c>
      <c r="T54" s="18">
        <f>((In!T54-In!T$5)/In!T$5)+Justering!T$5</f>
        <v>0.94399387599708451</v>
      </c>
      <c r="U54" s="18">
        <f>((In!U54-In!U$5)/In!U$5)+Justering!U$5</f>
        <v>0.99686224130691803</v>
      </c>
      <c r="V54" s="18">
        <f>((In!V54-In!V$5)/In!V$5)+Justering!V$5</f>
        <v>1.0061422509717812</v>
      </c>
      <c r="W54" s="18">
        <f>((In!W54-In!W$5)/In!W$5)+Justering!W$5</f>
        <v>2.1093805733408701</v>
      </c>
      <c r="X54" s="18">
        <f>((In!X54-In!X$5)/In!X$5)+Justering!X$5</f>
        <v>2.3115214998915565</v>
      </c>
      <c r="Y54" s="18">
        <f>((In!Y54-In!Y$5)/In!Y$5)+Justering!Y$5</f>
        <v>1.4703935469794329</v>
      </c>
      <c r="Z54" s="18">
        <f>((In!Z54-In!Z$5)/In!Z$5)+Justering!Z$5</f>
        <v>1.0167785612904678</v>
      </c>
      <c r="AA54" s="18">
        <f>((In!AA54-In!AA$5)/In!AA$5)+Justering!AA$5</f>
        <v>1.0861070911722142</v>
      </c>
      <c r="AB54" s="18">
        <f>(1+(In!AB53/In!AB52-1))*AB53</f>
        <v>1.1297374087136405</v>
      </c>
      <c r="AC54" s="18">
        <f>((In!AC54-In!AC$5)/In!AC$5)+Justering!AC$5</f>
        <v>1.0819512353435745</v>
      </c>
      <c r="AD54" s="2" t="s">
        <v>177</v>
      </c>
      <c r="AE54" s="20">
        <f t="shared" si="9"/>
        <v>1.7719246661198618E-2</v>
      </c>
      <c r="AF54" s="20">
        <f t="shared" si="10"/>
        <v>1.6563372327313974E-2</v>
      </c>
      <c r="AG54" s="20">
        <f t="shared" si="11"/>
        <v>1.205362424025358E-3</v>
      </c>
      <c r="AH54" s="20">
        <f t="shared" si="12"/>
        <v>1.6878787243411075E-2</v>
      </c>
      <c r="AI54" s="20">
        <f t="shared" si="13"/>
        <v>7.9054995581890219E-2</v>
      </c>
      <c r="AJ54" s="20">
        <f t="shared" si="14"/>
        <v>7.8248637389573661E-2</v>
      </c>
      <c r="AK54" s="20">
        <f t="shared" si="15"/>
        <v>8.4631202242761772E-2</v>
      </c>
      <c r="AL54" s="20">
        <f t="shared" si="16"/>
        <v>7.6845882100458285E-2</v>
      </c>
      <c r="AM54" s="20">
        <f t="shared" si="17"/>
        <v>3.7071587666708261E-2</v>
      </c>
      <c r="AN54" s="20">
        <f t="shared" si="18"/>
        <v>1.28949241636096E-2</v>
      </c>
      <c r="AO54" s="20">
        <f t="shared" si="19"/>
        <v>2.898302409991671E-2</v>
      </c>
      <c r="AP54" s="20">
        <f t="shared" si="20"/>
        <v>4.9999999999998934E-3</v>
      </c>
      <c r="AQ54" s="20">
        <f t="shared" si="21"/>
        <v>3.3316585027216572E-3</v>
      </c>
      <c r="AR54" s="20">
        <f t="shared" si="22"/>
        <v>7.4796399010385706E-2</v>
      </c>
      <c r="AS54" s="20">
        <f t="shared" si="23"/>
        <v>7.5195821575247734E-2</v>
      </c>
      <c r="AT54" s="20">
        <f t="shared" si="24"/>
        <v>7.7178857395745926E-2</v>
      </c>
      <c r="AU54" s="20">
        <f t="shared" si="25"/>
        <v>7.6336402030930728E-2</v>
      </c>
      <c r="AV54" s="20">
        <f t="shared" si="26"/>
        <v>1.7139604656545737E-2</v>
      </c>
      <c r="AW54" s="20">
        <f t="shared" si="27"/>
        <v>1.7146627753827692E-2</v>
      </c>
      <c r="AX54" s="20">
        <f t="shared" si="28"/>
        <v>1.4705256384874188E-2</v>
      </c>
      <c r="AY54" s="20">
        <f t="shared" si="29"/>
        <v>4.2450688096036249E-3</v>
      </c>
      <c r="AZ54" s="20">
        <f t="shared" si="30"/>
        <v>5.1291919946184095E-2</v>
      </c>
      <c r="BA54" s="20">
        <f t="shared" si="31"/>
        <v>7.9993995008350804E-2</v>
      </c>
      <c r="BB54" s="20">
        <f t="shared" si="32"/>
        <v>4.8198502143610433E-3</v>
      </c>
      <c r="BC54" s="20">
        <f t="shared" si="33"/>
        <v>3.0999605937212626E-2</v>
      </c>
      <c r="BD54" s="20">
        <f t="shared" si="34"/>
        <v>3.619329388560133E-2</v>
      </c>
      <c r="BE54" s="20">
        <f t="shared" si="35"/>
        <v>3.6165297330192914E-3</v>
      </c>
      <c r="BF54" s="20">
        <f t="shared" si="36"/>
        <v>1.0120090861144959E-2</v>
      </c>
      <c r="BG54" s="2" t="s">
        <v>177</v>
      </c>
      <c r="BH54" s="20">
        <f>(VLOOKUP(BH$4,Assets[],6,FALSE)/12)+AE54</f>
        <v>1.7719246661198618E-2</v>
      </c>
      <c r="BI54" s="20">
        <f>(VLOOKUP(BI$4,Assets[],6,FALSE)/12)+AF54</f>
        <v>1.6563372327313974E-2</v>
      </c>
      <c r="BJ54" s="20">
        <f>(VLOOKUP(BJ$4,Assets[],6,FALSE)/12)+AG54</f>
        <v>1.205362424025358E-3</v>
      </c>
      <c r="BK54" s="20">
        <f>(VLOOKUP(BK$4,Assets[],6,FALSE)/12)+AH54</f>
        <v>1.6878787243411075E-2</v>
      </c>
      <c r="BL54" s="20">
        <f>(VLOOKUP(BL$4,Assets[],6,FALSE)/12)+AI54</f>
        <v>7.9054995581890219E-2</v>
      </c>
      <c r="BM54" s="20">
        <f>(VLOOKUP(BM$4,Assets[],6,FALSE)/12)+AJ54</f>
        <v>7.8248637389573661E-2</v>
      </c>
      <c r="BN54" s="20">
        <f>(VLOOKUP(BN$4,Assets[],6,FALSE)/12)+AK54</f>
        <v>8.4631202242761772E-2</v>
      </c>
      <c r="BO54" s="20">
        <f>(VLOOKUP(BO$4,Assets[],6,FALSE)/12)+AL54</f>
        <v>7.6845882100458285E-2</v>
      </c>
      <c r="BP54" s="20">
        <f>(VLOOKUP(BP$4,Assets[],6,FALSE)/12)+AM54</f>
        <v>3.7071587666708261E-2</v>
      </c>
      <c r="BQ54" s="20">
        <f>(VLOOKUP(BQ$4,Assets[],6,FALSE)/12)+AN54</f>
        <v>1.28949241636096E-2</v>
      </c>
      <c r="BR54" s="20">
        <f>(VLOOKUP(BR$4,Assets[],6,FALSE)/12)+AO54</f>
        <v>2.898302409991671E-2</v>
      </c>
      <c r="BS54" s="20">
        <f>(VLOOKUP(BS$4,Assets[],6,FALSE)/12)+AP54</f>
        <v>4.9999999999998934E-3</v>
      </c>
      <c r="BT54" s="20">
        <f>(VLOOKUP(BT$4,Assets[],6,FALSE)/12)+AQ54</f>
        <v>3.3316585027216572E-3</v>
      </c>
      <c r="BU54" s="20">
        <f>(VLOOKUP(BU$4,Assets[],6,FALSE)/12)+AR54</f>
        <v>7.4969157343719034E-2</v>
      </c>
      <c r="BV54" s="20">
        <f>(VLOOKUP(BV$4,Assets[],6,FALSE)/12)+AS54</f>
        <v>7.5453446575247732E-2</v>
      </c>
      <c r="BW54" s="20">
        <f>(VLOOKUP(BW$4,Assets[],6,FALSE)/12)+AT54</f>
        <v>7.7440240729079263E-2</v>
      </c>
      <c r="BX54" s="20">
        <f>(VLOOKUP(BX$4,Assets[],6,FALSE)/12)+AU54</f>
        <v>7.667726036426406E-2</v>
      </c>
      <c r="BY54" s="20">
        <f>(VLOOKUP(BY$4,Assets[],6,FALSE)/12)+AV54</f>
        <v>1.7722937989879072E-2</v>
      </c>
      <c r="BZ54" s="20">
        <f>(VLOOKUP(BZ$4,Assets[],6,FALSE)/12)+AW54</f>
        <v>1.7355161087161026E-2</v>
      </c>
      <c r="CA54" s="20">
        <f>(VLOOKUP(CA$4,Assets[],6,FALSE)/12)+AX54</f>
        <v>1.5121923051540854E-2</v>
      </c>
      <c r="CB54" s="20">
        <f>(VLOOKUP(CB$4,Assets[],6,FALSE)/12)+AY54</f>
        <v>4.4117354762702914E-3</v>
      </c>
      <c r="CC54" s="20">
        <f>(VLOOKUP(CC$4,Assets[],6,FALSE)/12)+AZ54</f>
        <v>5.2541919946184096E-2</v>
      </c>
      <c r="CD54" s="20">
        <f>(VLOOKUP(CD$4,Assets[],6,FALSE)/12)+BA54</f>
        <v>8.1127328341684138E-2</v>
      </c>
      <c r="CE54" s="20">
        <f>(VLOOKUP(CE$4,Assets[],6,FALSE)/12)+BB54</f>
        <v>5.9481335476943764E-3</v>
      </c>
      <c r="CF54" s="20">
        <f>(VLOOKUP(CF$4,Assets[],6,FALSE)/12)+BC54</f>
        <v>3.1882189270545959E-2</v>
      </c>
      <c r="CG54" s="20">
        <f>(VLOOKUP(CG$4,Assets[],6,FALSE)/12)+BD54</f>
        <v>3.6909960552267994E-2</v>
      </c>
      <c r="CH54" s="20">
        <f>(VLOOKUP(CH$4,Assets[],6,FALSE)/12)+BE54</f>
        <v>4.4081963996859576E-3</v>
      </c>
      <c r="CI54" s="20">
        <f>(VLOOKUP(CI$4,Assets[],6,FALSE)/12)+BF54</f>
        <v>1.0536757527811625E-2</v>
      </c>
      <c r="CJ54" s="2" t="s">
        <v>177</v>
      </c>
      <c r="CK54" s="20">
        <f t="shared" si="65"/>
        <v>0.95146052460249697</v>
      </c>
      <c r="CL54" s="20">
        <f t="shared" si="38"/>
        <v>1.0122979090479041</v>
      </c>
      <c r="CM54" s="20">
        <f t="shared" si="39"/>
        <v>0.99338895409700867</v>
      </c>
      <c r="CN54" s="20">
        <f t="shared" si="40"/>
        <v>0.97258619446051475</v>
      </c>
      <c r="CO54" s="20">
        <f t="shared" si="41"/>
        <v>1.7995393158553714</v>
      </c>
      <c r="CP54" s="20">
        <f t="shared" si="42"/>
        <v>1.7384567430596043</v>
      </c>
      <c r="CQ54" s="20">
        <f t="shared" si="43"/>
        <v>1.7956661488124661</v>
      </c>
      <c r="CR54" s="20">
        <f t="shared" si="44"/>
        <v>1.8031169499826982</v>
      </c>
      <c r="CS54" s="20">
        <f t="shared" si="45"/>
        <v>1.0735387557641376</v>
      </c>
      <c r="CT54" s="20">
        <f t="shared" si="46"/>
        <v>1.1480125360722377</v>
      </c>
      <c r="CU54" s="20">
        <f t="shared" si="47"/>
        <v>1.1217926030791014</v>
      </c>
      <c r="CV54" s="20">
        <f t="shared" si="48"/>
        <v>1.2768416069008592</v>
      </c>
      <c r="CW54" s="20">
        <f t="shared" si="49"/>
        <v>1.1158728973014476</v>
      </c>
      <c r="CX54" s="20">
        <f t="shared" si="50"/>
        <v>1.6121692567671644</v>
      </c>
      <c r="CY54" s="20">
        <f t="shared" si="51"/>
        <v>1.7283437540726119</v>
      </c>
      <c r="CZ54" s="20">
        <f t="shared" si="52"/>
        <v>1.7919560537733332</v>
      </c>
      <c r="DA54" s="20">
        <f t="shared" si="53"/>
        <v>1.9113446045829028</v>
      </c>
      <c r="DB54" s="20">
        <f t="shared" si="54"/>
        <v>0.99714158350092885</v>
      </c>
      <c r="DC54" s="20">
        <f t="shared" si="55"/>
        <v>0.95370001485448586</v>
      </c>
      <c r="DD54" s="20">
        <f t="shared" si="56"/>
        <v>1.0174231351032352</v>
      </c>
      <c r="DE54" s="20">
        <f t="shared" si="57"/>
        <v>1.0143910080362717</v>
      </c>
      <c r="DF54" s="20">
        <f t="shared" si="58"/>
        <v>2.2408946292979683</v>
      </c>
      <c r="DG54" s="20">
        <f t="shared" si="59"/>
        <v>2.4414962830325435</v>
      </c>
      <c r="DH54" s="20">
        <f t="shared" si="60"/>
        <v>1.553258395656326</v>
      </c>
      <c r="DI54" s="20">
        <f t="shared" si="66"/>
        <v>1.0616977371501406</v>
      </c>
      <c r="DJ54" s="20">
        <f t="shared" si="62"/>
        <v>1.1248595121154117</v>
      </c>
      <c r="DK54" s="20">
        <f t="shared" si="67"/>
        <v>1.1423196772673545</v>
      </c>
      <c r="DL54" s="20">
        <f t="shared" si="64"/>
        <v>1.1042276900651948</v>
      </c>
      <c r="DM54" s="2" t="s">
        <v>177</v>
      </c>
    </row>
    <row r="55" spans="1:117" x14ac:dyDescent="0.3">
      <c r="A55" s="15">
        <v>44985</v>
      </c>
      <c r="B55" s="18">
        <f>((In!B55-In!B$5)/In!B$5)+Justering!B$5</f>
        <v>0.92858692978775736</v>
      </c>
      <c r="C55" s="18">
        <f>((In!C55-In!C$5)/In!C$5)+Justering!C$5</f>
        <v>0.99793789973330371</v>
      </c>
      <c r="D55" s="18">
        <f>((In!D55-In!D$5)/In!D$5)+Justering!D$5</f>
        <v>0.99499413126923197</v>
      </c>
      <c r="E55" s="18">
        <f>((In!E55-In!E$5)/In!E$5)+Justering!E$5</f>
        <v>0.96032308138548894</v>
      </c>
      <c r="F55" s="18">
        <f>((In!F55-In!F$5)/In!F$5)+Justering!F$5</f>
        <v>1.8207981687327361</v>
      </c>
      <c r="G55" s="18">
        <f>((In!G55-In!G$5)/In!G$5)+Justering!G$5</f>
        <v>1.7505036552002511</v>
      </c>
      <c r="H55" s="18">
        <f>((In!H55-In!H$5)/In!H$5)+Justering!H$5</f>
        <v>1.8145657086363958</v>
      </c>
      <c r="I55" s="18">
        <f>((In!I55-In!I$5)/In!I$5)+Justering!I$5</f>
        <v>1.752260229190687</v>
      </c>
      <c r="J55" s="18">
        <f>((In!J55-In!J$5)/In!J$5)+Justering!J$5</f>
        <v>1.0593651113194134</v>
      </c>
      <c r="K55" s="18">
        <f>((In!K55-In!K$5)/In!K$5)+Justering!K$5</f>
        <v>1.1707884692959321</v>
      </c>
      <c r="L55" s="18">
        <f>((In!L55-In!L$5)/In!L$5)+Justering!L$5</f>
        <v>1.1337029827562477</v>
      </c>
      <c r="M55" s="18">
        <f>((In!M55-In!M$5)/In!M$5)+Justering!M$5</f>
        <v>1.283225814935363</v>
      </c>
      <c r="N55" s="18">
        <f>((In!N55-In!N54)/In!N54)+Justering!N54+(0.03^1/12)</f>
        <v>1.1199887569962863</v>
      </c>
      <c r="O55" s="18">
        <f>((In!O55-In!O$5)/In!O$5)+Justering!O$5</f>
        <v>1.6132772500679846</v>
      </c>
      <c r="P55" s="18">
        <f>((In!P55-In!P$5)/In!P$5)+Justering!P$5</f>
        <v>1.7152067928205759</v>
      </c>
      <c r="Q55" s="18">
        <f>((In!Q55-In!Q$5)/In!Q$5)+Justering!Q$5</f>
        <v>1.7154204996741109</v>
      </c>
      <c r="R55" s="18">
        <f>((In!R55-In!R$5)/In!R$5)+Justering!R$5</f>
        <v>1.8253663764768655</v>
      </c>
      <c r="S55" s="18">
        <f>((In!S55-In!S$5)/In!S$5)+Justering!S$5</f>
        <v>0.96034116912835443</v>
      </c>
      <c r="T55" s="18">
        <f>((In!T55-In!T$5)/In!T$5)+Justering!T$5</f>
        <v>0.9247904035571336</v>
      </c>
      <c r="U55" s="18">
        <f>((In!U55-In!U$5)/In!U$5)+Justering!U$5</f>
        <v>0.98095080701373916</v>
      </c>
      <c r="V55" s="18">
        <f>((In!V55-In!V$5)/In!V$5)+Justering!V$5</f>
        <v>1.0068543960119878</v>
      </c>
      <c r="W55" s="18">
        <f>((In!W55-In!W$5)/In!W$5)+Justering!W$5</f>
        <v>2.1650753698377656</v>
      </c>
      <c r="X55" s="18">
        <f>((In!X55-In!X$5)/In!X$5)+Justering!X$5</f>
        <v>2.3912072552595003</v>
      </c>
      <c r="Y55" s="18">
        <f>((In!Y55-In!Y$5)/In!Y$5)+Justering!Y$5</f>
        <v>1.482803022363719</v>
      </c>
      <c r="Z55" s="18">
        <f>((In!Z55-In!Z$5)/In!Z$5)+Justering!Z$5</f>
        <v>1.0025401581544144</v>
      </c>
      <c r="AA55" s="18">
        <f>((In!AA55-In!AA$5)/In!AA$5)+Justering!AA$5</f>
        <v>1.0704982427124252</v>
      </c>
      <c r="AB55" s="18">
        <f>(1+(In!AB54/In!AB53-1))*AB54</f>
        <v>1.1456112899029021</v>
      </c>
      <c r="AC55" s="18">
        <f>((In!AC55-In!AC$5)/In!AC$5)+Justering!AC$5</f>
        <v>1.0925790136115481</v>
      </c>
      <c r="AD55" s="2" t="s">
        <v>177</v>
      </c>
      <c r="AE55" s="20">
        <f t="shared" si="9"/>
        <v>-2.4040508484885259E-2</v>
      </c>
      <c r="AF55" s="20">
        <f t="shared" si="10"/>
        <v>-1.4185556629378593E-2</v>
      </c>
      <c r="AG55" s="20">
        <f t="shared" si="11"/>
        <v>1.6158596948387949E-3</v>
      </c>
      <c r="AH55" s="20">
        <f t="shared" si="12"/>
        <v>-1.260876737185046E-2</v>
      </c>
      <c r="AI55" s="20">
        <f t="shared" si="13"/>
        <v>1.1813497315705579E-2</v>
      </c>
      <c r="AJ55" s="20">
        <f t="shared" si="14"/>
        <v>6.9296588418097382E-3</v>
      </c>
      <c r="AK55" s="20">
        <f t="shared" si="15"/>
        <v>1.0525096681489821E-2</v>
      </c>
      <c r="AL55" s="20">
        <f t="shared" si="16"/>
        <v>-2.8204893083889737E-2</v>
      </c>
      <c r="AM55" s="20">
        <f t="shared" si="17"/>
        <v>-1.3202731963445125E-2</v>
      </c>
      <c r="AN55" s="20">
        <f t="shared" si="18"/>
        <v>1.9839446441603181E-2</v>
      </c>
      <c r="AO55" s="20">
        <f t="shared" si="19"/>
        <v>1.0617274213125416E-2</v>
      </c>
      <c r="AP55" s="20">
        <f t="shared" si="20"/>
        <v>4.9999999999996714E-3</v>
      </c>
      <c r="AQ55" s="20">
        <f t="shared" si="21"/>
        <v>3.688466405799673E-3</v>
      </c>
      <c r="AR55" s="20">
        <f t="shared" si="22"/>
        <v>9.1265340032224973E-3</v>
      </c>
      <c r="AS55" s="20">
        <f t="shared" si="23"/>
        <v>4.8911494827550417E-3</v>
      </c>
      <c r="AT55" s="20">
        <f t="shared" si="24"/>
        <v>-3.0505491152552855E-2</v>
      </c>
      <c r="AU55" s="20">
        <f t="shared" si="25"/>
        <v>-2.909306090767938E-2</v>
      </c>
      <c r="AV55" s="20">
        <f t="shared" si="26"/>
        <v>-8.9692452352226892E-3</v>
      </c>
      <c r="AW55" s="20">
        <f t="shared" si="27"/>
        <v>-2.0342793452624242E-2</v>
      </c>
      <c r="AX55" s="20">
        <f t="shared" si="28"/>
        <v>-1.5961517684046744E-2</v>
      </c>
      <c r="AY55" s="20">
        <f t="shared" si="29"/>
        <v>7.0779756989503007E-4</v>
      </c>
      <c r="AZ55" s="20">
        <f t="shared" si="30"/>
        <v>2.6403389317597226E-2</v>
      </c>
      <c r="BA55" s="20">
        <f t="shared" si="31"/>
        <v>3.44732918866133E-2</v>
      </c>
      <c r="BB55" s="20">
        <f t="shared" si="32"/>
        <v>8.4395605583134081E-3</v>
      </c>
      <c r="BC55" s="20">
        <f t="shared" si="33"/>
        <v>-1.4003445467991038E-2</v>
      </c>
      <c r="BD55" s="20">
        <f t="shared" si="34"/>
        <v>-1.4371371466641136E-2</v>
      </c>
      <c r="BE55" s="20">
        <f t="shared" si="35"/>
        <v>1.4050947651044199E-2</v>
      </c>
      <c r="BF55" s="20">
        <f t="shared" si="36"/>
        <v>9.8227886071027282E-3</v>
      </c>
      <c r="BG55" s="2" t="s">
        <v>177</v>
      </c>
      <c r="BH55" s="20">
        <f>(VLOOKUP(BH$4,Assets[],6,FALSE)/12)+AE55</f>
        <v>-2.4040508484885259E-2</v>
      </c>
      <c r="BI55" s="20">
        <f>(VLOOKUP(BI$4,Assets[],6,FALSE)/12)+AF55</f>
        <v>-1.4185556629378593E-2</v>
      </c>
      <c r="BJ55" s="20">
        <f>(VLOOKUP(BJ$4,Assets[],6,FALSE)/12)+AG55</f>
        <v>1.6158596948387949E-3</v>
      </c>
      <c r="BK55" s="20">
        <f>(VLOOKUP(BK$4,Assets[],6,FALSE)/12)+AH55</f>
        <v>-1.260876737185046E-2</v>
      </c>
      <c r="BL55" s="20">
        <f>(VLOOKUP(BL$4,Assets[],6,FALSE)/12)+AI55</f>
        <v>1.1813497315705579E-2</v>
      </c>
      <c r="BM55" s="20">
        <f>(VLOOKUP(BM$4,Assets[],6,FALSE)/12)+AJ55</f>
        <v>6.9296588418097382E-3</v>
      </c>
      <c r="BN55" s="20">
        <f>(VLOOKUP(BN$4,Assets[],6,FALSE)/12)+AK55</f>
        <v>1.0525096681489821E-2</v>
      </c>
      <c r="BO55" s="20">
        <f>(VLOOKUP(BO$4,Assets[],6,FALSE)/12)+AL55</f>
        <v>-2.8204893083889737E-2</v>
      </c>
      <c r="BP55" s="20">
        <f>(VLOOKUP(BP$4,Assets[],6,FALSE)/12)+AM55</f>
        <v>-1.3202731963445125E-2</v>
      </c>
      <c r="BQ55" s="20">
        <f>(VLOOKUP(BQ$4,Assets[],6,FALSE)/12)+AN55</f>
        <v>1.9839446441603181E-2</v>
      </c>
      <c r="BR55" s="20">
        <f>(VLOOKUP(BR$4,Assets[],6,FALSE)/12)+AO55</f>
        <v>1.0617274213125416E-2</v>
      </c>
      <c r="BS55" s="20">
        <f>(VLOOKUP(BS$4,Assets[],6,FALSE)/12)+AP55</f>
        <v>4.9999999999996714E-3</v>
      </c>
      <c r="BT55" s="20">
        <f>(VLOOKUP(BT$4,Assets[],6,FALSE)/12)+AQ55</f>
        <v>3.688466405799673E-3</v>
      </c>
      <c r="BU55" s="20">
        <f>(VLOOKUP(BU$4,Assets[],6,FALSE)/12)+AR55</f>
        <v>9.2992923365558307E-3</v>
      </c>
      <c r="BV55" s="20">
        <f>(VLOOKUP(BV$4,Assets[],6,FALSE)/12)+AS55</f>
        <v>5.1487744827550417E-3</v>
      </c>
      <c r="BW55" s="20">
        <f>(VLOOKUP(BW$4,Assets[],6,FALSE)/12)+AT55</f>
        <v>-3.0244107819219521E-2</v>
      </c>
      <c r="BX55" s="20">
        <f>(VLOOKUP(BX$4,Assets[],6,FALSE)/12)+AU55</f>
        <v>-2.8752202574346047E-2</v>
      </c>
      <c r="BY55" s="20">
        <f>(VLOOKUP(BY$4,Assets[],6,FALSE)/12)+AV55</f>
        <v>-8.385911901889356E-3</v>
      </c>
      <c r="BZ55" s="20">
        <f>(VLOOKUP(BZ$4,Assets[],6,FALSE)/12)+AW55</f>
        <v>-2.0134260119290908E-2</v>
      </c>
      <c r="CA55" s="20">
        <f>(VLOOKUP(CA$4,Assets[],6,FALSE)/12)+AX55</f>
        <v>-1.5544851017380078E-2</v>
      </c>
      <c r="CB55" s="20">
        <f>(VLOOKUP(CB$4,Assets[],6,FALSE)/12)+AY55</f>
        <v>8.744642365616967E-4</v>
      </c>
      <c r="CC55" s="20">
        <f>(VLOOKUP(CC$4,Assets[],6,FALSE)/12)+AZ55</f>
        <v>2.7653389317597227E-2</v>
      </c>
      <c r="CD55" s="20">
        <f>(VLOOKUP(CD$4,Assets[],6,FALSE)/12)+BA55</f>
        <v>3.5606625219946633E-2</v>
      </c>
      <c r="CE55" s="20">
        <f>(VLOOKUP(CE$4,Assets[],6,FALSE)/12)+BB55</f>
        <v>9.567843891646742E-3</v>
      </c>
      <c r="CF55" s="20">
        <f>(VLOOKUP(CF$4,Assets[],6,FALSE)/12)+BC55</f>
        <v>-1.3120862134657706E-2</v>
      </c>
      <c r="CG55" s="20">
        <f>(VLOOKUP(CG$4,Assets[],6,FALSE)/12)+BD55</f>
        <v>-1.3654704799974469E-2</v>
      </c>
      <c r="CH55" s="20">
        <f>(VLOOKUP(CH$4,Assets[],6,FALSE)/12)+BE55</f>
        <v>1.4842614317710865E-2</v>
      </c>
      <c r="CI55" s="20">
        <f>(VLOOKUP(CI$4,Assets[],6,FALSE)/12)+BF55</f>
        <v>1.0239455273769394E-2</v>
      </c>
      <c r="CJ55" s="2" t="s">
        <v>177</v>
      </c>
      <c r="CK55" s="20">
        <f t="shared" si="65"/>
        <v>0.92858692978775725</v>
      </c>
      <c r="CL55" s="20">
        <f t="shared" si="38"/>
        <v>0.99793789973330349</v>
      </c>
      <c r="CM55" s="20">
        <f t="shared" si="39"/>
        <v>0.99499413126923208</v>
      </c>
      <c r="CN55" s="20">
        <f t="shared" si="40"/>
        <v>0.96032308138548883</v>
      </c>
      <c r="CO55" s="20">
        <f t="shared" si="41"/>
        <v>1.8207981687327355</v>
      </c>
      <c r="CP55" s="20">
        <f t="shared" si="42"/>
        <v>1.7505036552002511</v>
      </c>
      <c r="CQ55" s="20">
        <f t="shared" si="43"/>
        <v>1.8145657086363958</v>
      </c>
      <c r="CR55" s="20">
        <f t="shared" si="44"/>
        <v>1.7522602291906868</v>
      </c>
      <c r="CS55" s="20">
        <f t="shared" si="45"/>
        <v>1.0593651113194134</v>
      </c>
      <c r="CT55" s="20">
        <f t="shared" si="46"/>
        <v>1.1707884692959321</v>
      </c>
      <c r="CU55" s="20">
        <f t="shared" si="47"/>
        <v>1.1337029827562479</v>
      </c>
      <c r="CV55" s="20">
        <f t="shared" si="48"/>
        <v>1.283225814935363</v>
      </c>
      <c r="CW55" s="20">
        <f t="shared" si="49"/>
        <v>1.1199887569962863</v>
      </c>
      <c r="CX55" s="20">
        <f t="shared" si="50"/>
        <v>1.6271612899818502</v>
      </c>
      <c r="CY55" s="20">
        <f t="shared" si="51"/>
        <v>1.7372426062910098</v>
      </c>
      <c r="CZ55" s="20">
        <f t="shared" si="52"/>
        <v>1.7377599416757095</v>
      </c>
      <c r="DA55" s="20">
        <f t="shared" si="53"/>
        <v>1.8563892373225517</v>
      </c>
      <c r="DB55" s="20">
        <f t="shared" si="54"/>
        <v>0.98877964202797963</v>
      </c>
      <c r="DC55" s="20">
        <f t="shared" si="55"/>
        <v>0.93449797067963403</v>
      </c>
      <c r="DD55" s="20">
        <f t="shared" si="56"/>
        <v>1.0016074440464195</v>
      </c>
      <c r="DE55" s="20">
        <f t="shared" si="57"/>
        <v>1.0152780566946891</v>
      </c>
      <c r="DF55" s="20">
        <f t="shared" si="58"/>
        <v>2.3028629609016575</v>
      </c>
      <c r="DG55" s="20">
        <f t="shared" si="59"/>
        <v>2.5284297261583761</v>
      </c>
      <c r="DH55" s="20">
        <f t="shared" si="60"/>
        <v>1.5681197295093552</v>
      </c>
      <c r="DI55" s="20">
        <f t="shared" si="66"/>
        <v>1.0477673475123155</v>
      </c>
      <c r="DJ55" s="20">
        <f t="shared" si="62"/>
        <v>1.1094998875360325</v>
      </c>
      <c r="DK55" s="20">
        <f t="shared" si="67"/>
        <v>1.1592746876645659</v>
      </c>
      <c r="DL55" s="20">
        <f t="shared" si="64"/>
        <v>1.1155343801096751</v>
      </c>
      <c r="DM55" s="2" t="s">
        <v>177</v>
      </c>
    </row>
    <row r="56" spans="1:117" x14ac:dyDescent="0.3">
      <c r="A56" s="15">
        <v>45016</v>
      </c>
      <c r="B56" s="18">
        <f>((In!B56-In!B$5)/In!B$5)+Justering!B$5</f>
        <v>0.94419768804525517</v>
      </c>
      <c r="C56" s="18">
        <f>((In!C56-In!C$5)/In!C$5)+Justering!C$5</f>
        <v>1.0103412570903005</v>
      </c>
      <c r="D56" s="18">
        <f>((In!D56-In!D$5)/In!D$5)+Justering!D$5</f>
        <v>0.99764616311899246</v>
      </c>
      <c r="E56" s="18">
        <f>((In!E56-In!E$5)/In!E$5)+Justering!E$5</f>
        <v>0.9692973137666403</v>
      </c>
      <c r="F56" s="18">
        <f>((In!F56-In!F$5)/In!F$5)+Justering!F$5</f>
        <v>1.8127131619945138</v>
      </c>
      <c r="G56" s="18">
        <f>((In!G56-In!G$5)/In!G$5)+Justering!G$5</f>
        <v>1.7372781091626677</v>
      </c>
      <c r="H56" s="18">
        <f>((In!H56-In!H$5)/In!H$5)+Justering!H$5</f>
        <v>1.7909057740743357</v>
      </c>
      <c r="I56" s="18">
        <f>((In!I56-In!I$5)/In!I$5)+Justering!I$5</f>
        <v>1.7913020136893572</v>
      </c>
      <c r="J56" s="18">
        <f>((In!J56-In!J$5)/In!J$5)+Justering!J$5</f>
        <v>1.064158860572356</v>
      </c>
      <c r="K56" s="18">
        <f>((In!K56-In!K$5)/In!K$5)+Justering!K$5</f>
        <v>1.1899649362335931</v>
      </c>
      <c r="L56" s="18">
        <f>((In!L56-In!L$5)/In!L$5)+Justering!L$5</f>
        <v>1.1323364596236654</v>
      </c>
      <c r="M56" s="18">
        <f>((In!M56-In!M$5)/In!M$5)+Justering!M$5</f>
        <v>1.28964194401004</v>
      </c>
      <c r="N56" s="18">
        <f>((In!N56-In!N55)/In!N55)+Justering!N55+(0.03^1/12)</f>
        <v>1.1251541313602311</v>
      </c>
      <c r="O56" s="18">
        <f>((In!O56-In!O$5)/In!O$5)+Justering!O$5</f>
        <v>1.6069127254575855</v>
      </c>
      <c r="P56" s="18">
        <f>((In!P56-In!P$5)/In!P$5)+Justering!P$5</f>
        <v>1.7018342290243071</v>
      </c>
      <c r="Q56" s="18">
        <f>((In!Q56-In!Q$5)/In!Q$5)+Justering!Q$5</f>
        <v>1.7484211668288281</v>
      </c>
      <c r="R56" s="18">
        <f>((In!R56-In!R$5)/In!R$5)+Justering!R$5</f>
        <v>1.8723923474773629</v>
      </c>
      <c r="S56" s="18">
        <f>((In!S56-In!S$5)/In!S$5)+Justering!S$5</f>
        <v>0.96236391373691144</v>
      </c>
      <c r="T56" s="18">
        <f>((In!T56-In!T$5)/In!T$5)+Justering!T$5</f>
        <v>0.9394334482941149</v>
      </c>
      <c r="U56" s="18">
        <f>((In!U56-In!U$5)/In!U$5)+Justering!U$5</f>
        <v>0.99369141774615755</v>
      </c>
      <c r="V56" s="18">
        <f>((In!V56-In!V$5)/In!V$5)+Justering!V$5</f>
        <v>1.008634758612504</v>
      </c>
      <c r="W56" s="18">
        <f>((In!W56-In!W$5)/In!W$5)+Justering!W$5</f>
        <v>2.1966350698357511</v>
      </c>
      <c r="X56" s="18">
        <f>((In!X56-In!X$5)/In!X$5)+Justering!X$5</f>
        <v>2.4107672163805631</v>
      </c>
      <c r="Y56" s="18">
        <f>((In!Y56-In!Y$5)/In!Y$5)+Justering!Y$5</f>
        <v>1.4903713419629729</v>
      </c>
      <c r="Z56" s="18">
        <f>((In!Z56-In!Z$5)/In!Z$5)+Justering!Z$5</f>
        <v>1.0054351499312861</v>
      </c>
      <c r="AA56" s="18">
        <f>((In!AA56-In!AA$5)/In!AA$5)+Justering!AA$5</f>
        <v>1.0718420508579698</v>
      </c>
      <c r="AB56" s="18">
        <f>(1+(In!AB55/In!AB54-1))*AB55</f>
        <v>1.1530783690228081</v>
      </c>
      <c r="AC56" s="18">
        <f>((In!AC56-In!AC$5)/In!AC$5)+Justering!AC$5</f>
        <v>1.1046144983625776</v>
      </c>
      <c r="AD56" s="2" t="s">
        <v>177</v>
      </c>
      <c r="AE56" s="20">
        <f t="shared" si="9"/>
        <v>1.6811305174267099E-2</v>
      </c>
      <c r="AF56" s="20">
        <f t="shared" si="10"/>
        <v>1.2428987174764705E-2</v>
      </c>
      <c r="AG56" s="20">
        <f t="shared" si="11"/>
        <v>2.6653743639446503E-3</v>
      </c>
      <c r="AH56" s="20">
        <f t="shared" si="12"/>
        <v>9.3450137303832115E-3</v>
      </c>
      <c r="AI56" s="20">
        <f t="shared" si="13"/>
        <v>-4.4403640541057499E-3</v>
      </c>
      <c r="AJ56" s="20">
        <f t="shared" si="14"/>
        <v>-7.5552804464555923E-3</v>
      </c>
      <c r="AK56" s="20">
        <f t="shared" si="15"/>
        <v>-1.3038896552189261E-2</v>
      </c>
      <c r="AL56" s="20">
        <f t="shared" si="16"/>
        <v>2.2280814144085337E-2</v>
      </c>
      <c r="AM56" s="20">
        <f t="shared" si="17"/>
        <v>4.5251152805778627E-3</v>
      </c>
      <c r="AN56" s="20">
        <f t="shared" si="18"/>
        <v>1.6379104714955961E-2</v>
      </c>
      <c r="AO56" s="20">
        <f t="shared" si="19"/>
        <v>-1.2053625626529119E-3</v>
      </c>
      <c r="AP56" s="20">
        <f t="shared" si="20"/>
        <v>5.0000000000001155E-3</v>
      </c>
      <c r="AQ56" s="20">
        <f t="shared" si="21"/>
        <v>4.6119876933388149E-3</v>
      </c>
      <c r="AR56" s="20">
        <f t="shared" si="22"/>
        <v>-3.9450904115402308E-3</v>
      </c>
      <c r="AS56" s="20">
        <f t="shared" si="23"/>
        <v>-7.7964732020902039E-3</v>
      </c>
      <c r="AT56" s="20">
        <f t="shared" si="24"/>
        <v>1.9237654651431901E-2</v>
      </c>
      <c r="AU56" s="20">
        <f t="shared" si="25"/>
        <v>2.5762483415116888E-2</v>
      </c>
      <c r="AV56" s="20">
        <f t="shared" si="26"/>
        <v>2.1062770956628007E-3</v>
      </c>
      <c r="AW56" s="20">
        <f t="shared" si="27"/>
        <v>1.5833906451297564E-2</v>
      </c>
      <c r="AX56" s="20">
        <f t="shared" si="28"/>
        <v>1.2988022071365624E-2</v>
      </c>
      <c r="AY56" s="20">
        <f t="shared" si="29"/>
        <v>1.7682423670870584E-3</v>
      </c>
      <c r="AZ56" s="20">
        <f t="shared" si="30"/>
        <v>1.4576721179156982E-2</v>
      </c>
      <c r="BA56" s="20">
        <f t="shared" si="31"/>
        <v>8.1799522304226713E-3</v>
      </c>
      <c r="BB56" s="20">
        <f t="shared" si="32"/>
        <v>5.1040627009171224E-3</v>
      </c>
      <c r="BC56" s="20">
        <f t="shared" si="33"/>
        <v>2.8876566722286778E-3</v>
      </c>
      <c r="BD56" s="20">
        <f t="shared" si="34"/>
        <v>1.2553109308610644E-3</v>
      </c>
      <c r="BE56" s="20">
        <f t="shared" si="35"/>
        <v>6.5179866728957148E-3</v>
      </c>
      <c r="BF56" s="20">
        <f t="shared" si="36"/>
        <v>1.1015665321307822E-2</v>
      </c>
      <c r="BG56" s="2" t="s">
        <v>177</v>
      </c>
      <c r="BH56" s="20">
        <f>(VLOOKUP(BH$4,Assets[],6,FALSE)/12)+AE56</f>
        <v>1.6811305174267099E-2</v>
      </c>
      <c r="BI56" s="20">
        <f>(VLOOKUP(BI$4,Assets[],6,FALSE)/12)+AF56</f>
        <v>1.2428987174764705E-2</v>
      </c>
      <c r="BJ56" s="20">
        <f>(VLOOKUP(BJ$4,Assets[],6,FALSE)/12)+AG56</f>
        <v>2.6653743639446503E-3</v>
      </c>
      <c r="BK56" s="20">
        <f>(VLOOKUP(BK$4,Assets[],6,FALSE)/12)+AH56</f>
        <v>9.3450137303832115E-3</v>
      </c>
      <c r="BL56" s="20">
        <f>(VLOOKUP(BL$4,Assets[],6,FALSE)/12)+AI56</f>
        <v>-4.4403640541057499E-3</v>
      </c>
      <c r="BM56" s="20">
        <f>(VLOOKUP(BM$4,Assets[],6,FALSE)/12)+AJ56</f>
        <v>-7.5552804464555923E-3</v>
      </c>
      <c r="BN56" s="20">
        <f>(VLOOKUP(BN$4,Assets[],6,FALSE)/12)+AK56</f>
        <v>-1.3038896552189261E-2</v>
      </c>
      <c r="BO56" s="20">
        <f>(VLOOKUP(BO$4,Assets[],6,FALSE)/12)+AL56</f>
        <v>2.2280814144085337E-2</v>
      </c>
      <c r="BP56" s="20">
        <f>(VLOOKUP(BP$4,Assets[],6,FALSE)/12)+AM56</f>
        <v>4.5251152805778627E-3</v>
      </c>
      <c r="BQ56" s="20">
        <f>(VLOOKUP(BQ$4,Assets[],6,FALSE)/12)+AN56</f>
        <v>1.6379104714955961E-2</v>
      </c>
      <c r="BR56" s="20">
        <f>(VLOOKUP(BR$4,Assets[],6,FALSE)/12)+AO56</f>
        <v>-1.2053625626529119E-3</v>
      </c>
      <c r="BS56" s="20">
        <f>(VLOOKUP(BS$4,Assets[],6,FALSE)/12)+AP56</f>
        <v>5.0000000000001155E-3</v>
      </c>
      <c r="BT56" s="20">
        <f>(VLOOKUP(BT$4,Assets[],6,FALSE)/12)+AQ56</f>
        <v>4.6119876933388149E-3</v>
      </c>
      <c r="BU56" s="20">
        <f>(VLOOKUP(BU$4,Assets[],6,FALSE)/12)+AR56</f>
        <v>-3.7723320782068973E-3</v>
      </c>
      <c r="BV56" s="20">
        <f>(VLOOKUP(BV$4,Assets[],6,FALSE)/12)+AS56</f>
        <v>-7.5388482020902038E-3</v>
      </c>
      <c r="BW56" s="20">
        <f>(VLOOKUP(BW$4,Assets[],6,FALSE)/12)+AT56</f>
        <v>1.9499037984765235E-2</v>
      </c>
      <c r="BX56" s="20">
        <f>(VLOOKUP(BX$4,Assets[],6,FALSE)/12)+AU56</f>
        <v>2.6103341748450221E-2</v>
      </c>
      <c r="BY56" s="20">
        <f>(VLOOKUP(BY$4,Assets[],6,FALSE)/12)+AV56</f>
        <v>2.689610428996134E-3</v>
      </c>
      <c r="BZ56" s="20">
        <f>(VLOOKUP(BZ$4,Assets[],6,FALSE)/12)+AW56</f>
        <v>1.6042439784630897E-2</v>
      </c>
      <c r="CA56" s="20">
        <f>(VLOOKUP(CA$4,Assets[],6,FALSE)/12)+AX56</f>
        <v>1.3404688738032289E-2</v>
      </c>
      <c r="CB56" s="20">
        <f>(VLOOKUP(CB$4,Assets[],6,FALSE)/12)+AY56</f>
        <v>1.9349090337537251E-3</v>
      </c>
      <c r="CC56" s="20">
        <f>(VLOOKUP(CC$4,Assets[],6,FALSE)/12)+AZ56</f>
        <v>1.5826721179156983E-2</v>
      </c>
      <c r="CD56" s="20">
        <f>(VLOOKUP(CD$4,Assets[],6,FALSE)/12)+BA56</f>
        <v>9.3132855637560047E-3</v>
      </c>
      <c r="CE56" s="20">
        <f>(VLOOKUP(CE$4,Assets[],6,FALSE)/12)+BB56</f>
        <v>6.2323460342504555E-3</v>
      </c>
      <c r="CF56" s="20">
        <f>(VLOOKUP(CF$4,Assets[],6,FALSE)/12)+BC56</f>
        <v>3.7702400055620111E-3</v>
      </c>
      <c r="CG56" s="20">
        <f>(VLOOKUP(CG$4,Assets[],6,FALSE)/12)+BD56</f>
        <v>1.971977597527731E-3</v>
      </c>
      <c r="CH56" s="20">
        <f>(VLOOKUP(CH$4,Assets[],6,FALSE)/12)+BE56</f>
        <v>7.309653339562381E-3</v>
      </c>
      <c r="CI56" s="20">
        <f>(VLOOKUP(CI$4,Assets[],6,FALSE)/12)+BF56</f>
        <v>1.1432331987974487E-2</v>
      </c>
      <c r="CJ56" s="2" t="s">
        <v>177</v>
      </c>
      <c r="CK56" s="20">
        <f t="shared" si="65"/>
        <v>0.94419768804525495</v>
      </c>
      <c r="CL56" s="20">
        <f t="shared" si="38"/>
        <v>1.0103412570903003</v>
      </c>
      <c r="CM56" s="20">
        <f t="shared" si="39"/>
        <v>0.99764616311899246</v>
      </c>
      <c r="CN56" s="20">
        <f t="shared" si="40"/>
        <v>0.96929731376664019</v>
      </c>
      <c r="CO56" s="20">
        <f t="shared" si="41"/>
        <v>1.8127131619945132</v>
      </c>
      <c r="CP56" s="20">
        <f t="shared" si="42"/>
        <v>1.7372781091626677</v>
      </c>
      <c r="CQ56" s="20">
        <f t="shared" si="43"/>
        <v>1.7909057740743357</v>
      </c>
      <c r="CR56" s="20">
        <f t="shared" si="44"/>
        <v>1.7913020136893569</v>
      </c>
      <c r="CS56" s="20">
        <f t="shared" si="45"/>
        <v>1.064158860572356</v>
      </c>
      <c r="CT56" s="20">
        <f t="shared" si="46"/>
        <v>1.1899649362335931</v>
      </c>
      <c r="CU56" s="20">
        <f t="shared" si="47"/>
        <v>1.1323364596236656</v>
      </c>
      <c r="CV56" s="20">
        <f t="shared" si="48"/>
        <v>1.28964194401004</v>
      </c>
      <c r="CW56" s="20">
        <f t="shared" si="49"/>
        <v>1.1251541313602311</v>
      </c>
      <c r="CX56" s="20">
        <f t="shared" si="50"/>
        <v>1.6210230972512352</v>
      </c>
      <c r="CY56" s="20">
        <f t="shared" si="51"/>
        <v>1.7241457979919783</v>
      </c>
      <c r="CZ56" s="20">
        <f t="shared" si="52"/>
        <v>1.7716445887868475</v>
      </c>
      <c r="DA56" s="20">
        <f t="shared" si="53"/>
        <v>1.9048472000025272</v>
      </c>
      <c r="DB56" s="20">
        <f t="shared" si="54"/>
        <v>0.99143907406515719</v>
      </c>
      <c r="DC56" s="20">
        <f t="shared" si="55"/>
        <v>0.94948959810312172</v>
      </c>
      <c r="DD56" s="20">
        <f t="shared" si="56"/>
        <v>1.015033680071558</v>
      </c>
      <c r="DE56" s="20">
        <f t="shared" si="57"/>
        <v>1.0172425273783596</v>
      </c>
      <c r="DF56" s="20">
        <f t="shared" si="58"/>
        <v>2.3393097308976558</v>
      </c>
      <c r="DG56" s="20">
        <f t="shared" si="59"/>
        <v>2.5519777142259787</v>
      </c>
      <c r="DH56" s="20">
        <f t="shared" si="60"/>
        <v>1.5778927942867926</v>
      </c>
      <c r="DI56" s="20">
        <f t="shared" si="66"/>
        <v>1.0517176818824279</v>
      </c>
      <c r="DJ56" s="20">
        <f t="shared" si="62"/>
        <v>1.1116877964587131</v>
      </c>
      <c r="DK56" s="20">
        <f t="shared" si="67"/>
        <v>1.1677485837567234</v>
      </c>
      <c r="DL56" s="20">
        <f t="shared" si="64"/>
        <v>1.1282875394870884</v>
      </c>
      <c r="DM56" s="2" t="s">
        <v>177</v>
      </c>
    </row>
    <row r="57" spans="1:117" x14ac:dyDescent="0.3">
      <c r="A57" s="15">
        <v>45046</v>
      </c>
      <c r="B57" s="18">
        <f>((In!B57-In!B$5)/In!B$5)+Justering!B$5</f>
        <v>0.94685976359611679</v>
      </c>
      <c r="C57" s="18">
        <f>((In!C57-In!C$5)/In!C$5)+Justering!C$5</f>
        <v>0.99713825005601942</v>
      </c>
      <c r="D57" s="18">
        <f>((In!D57-In!D$5)/In!D$5)+Justering!D$5</f>
        <v>1.0001142023284584</v>
      </c>
      <c r="E57" s="18">
        <f>((In!E57-In!E$5)/In!E$5)+Justering!E$5</f>
        <v>0.97534364016422059</v>
      </c>
      <c r="F57" s="18">
        <f>((In!F57-In!F$5)/In!F$5)+Justering!F$5</f>
        <v>1.8676022441625966</v>
      </c>
      <c r="G57" s="18">
        <f>((In!G57-In!G$5)/In!G$5)+Justering!G$5</f>
        <v>1.7921433376687448</v>
      </c>
      <c r="H57" s="18">
        <f>((In!H57-In!H$5)/In!H$5)+Justering!H$5</f>
        <v>1.8301940776310524</v>
      </c>
      <c r="I57" s="18">
        <f>((In!I57-In!I$5)/In!I$5)+Justering!I$5</f>
        <v>1.7950527300273964</v>
      </c>
      <c r="J57" s="18">
        <f>((In!J57-In!J$5)/In!J$5)+Justering!J$5</f>
        <v>1.0695785652723693</v>
      </c>
      <c r="K57" s="18">
        <f>((In!K57-In!K$5)/In!K$5)+Justering!K$5</f>
        <v>1.2106928972600615</v>
      </c>
      <c r="L57" s="18">
        <f>((In!L57-In!L$5)/In!L$5)+Justering!L$5</f>
        <v>1.1480858845042174</v>
      </c>
      <c r="M57" s="18">
        <f>((In!M57-In!M$5)/In!M$5)+Justering!M$5</f>
        <v>1.29609015373009</v>
      </c>
      <c r="N57" s="18">
        <f>((In!N57-In!N56)/In!N56)+Justering!N56+(0.03^1/12)</f>
        <v>1.1301279936379649</v>
      </c>
      <c r="O57" s="18">
        <f>((In!O57-In!O$5)/In!O$5)+Justering!O$5</f>
        <v>1.6561060368062006</v>
      </c>
      <c r="P57" s="18">
        <f>((In!P57-In!P$5)/In!P$5)+Justering!P$5</f>
        <v>1.746600961876791</v>
      </c>
      <c r="Q57" s="18">
        <f>((In!Q57-In!Q$5)/In!Q$5)+Justering!Q$5</f>
        <v>1.7533312888728672</v>
      </c>
      <c r="R57" s="18">
        <f>((In!R57-In!R$5)/In!R$5)+Justering!R$5</f>
        <v>1.8823197449261633</v>
      </c>
      <c r="S57" s="18">
        <f>((In!S57-In!S$5)/In!S$5)+Justering!S$5</f>
        <v>0.96849039595035014</v>
      </c>
      <c r="T57" s="18">
        <f>((In!T57-In!T$5)/In!T$5)+Justering!T$5</f>
        <v>0.94181219995846754</v>
      </c>
      <c r="U57" s="18">
        <f>((In!U57-In!U$5)/In!U$5)+Justering!U$5</f>
        <v>0.98107656291672973</v>
      </c>
      <c r="V57" s="18">
        <f>((In!V57-In!V$5)/In!V$5)+Justering!V$5</f>
        <v>1.0131746832438204</v>
      </c>
      <c r="W57" s="18">
        <f>((In!W57-In!W$5)/In!W$5)+Justering!W$5</f>
        <v>2.2666161844189978</v>
      </c>
      <c r="X57" s="18">
        <f>((In!X57-In!X$5)/In!X$5)+Justering!X$5</f>
        <v>2.469021359316887</v>
      </c>
      <c r="Y57" s="18">
        <f>((In!Y57-In!Y$5)/In!Y$5)+Justering!Y$5</f>
        <v>1.5033479507405838</v>
      </c>
      <c r="Z57" s="18">
        <f>((In!Z57-In!Z$5)/In!Z$5)+Justering!Z$5</f>
        <v>1.0111068556108771</v>
      </c>
      <c r="AA57" s="18">
        <f>((In!AA57-In!AA$5)/In!AA$5)+Justering!AA$5</f>
        <v>1.0760802150093034</v>
      </c>
      <c r="AB57" s="18">
        <f>(1+(In!AB56/In!AB55-1))*AB56</f>
        <v>1.153494145723464</v>
      </c>
      <c r="AC57" s="18">
        <f>((In!AC57-In!AC$5)/In!AC$5)+Justering!AC$5</f>
        <v>1.1159461298720792</v>
      </c>
      <c r="AD57" s="2" t="s">
        <v>177</v>
      </c>
      <c r="AE57" s="20">
        <f t="shared" si="9"/>
        <v>2.8194048604088806E-3</v>
      </c>
      <c r="AF57" s="20">
        <f t="shared" si="10"/>
        <v>-1.3067868842953856E-2</v>
      </c>
      <c r="AG57" s="20">
        <f t="shared" si="11"/>
        <v>2.4738622777338293E-3</v>
      </c>
      <c r="AH57" s="20">
        <f t="shared" si="12"/>
        <v>6.2378449952416037E-3</v>
      </c>
      <c r="AI57" s="20">
        <f t="shared" si="13"/>
        <v>3.0280070404348214E-2</v>
      </c>
      <c r="AJ57" s="20">
        <f t="shared" si="14"/>
        <v>3.1581143063226014E-2</v>
      </c>
      <c r="AK57" s="20">
        <f t="shared" si="15"/>
        <v>2.1937672057048108E-2</v>
      </c>
      <c r="AL57" s="20">
        <f t="shared" si="16"/>
        <v>2.093849227754907E-3</v>
      </c>
      <c r="AM57" s="20">
        <f t="shared" si="17"/>
        <v>5.0929470221188211E-3</v>
      </c>
      <c r="AN57" s="20">
        <f t="shared" si="18"/>
        <v>1.7418967900075577E-2</v>
      </c>
      <c r="AO57" s="20">
        <f t="shared" si="19"/>
        <v>1.3908785455682082E-2</v>
      </c>
      <c r="AP57" s="20">
        <f t="shared" si="20"/>
        <v>4.9999999999998934E-3</v>
      </c>
      <c r="AQ57" s="20">
        <f t="shared" si="21"/>
        <v>4.4206052656277084E-3</v>
      </c>
      <c r="AR57" s="20">
        <f t="shared" si="22"/>
        <v>3.0613555154096472E-2</v>
      </c>
      <c r="AS57" s="20">
        <f t="shared" si="23"/>
        <v>2.6304990279899076E-2</v>
      </c>
      <c r="AT57" s="20">
        <f t="shared" si="24"/>
        <v>2.8083176623541206E-3</v>
      </c>
      <c r="AU57" s="20">
        <f t="shared" si="25"/>
        <v>5.3019856987641667E-3</v>
      </c>
      <c r="AV57" s="20">
        <f t="shared" si="26"/>
        <v>6.3660764145334614E-3</v>
      </c>
      <c r="AW57" s="20">
        <f t="shared" si="27"/>
        <v>2.5321130184070562E-3</v>
      </c>
      <c r="AX57" s="20">
        <f t="shared" si="28"/>
        <v>-1.2694941914704438E-2</v>
      </c>
      <c r="AY57" s="20">
        <f t="shared" si="29"/>
        <v>4.5010590727228017E-3</v>
      </c>
      <c r="AZ57" s="20">
        <f t="shared" si="30"/>
        <v>3.1858325283170341E-2</v>
      </c>
      <c r="BA57" s="20">
        <f t="shared" si="31"/>
        <v>2.4164150955970243E-2</v>
      </c>
      <c r="BB57" s="20">
        <f t="shared" si="32"/>
        <v>8.7069634340386504E-3</v>
      </c>
      <c r="BC57" s="20">
        <f t="shared" si="33"/>
        <v>5.6410457501696598E-3</v>
      </c>
      <c r="BD57" s="20">
        <f t="shared" si="34"/>
        <v>3.954093933841385E-3</v>
      </c>
      <c r="BE57" s="20">
        <f t="shared" si="35"/>
        <v>3.6057974186798347E-4</v>
      </c>
      <c r="BF57" s="20">
        <f t="shared" si="36"/>
        <v>1.0258449012120474E-2</v>
      </c>
      <c r="BG57" s="2" t="s">
        <v>177</v>
      </c>
      <c r="BH57" s="20">
        <f>(VLOOKUP(BH$4,Assets[],6,FALSE)/12)+AE57</f>
        <v>2.8194048604088806E-3</v>
      </c>
      <c r="BI57" s="20">
        <f>(VLOOKUP(BI$4,Assets[],6,FALSE)/12)+AF57</f>
        <v>-1.3067868842953856E-2</v>
      </c>
      <c r="BJ57" s="20">
        <f>(VLOOKUP(BJ$4,Assets[],6,FALSE)/12)+AG57</f>
        <v>2.4738622777338293E-3</v>
      </c>
      <c r="BK57" s="20">
        <f>(VLOOKUP(BK$4,Assets[],6,FALSE)/12)+AH57</f>
        <v>6.2378449952416037E-3</v>
      </c>
      <c r="BL57" s="20">
        <f>(VLOOKUP(BL$4,Assets[],6,FALSE)/12)+AI57</f>
        <v>3.0280070404348214E-2</v>
      </c>
      <c r="BM57" s="20">
        <f>(VLOOKUP(BM$4,Assets[],6,FALSE)/12)+AJ57</f>
        <v>3.1581143063226014E-2</v>
      </c>
      <c r="BN57" s="20">
        <f>(VLOOKUP(BN$4,Assets[],6,FALSE)/12)+AK57</f>
        <v>2.1937672057048108E-2</v>
      </c>
      <c r="BO57" s="20">
        <f>(VLOOKUP(BO$4,Assets[],6,FALSE)/12)+AL57</f>
        <v>2.093849227754907E-3</v>
      </c>
      <c r="BP57" s="20">
        <f>(VLOOKUP(BP$4,Assets[],6,FALSE)/12)+AM57</f>
        <v>5.0929470221188211E-3</v>
      </c>
      <c r="BQ57" s="20">
        <f>(VLOOKUP(BQ$4,Assets[],6,FALSE)/12)+AN57</f>
        <v>1.7418967900075577E-2</v>
      </c>
      <c r="BR57" s="20">
        <f>(VLOOKUP(BR$4,Assets[],6,FALSE)/12)+AO57</f>
        <v>1.3908785455682082E-2</v>
      </c>
      <c r="BS57" s="20">
        <f>(VLOOKUP(BS$4,Assets[],6,FALSE)/12)+AP57</f>
        <v>4.9999999999998934E-3</v>
      </c>
      <c r="BT57" s="20">
        <f>(VLOOKUP(BT$4,Assets[],6,FALSE)/12)+AQ57</f>
        <v>4.4206052656277084E-3</v>
      </c>
      <c r="BU57" s="20">
        <f>(VLOOKUP(BU$4,Assets[],6,FALSE)/12)+AR57</f>
        <v>3.0786313487429804E-2</v>
      </c>
      <c r="BV57" s="20">
        <f>(VLOOKUP(BV$4,Assets[],6,FALSE)/12)+AS57</f>
        <v>2.6562615279899077E-2</v>
      </c>
      <c r="BW57" s="20">
        <f>(VLOOKUP(BW$4,Assets[],6,FALSE)/12)+AT57</f>
        <v>3.0697009956874538E-3</v>
      </c>
      <c r="BX57" s="20">
        <f>(VLOOKUP(BX$4,Assets[],6,FALSE)/12)+AU57</f>
        <v>5.6428440320975002E-3</v>
      </c>
      <c r="BY57" s="20">
        <f>(VLOOKUP(BY$4,Assets[],6,FALSE)/12)+AV57</f>
        <v>6.9494097478667947E-3</v>
      </c>
      <c r="BZ57" s="20">
        <f>(VLOOKUP(BZ$4,Assets[],6,FALSE)/12)+AW57</f>
        <v>2.7406463517403896E-3</v>
      </c>
      <c r="CA57" s="20">
        <f>(VLOOKUP(CA$4,Assets[],6,FALSE)/12)+AX57</f>
        <v>-1.2278275248037773E-2</v>
      </c>
      <c r="CB57" s="20">
        <f>(VLOOKUP(CB$4,Assets[],6,FALSE)/12)+AY57</f>
        <v>4.6677257393894682E-3</v>
      </c>
      <c r="CC57" s="20">
        <f>(VLOOKUP(CC$4,Assets[],6,FALSE)/12)+AZ57</f>
        <v>3.3108325283170342E-2</v>
      </c>
      <c r="CD57" s="20">
        <f>(VLOOKUP(CD$4,Assets[],6,FALSE)/12)+BA57</f>
        <v>2.5297484289303576E-2</v>
      </c>
      <c r="CE57" s="20">
        <f>(VLOOKUP(CE$4,Assets[],6,FALSE)/12)+BB57</f>
        <v>9.8352467673719843E-3</v>
      </c>
      <c r="CF57" s="20">
        <f>(VLOOKUP(CF$4,Assets[],6,FALSE)/12)+BC57</f>
        <v>6.5236290835029931E-3</v>
      </c>
      <c r="CG57" s="20">
        <f>(VLOOKUP(CG$4,Assets[],6,FALSE)/12)+BD57</f>
        <v>4.6707606005080516E-3</v>
      </c>
      <c r="CH57" s="20">
        <f>(VLOOKUP(CH$4,Assets[],6,FALSE)/12)+BE57</f>
        <v>1.1522464085346501E-3</v>
      </c>
      <c r="CI57" s="20">
        <f>(VLOOKUP(CI$4,Assets[],6,FALSE)/12)+BF57</f>
        <v>1.067511567878714E-2</v>
      </c>
      <c r="CJ57" s="2" t="s">
        <v>177</v>
      </c>
      <c r="CK57" s="20">
        <f t="shared" si="65"/>
        <v>0.94685976359611657</v>
      </c>
      <c r="CL57" s="20">
        <f t="shared" si="38"/>
        <v>0.99713825005601919</v>
      </c>
      <c r="CM57" s="20">
        <f t="shared" si="39"/>
        <v>1.0001142023284584</v>
      </c>
      <c r="CN57" s="20">
        <f t="shared" si="40"/>
        <v>0.97534364016422059</v>
      </c>
      <c r="CO57" s="20">
        <f t="shared" si="41"/>
        <v>1.8676022441625957</v>
      </c>
      <c r="CP57" s="20">
        <f t="shared" si="42"/>
        <v>1.7921433376687446</v>
      </c>
      <c r="CQ57" s="20">
        <f t="shared" si="43"/>
        <v>1.8301940776310524</v>
      </c>
      <c r="CR57" s="20">
        <f t="shared" si="44"/>
        <v>1.7950527300273962</v>
      </c>
      <c r="CS57" s="20">
        <f t="shared" si="45"/>
        <v>1.0695785652723693</v>
      </c>
      <c r="CT57" s="20">
        <f t="shared" si="46"/>
        <v>1.2106928972600615</v>
      </c>
      <c r="CU57" s="20">
        <f t="shared" si="47"/>
        <v>1.1480858845042177</v>
      </c>
      <c r="CV57" s="20">
        <f t="shared" si="48"/>
        <v>1.29609015373009</v>
      </c>
      <c r="CW57" s="20">
        <f t="shared" si="49"/>
        <v>1.1301279936379649</v>
      </c>
      <c r="CX57" s="20">
        <f t="shared" si="50"/>
        <v>1.6709284224935761</v>
      </c>
      <c r="CY57" s="20">
        <f t="shared" si="51"/>
        <v>1.7699436195104936</v>
      </c>
      <c r="CZ57" s="20">
        <f t="shared" si="52"/>
        <v>1.7770830079450508</v>
      </c>
      <c r="DA57" s="20">
        <f t="shared" si="53"/>
        <v>1.9155959556571189</v>
      </c>
      <c r="DB57" s="20">
        <f t="shared" si="54"/>
        <v>0.99832899043088164</v>
      </c>
      <c r="DC57" s="20">
        <f t="shared" si="55"/>
        <v>0.95209181330617842</v>
      </c>
      <c r="DD57" s="20">
        <f t="shared" si="56"/>
        <v>1.0025708171616108</v>
      </c>
      <c r="DE57" s="20">
        <f t="shared" si="57"/>
        <v>1.0219907365066052</v>
      </c>
      <c r="DF57" s="20">
        <f t="shared" si="58"/>
        <v>2.4167603584063011</v>
      </c>
      <c r="DG57" s="20">
        <f t="shared" si="59"/>
        <v>2.6165363303582634</v>
      </c>
      <c r="DH57" s="20">
        <f t="shared" si="60"/>
        <v>1.5934117592910613</v>
      </c>
      <c r="DI57" s="20">
        <f t="shared" si="66"/>
        <v>1.0585786979395904</v>
      </c>
      <c r="DJ57" s="20">
        <f t="shared" si="62"/>
        <v>1.1168802240184781</v>
      </c>
      <c r="DK57" s="20">
        <f t="shared" si="67"/>
        <v>1.1690941178684287</v>
      </c>
      <c r="DL57" s="20">
        <f t="shared" si="64"/>
        <v>1.1403321394900472</v>
      </c>
      <c r="DM57" s="2" t="s">
        <v>177</v>
      </c>
    </row>
    <row r="58" spans="1:117" x14ac:dyDescent="0.3">
      <c r="A58" s="15">
        <v>45077</v>
      </c>
      <c r="B58" s="18">
        <f>((In!B58-In!B$5)/In!B$5)+Justering!B$5</f>
        <v>0.94535511219780366</v>
      </c>
      <c r="C58" s="18">
        <f>((In!C58-In!C$5)/In!C$5)+Justering!C$5</f>
        <v>1.0102006593448438</v>
      </c>
      <c r="D58" s="18">
        <f>((In!D58-In!D$5)/In!D$5)+Justering!D$5</f>
        <v>1.0027535450306124</v>
      </c>
      <c r="E58" s="18">
        <f>((In!E58-In!E$5)/In!E$5)+Justering!E$5</f>
        <v>0.97428077018388304</v>
      </c>
      <c r="F58" s="18">
        <f>((In!F58-In!F$5)/In!F$5)+Justering!F$5</f>
        <v>1.8170006786011259</v>
      </c>
      <c r="G58" s="18">
        <f>((In!G58-In!G$5)/In!G$5)+Justering!G$5</f>
        <v>1.7447486208907028</v>
      </c>
      <c r="H58" s="18">
        <f>((In!H58-In!H$5)/In!H$5)+Justering!H$5</f>
        <v>1.7394534284301957</v>
      </c>
      <c r="I58" s="18">
        <f>((In!I58-In!I$5)/In!I$5)+Justering!I$5</f>
        <v>1.8795646366762342</v>
      </c>
      <c r="J58" s="18">
        <f>((In!J58-In!J$5)/In!J$5)+Justering!J$5</f>
        <v>1.0611580490321284</v>
      </c>
      <c r="K58" s="18">
        <f>((In!K58-In!K$5)/In!K$5)+Justering!K$5</f>
        <v>1.2250597325224193</v>
      </c>
      <c r="L58" s="18">
        <f>((In!L58-In!L$5)/In!L$5)+Justering!L$5</f>
        <v>1.16380581607975</v>
      </c>
      <c r="M58" s="18">
        <f>((In!M58-In!M$5)/In!M$5)+Justering!M$5</f>
        <v>1.3025706044987402</v>
      </c>
      <c r="N58" s="18">
        <f>((In!N58-In!N57)/In!N57)+Justering!N57+(0.03^1/12)</f>
        <v>1.1352670349554554</v>
      </c>
      <c r="O58" s="18">
        <f>((In!O58-In!O$5)/In!O$5)+Justering!O$5</f>
        <v>1.6137232725516224</v>
      </c>
      <c r="P58" s="18">
        <f>((In!P58-In!P$5)/In!P$5)+Justering!P$5</f>
        <v>1.6991992674129719</v>
      </c>
      <c r="Q58" s="18">
        <f>((In!Q58-In!Q$5)/In!Q$5)+Justering!Q$5</f>
        <v>1.8401006967965468</v>
      </c>
      <c r="R58" s="18">
        <f>((In!R58-In!R$5)/In!R$5)+Justering!R$5</f>
        <v>1.9734846533599149</v>
      </c>
      <c r="S58" s="18">
        <f>((In!S58-In!S$5)/In!S$5)+Justering!S$5</f>
        <v>0.96813189099230279</v>
      </c>
      <c r="T58" s="18">
        <f>((In!T58-In!T$5)/In!T$5)+Justering!T$5</f>
        <v>0.94026979816035594</v>
      </c>
      <c r="U58" s="18">
        <f>((In!U58-In!U$5)/In!U$5)+Justering!U$5</f>
        <v>0.99244443461142828</v>
      </c>
      <c r="V58" s="18">
        <f>((In!V58-In!V$5)/In!V$5)+Justering!V$5</f>
        <v>1.0154100273978022</v>
      </c>
      <c r="W58" s="18">
        <f>((In!W58-In!W$5)/In!W$5)+Justering!W$5</f>
        <v>2.2291427932641357</v>
      </c>
      <c r="X58" s="18">
        <f>((In!X58-In!X$5)/In!X$5)+Justering!X$5</f>
        <v>2.4291945473094003</v>
      </c>
      <c r="Y58" s="18">
        <f>((In!Y58-In!Y$5)/In!Y$5)+Justering!Y$5</f>
        <v>1.4973469899135636</v>
      </c>
      <c r="Z58" s="18">
        <f>((In!Z58-In!Z$5)/In!Z$5)+Justering!Z$5</f>
        <v>1.0047029535674861</v>
      </c>
      <c r="AA58" s="18">
        <f>((In!AA58-In!AA$5)/In!AA$5)+Justering!AA$5</f>
        <v>1.0676038867066364</v>
      </c>
      <c r="AB58" s="18">
        <f>(1+(In!AB57/In!AB56-1))*AB57</f>
        <v>1.1631888414753386</v>
      </c>
      <c r="AC58" s="18">
        <f>((In!AC58-In!AC$5)/In!AC$5)+Justering!AC$5</f>
        <v>1.1279025071982685</v>
      </c>
      <c r="AD58" s="2" t="s">
        <v>177</v>
      </c>
      <c r="AE58" s="20">
        <f t="shared" si="9"/>
        <v>-1.589096354246311E-3</v>
      </c>
      <c r="AF58" s="20">
        <f t="shared" si="10"/>
        <v>1.3099897920965775E-2</v>
      </c>
      <c r="AG58" s="20">
        <f t="shared" si="11"/>
        <v>2.639041317490598E-3</v>
      </c>
      <c r="AH58" s="20">
        <f t="shared" si="12"/>
        <v>-1.0897389766735266E-3</v>
      </c>
      <c r="AI58" s="20">
        <f t="shared" si="13"/>
        <v>-2.7094401776198151E-2</v>
      </c>
      <c r="AJ58" s="20">
        <f t="shared" si="14"/>
        <v>-2.6445829293818668E-2</v>
      </c>
      <c r="AK58" s="20">
        <f t="shared" si="15"/>
        <v>-4.9579796104634255E-2</v>
      </c>
      <c r="AL58" s="20">
        <f t="shared" si="16"/>
        <v>4.7080459105815819E-2</v>
      </c>
      <c r="AM58" s="20">
        <f t="shared" si="17"/>
        <v>-7.8727421375507367E-3</v>
      </c>
      <c r="AN58" s="20">
        <f t="shared" si="18"/>
        <v>1.1866622241587077E-2</v>
      </c>
      <c r="AO58" s="20">
        <f t="shared" si="19"/>
        <v>1.3692295835795454E-2</v>
      </c>
      <c r="AP58" s="20">
        <f t="shared" si="20"/>
        <v>4.9999999999998934E-3</v>
      </c>
      <c r="AQ58" s="20">
        <f t="shared" si="21"/>
        <v>4.547309106951225E-3</v>
      </c>
      <c r="AR58" s="20">
        <f t="shared" si="22"/>
        <v>-2.5591817983052212E-2</v>
      </c>
      <c r="AS58" s="20">
        <f t="shared" si="23"/>
        <v>-2.7139395602349903E-2</v>
      </c>
      <c r="AT58" s="20">
        <f t="shared" si="24"/>
        <v>4.9488313175235499E-2</v>
      </c>
      <c r="AU58" s="20">
        <f t="shared" si="25"/>
        <v>4.8432211732086783E-2</v>
      </c>
      <c r="AV58" s="20">
        <f t="shared" si="26"/>
        <v>-3.7016883135487788E-4</v>
      </c>
      <c r="AW58" s="20">
        <f t="shared" si="27"/>
        <v>-1.6376957085283417E-3</v>
      </c>
      <c r="AX58" s="20">
        <f t="shared" si="28"/>
        <v>1.158714021350371E-2</v>
      </c>
      <c r="AY58" s="20">
        <f t="shared" si="29"/>
        <v>2.2062771513644552E-3</v>
      </c>
      <c r="AZ58" s="20">
        <f t="shared" si="30"/>
        <v>-1.653274666106197E-2</v>
      </c>
      <c r="BA58" s="20">
        <f t="shared" si="31"/>
        <v>-1.6130606508201972E-2</v>
      </c>
      <c r="BB58" s="20">
        <f t="shared" si="32"/>
        <v>-3.9917311385324616E-3</v>
      </c>
      <c r="BC58" s="20">
        <f t="shared" si="33"/>
        <v>-6.3335561497325221E-3</v>
      </c>
      <c r="BD58" s="20">
        <f t="shared" si="34"/>
        <v>-7.8770413064361833E-3</v>
      </c>
      <c r="BE58" s="20">
        <f t="shared" si="35"/>
        <v>8.4046336843730529E-3</v>
      </c>
      <c r="BF58" s="20">
        <f t="shared" si="36"/>
        <v>1.0714116932830642E-2</v>
      </c>
      <c r="BG58" s="2" t="s">
        <v>177</v>
      </c>
      <c r="BH58" s="20">
        <f>(VLOOKUP(BH$4,Assets[],6,FALSE)/12)+AE58</f>
        <v>-1.589096354246311E-3</v>
      </c>
      <c r="BI58" s="20">
        <f>(VLOOKUP(BI$4,Assets[],6,FALSE)/12)+AF58</f>
        <v>1.3099897920965775E-2</v>
      </c>
      <c r="BJ58" s="20">
        <f>(VLOOKUP(BJ$4,Assets[],6,FALSE)/12)+AG58</f>
        <v>2.639041317490598E-3</v>
      </c>
      <c r="BK58" s="20">
        <f>(VLOOKUP(BK$4,Assets[],6,FALSE)/12)+AH58</f>
        <v>-1.0897389766735266E-3</v>
      </c>
      <c r="BL58" s="20">
        <f>(VLOOKUP(BL$4,Assets[],6,FALSE)/12)+AI58</f>
        <v>-2.7094401776198151E-2</v>
      </c>
      <c r="BM58" s="20">
        <f>(VLOOKUP(BM$4,Assets[],6,FALSE)/12)+AJ58</f>
        <v>-2.6445829293818668E-2</v>
      </c>
      <c r="BN58" s="20">
        <f>(VLOOKUP(BN$4,Assets[],6,FALSE)/12)+AK58</f>
        <v>-4.9579796104634255E-2</v>
      </c>
      <c r="BO58" s="20">
        <f>(VLOOKUP(BO$4,Assets[],6,FALSE)/12)+AL58</f>
        <v>4.7080459105815819E-2</v>
      </c>
      <c r="BP58" s="20">
        <f>(VLOOKUP(BP$4,Assets[],6,FALSE)/12)+AM58</f>
        <v>-7.8727421375507367E-3</v>
      </c>
      <c r="BQ58" s="20">
        <f>(VLOOKUP(BQ$4,Assets[],6,FALSE)/12)+AN58</f>
        <v>1.1866622241587077E-2</v>
      </c>
      <c r="BR58" s="20">
        <f>(VLOOKUP(BR$4,Assets[],6,FALSE)/12)+AO58</f>
        <v>1.3692295835795454E-2</v>
      </c>
      <c r="BS58" s="20">
        <f>(VLOOKUP(BS$4,Assets[],6,FALSE)/12)+AP58</f>
        <v>4.9999999999998934E-3</v>
      </c>
      <c r="BT58" s="20">
        <f>(VLOOKUP(BT$4,Assets[],6,FALSE)/12)+AQ58</f>
        <v>4.547309106951225E-3</v>
      </c>
      <c r="BU58" s="20">
        <f>(VLOOKUP(BU$4,Assets[],6,FALSE)/12)+AR58</f>
        <v>-2.541905964971888E-2</v>
      </c>
      <c r="BV58" s="20">
        <f>(VLOOKUP(BV$4,Assets[],6,FALSE)/12)+AS58</f>
        <v>-2.6881770602349902E-2</v>
      </c>
      <c r="BW58" s="20">
        <f>(VLOOKUP(BW$4,Assets[],6,FALSE)/12)+AT58</f>
        <v>4.9749696508568829E-2</v>
      </c>
      <c r="BX58" s="20">
        <f>(VLOOKUP(BX$4,Assets[],6,FALSE)/12)+AU58</f>
        <v>4.8773070065420115E-2</v>
      </c>
      <c r="BY58" s="20">
        <f>(VLOOKUP(BY$4,Assets[],6,FALSE)/12)+AV58</f>
        <v>2.131645019784555E-4</v>
      </c>
      <c r="BZ58" s="20">
        <f>(VLOOKUP(BZ$4,Assets[],6,FALSE)/12)+AW58</f>
        <v>-1.4291623751950084E-3</v>
      </c>
      <c r="CA58" s="20">
        <f>(VLOOKUP(CA$4,Assets[],6,FALSE)/12)+AX58</f>
        <v>1.2003806880170376E-2</v>
      </c>
      <c r="CB58" s="20">
        <f>(VLOOKUP(CB$4,Assets[],6,FALSE)/12)+AY58</f>
        <v>2.3729438180311218E-3</v>
      </c>
      <c r="CC58" s="20">
        <f>(VLOOKUP(CC$4,Assets[],6,FALSE)/12)+AZ58</f>
        <v>-1.5282746661061971E-2</v>
      </c>
      <c r="CD58" s="20">
        <f>(VLOOKUP(CD$4,Assets[],6,FALSE)/12)+BA58</f>
        <v>-1.4997273174868639E-2</v>
      </c>
      <c r="CE58" s="20">
        <f>(VLOOKUP(CE$4,Assets[],6,FALSE)/12)+BB58</f>
        <v>-2.8634478051991286E-3</v>
      </c>
      <c r="CF58" s="20">
        <f>(VLOOKUP(CF$4,Assets[],6,FALSE)/12)+BC58</f>
        <v>-5.4509728163991888E-3</v>
      </c>
      <c r="CG58" s="20">
        <f>(VLOOKUP(CG$4,Assets[],6,FALSE)/12)+BD58</f>
        <v>-7.1603746397695166E-3</v>
      </c>
      <c r="CH58" s="20">
        <f>(VLOOKUP(CH$4,Assets[],6,FALSE)/12)+BE58</f>
        <v>9.1963003510397191E-3</v>
      </c>
      <c r="CI58" s="20">
        <f>(VLOOKUP(CI$4,Assets[],6,FALSE)/12)+BF58</f>
        <v>1.1130783599497308E-2</v>
      </c>
      <c r="CJ58" s="2" t="s">
        <v>177</v>
      </c>
      <c r="CK58" s="20">
        <f t="shared" si="65"/>
        <v>0.94535511219780344</v>
      </c>
      <c r="CL58" s="20">
        <f t="shared" si="38"/>
        <v>1.0102006593448436</v>
      </c>
      <c r="CM58" s="20">
        <f t="shared" si="39"/>
        <v>1.0027535450306124</v>
      </c>
      <c r="CN58" s="20">
        <f t="shared" si="40"/>
        <v>0.97428077018388304</v>
      </c>
      <c r="CO58" s="20">
        <f t="shared" si="41"/>
        <v>1.817000678601125</v>
      </c>
      <c r="CP58" s="20">
        <f t="shared" si="42"/>
        <v>1.7447486208907026</v>
      </c>
      <c r="CQ58" s="20">
        <f t="shared" si="43"/>
        <v>1.7394534284301957</v>
      </c>
      <c r="CR58" s="20">
        <f t="shared" si="44"/>
        <v>1.879564636676234</v>
      </c>
      <c r="CS58" s="20">
        <f t="shared" si="45"/>
        <v>1.0611580490321284</v>
      </c>
      <c r="CT58" s="20">
        <f t="shared" si="46"/>
        <v>1.2250597325224193</v>
      </c>
      <c r="CU58" s="20">
        <f t="shared" si="47"/>
        <v>1.1638058160797502</v>
      </c>
      <c r="CV58" s="20">
        <f t="shared" si="48"/>
        <v>1.3025706044987402</v>
      </c>
      <c r="CW58" s="20">
        <f t="shared" si="49"/>
        <v>1.1352670349554554</v>
      </c>
      <c r="CX58" s="20">
        <f t="shared" si="50"/>
        <v>1.6284549932518011</v>
      </c>
      <c r="CY58" s="20">
        <f t="shared" si="51"/>
        <v>1.7223644011517196</v>
      </c>
      <c r="CZ58" s="20">
        <f t="shared" si="52"/>
        <v>1.8654923482608519</v>
      </c>
      <c r="DA58" s="20">
        <f t="shared" si="53"/>
        <v>2.009025451419419</v>
      </c>
      <c r="DB58" s="20">
        <f t="shared" si="54"/>
        <v>0.99854179873293758</v>
      </c>
      <c r="DC58" s="20">
        <f t="shared" si="55"/>
        <v>0.95073111950887013</v>
      </c>
      <c r="DD58" s="20">
        <f t="shared" si="56"/>
        <v>1.0146054836345135</v>
      </c>
      <c r="DE58" s="20">
        <f t="shared" si="57"/>
        <v>1.0244158631068836</v>
      </c>
      <c r="DF58" s="20">
        <f t="shared" si="58"/>
        <v>2.3798256221082803</v>
      </c>
      <c r="DG58" s="20">
        <f t="shared" si="59"/>
        <v>2.5772954202399121</v>
      </c>
      <c r="DH58" s="20">
        <f t="shared" si="60"/>
        <v>1.5888491078861409</v>
      </c>
      <c r="DI58" s="20">
        <f t="shared" si="66"/>
        <v>1.0528084142331025</v>
      </c>
      <c r="DJ58" s="20">
        <f t="shared" si="62"/>
        <v>1.1088829431867562</v>
      </c>
      <c r="DK58" s="20">
        <f t="shared" si="67"/>
        <v>1.1798454585149807</v>
      </c>
      <c r="DL58" s="20">
        <f t="shared" si="64"/>
        <v>1.1530249297662627</v>
      </c>
      <c r="DM58" s="2" t="s">
        <v>177</v>
      </c>
    </row>
    <row r="59" spans="1:117" x14ac:dyDescent="0.3">
      <c r="A59" s="15">
        <v>45107</v>
      </c>
      <c r="B59" s="18">
        <f>((In!B59-In!B$5)/In!B$5)+Justering!B$5</f>
        <v>0.93773058059289038</v>
      </c>
      <c r="C59" s="18">
        <f>((In!C59-In!C$5)/In!C$5)+Justering!C$5</f>
        <v>0.99655096155676848</v>
      </c>
      <c r="D59" s="18">
        <f>((In!D59-In!D$5)/In!D$5)+Justering!D$5</f>
        <v>1.0053135805602258</v>
      </c>
      <c r="E59" s="18">
        <f>((In!E59-In!E$5)/In!E$5)+Justering!E$5</f>
        <v>0.96895639320690952</v>
      </c>
      <c r="F59" s="18">
        <f>((In!F59-In!F$5)/In!F$5)+Justering!F$5</f>
        <v>1.8559779980311011</v>
      </c>
      <c r="G59" s="18">
        <f>((In!G59-In!G$5)/In!G$5)+Justering!G$5</f>
        <v>1.787087949051442</v>
      </c>
      <c r="H59" s="18">
        <f>((In!H59-In!H$5)/In!H$5)+Justering!H$5</f>
        <v>1.7293181978673822</v>
      </c>
      <c r="I59" s="18">
        <f>((In!I59-In!I$5)/In!I$5)+Justering!I$5</f>
        <v>1.9756245229162066</v>
      </c>
      <c r="J59" s="18">
        <f>((In!J59-In!J$5)/In!J$5)+Justering!J$5</f>
        <v>1.074837849229666</v>
      </c>
      <c r="K59" s="18">
        <f>((In!K59-In!K$5)/In!K$5)+Justering!K$5</f>
        <v>1.2505973252241909</v>
      </c>
      <c r="L59" s="18">
        <f>((In!L59-In!L$5)/In!L$5)+Justering!L$5</f>
        <v>1.1690949487799605</v>
      </c>
      <c r="M59" s="18">
        <f>((In!M59-In!M$5)/In!M$5)+Justering!M$5</f>
        <v>1.309083457521234</v>
      </c>
      <c r="N59" s="18">
        <f>((In!N59-In!N58)/In!N58)+Justering!N58+(0.03^1/12)</f>
        <v>1.1403200406688734</v>
      </c>
      <c r="O59" s="18">
        <f>((In!O59-In!O$5)/In!O$5)+Justering!O$5</f>
        <v>1.651422983974709</v>
      </c>
      <c r="P59" s="18">
        <f>((In!P59-In!P$5)/In!P$5)+Justering!P$5</f>
        <v>1.7364388110782409</v>
      </c>
      <c r="Q59" s="18">
        <f>((In!Q59-In!Q$5)/In!Q$5)+Justering!Q$5</f>
        <v>1.9278516165901989</v>
      </c>
      <c r="R59" s="18">
        <f>((In!R59-In!R$5)/In!R$5)+Justering!R$5</f>
        <v>2.06574132948088</v>
      </c>
      <c r="S59" s="18">
        <f>((In!S59-In!S$5)/In!S$5)+Justering!S$5</f>
        <v>0.96796962762637817</v>
      </c>
      <c r="T59" s="18">
        <f>((In!T59-In!T$5)/In!T$5)+Justering!T$5</f>
        <v>0.9326286386716125</v>
      </c>
      <c r="U59" s="18">
        <f>((In!U59-In!U$5)/In!U$5)+Justering!U$5</f>
        <v>0.97942034126347177</v>
      </c>
      <c r="V59" s="18">
        <f>((In!V59-In!V$5)/In!V$5)+Justering!V$5</f>
        <v>1.0173783171617063</v>
      </c>
      <c r="W59" s="18">
        <f>((In!W59-In!W$5)/In!W$5)+Justering!W$5</f>
        <v>2.1972915760613025</v>
      </c>
      <c r="X59" s="18">
        <f>((In!X59-In!X$5)/In!X$5)+Justering!X$5</f>
        <v>2.3919221778631039</v>
      </c>
      <c r="Y59" s="18">
        <f>((In!Y59-In!Y$5)/In!Y$5)+Justering!Y$5</f>
        <v>1.4981173492473998</v>
      </c>
      <c r="Z59" s="18">
        <f>((In!Z59-In!Z$5)/In!Z$5)+Justering!Z$5</f>
        <v>1.0098057989952012</v>
      </c>
      <c r="AA59" s="18">
        <f>((In!AA59-In!AA$5)/In!AA$5)+Justering!AA$5</f>
        <v>1.081041968162084</v>
      </c>
      <c r="AB59" s="18">
        <f>(1+(In!AB58/In!AB57-1))*AB58</f>
        <v>1.1735483292418116</v>
      </c>
      <c r="AC59" s="18">
        <f>((In!AC59-In!AC$5)/In!AC$5)+Justering!AC$5</f>
        <v>1.1412067533400068</v>
      </c>
      <c r="AD59" s="2" t="s">
        <v>177</v>
      </c>
      <c r="AE59" s="20">
        <f t="shared" si="9"/>
        <v>-8.0652566496280942E-3</v>
      </c>
      <c r="AF59" s="20">
        <f t="shared" si="10"/>
        <v>-1.3511867827256885E-2</v>
      </c>
      <c r="AG59" s="20">
        <f t="shared" si="11"/>
        <v>2.5530057134179884E-3</v>
      </c>
      <c r="AH59" s="20">
        <f t="shared" si="12"/>
        <v>-5.4649307878350539E-3</v>
      </c>
      <c r="AI59" s="20">
        <f t="shared" si="13"/>
        <v>2.1451461129878613E-2</v>
      </c>
      <c r="AJ59" s="20">
        <f t="shared" si="14"/>
        <v>2.426672109310779E-2</v>
      </c>
      <c r="AK59" s="20">
        <f t="shared" si="15"/>
        <v>-5.8266754356052219E-3</v>
      </c>
      <c r="AL59" s="20">
        <f t="shared" si="16"/>
        <v>5.1107519457187722E-2</v>
      </c>
      <c r="AM59" s="20">
        <f t="shared" si="17"/>
        <v>1.2891388054790509E-2</v>
      </c>
      <c r="AN59" s="20">
        <f t="shared" si="18"/>
        <v>2.0845997973657271E-2</v>
      </c>
      <c r="AO59" s="20">
        <f t="shared" si="19"/>
        <v>4.5446866024667631E-3</v>
      </c>
      <c r="AP59" s="20">
        <f t="shared" si="20"/>
        <v>5.0000000000001155E-3</v>
      </c>
      <c r="AQ59" s="20">
        <f t="shared" si="21"/>
        <v>4.4509402262491449E-3</v>
      </c>
      <c r="AR59" s="20">
        <f t="shared" si="22"/>
        <v>2.3361943193318302E-2</v>
      </c>
      <c r="AS59" s="20">
        <f t="shared" si="23"/>
        <v>2.1915936747057385E-2</v>
      </c>
      <c r="AT59" s="20">
        <f t="shared" si="24"/>
        <v>4.7688107474997743E-2</v>
      </c>
      <c r="AU59" s="20">
        <f t="shared" si="25"/>
        <v>4.6748109220862366E-2</v>
      </c>
      <c r="AV59" s="20">
        <f t="shared" si="26"/>
        <v>-1.676046078373794E-4</v>
      </c>
      <c r="AW59" s="20">
        <f t="shared" si="27"/>
        <v>-8.1265605932397955E-3</v>
      </c>
      <c r="AX59" s="20">
        <f t="shared" si="28"/>
        <v>-1.3123246898004703E-2</v>
      </c>
      <c r="AY59" s="20">
        <f t="shared" si="29"/>
        <v>1.9384186789530577E-3</v>
      </c>
      <c r="AZ59" s="20">
        <f t="shared" si="30"/>
        <v>-1.4288549526337624E-2</v>
      </c>
      <c r="BA59" s="20">
        <f t="shared" si="31"/>
        <v>-1.5343509430967406E-2</v>
      </c>
      <c r="BB59" s="20">
        <f t="shared" si="32"/>
        <v>5.144828413357061E-4</v>
      </c>
      <c r="BC59" s="20">
        <f t="shared" si="33"/>
        <v>5.078959317871945E-3</v>
      </c>
      <c r="BD59" s="20">
        <f t="shared" si="34"/>
        <v>1.2587141750580955E-2</v>
      </c>
      <c r="BE59" s="20">
        <f t="shared" si="35"/>
        <v>8.9061099944300892E-3</v>
      </c>
      <c r="BF59" s="20">
        <f t="shared" si="36"/>
        <v>1.1795563939995368E-2</v>
      </c>
      <c r="BG59" s="2" t="s">
        <v>177</v>
      </c>
      <c r="BH59" s="20">
        <f>(VLOOKUP(BH$4,Assets[],6,FALSE)/12)+AE59</f>
        <v>-8.0652566496280942E-3</v>
      </c>
      <c r="BI59" s="20">
        <f>(VLOOKUP(BI$4,Assets[],6,FALSE)/12)+AF59</f>
        <v>-1.3511867827256885E-2</v>
      </c>
      <c r="BJ59" s="20">
        <f>(VLOOKUP(BJ$4,Assets[],6,FALSE)/12)+AG59</f>
        <v>2.5530057134179884E-3</v>
      </c>
      <c r="BK59" s="20">
        <f>(VLOOKUP(BK$4,Assets[],6,FALSE)/12)+AH59</f>
        <v>-5.4649307878350539E-3</v>
      </c>
      <c r="BL59" s="20">
        <f>(VLOOKUP(BL$4,Assets[],6,FALSE)/12)+AI59</f>
        <v>2.1451461129878613E-2</v>
      </c>
      <c r="BM59" s="20">
        <f>(VLOOKUP(BM$4,Assets[],6,FALSE)/12)+AJ59</f>
        <v>2.426672109310779E-2</v>
      </c>
      <c r="BN59" s="20">
        <f>(VLOOKUP(BN$4,Assets[],6,FALSE)/12)+AK59</f>
        <v>-5.8266754356052219E-3</v>
      </c>
      <c r="BO59" s="20">
        <f>(VLOOKUP(BO$4,Assets[],6,FALSE)/12)+AL59</f>
        <v>5.1107519457187722E-2</v>
      </c>
      <c r="BP59" s="20">
        <f>(VLOOKUP(BP$4,Assets[],6,FALSE)/12)+AM59</f>
        <v>1.2891388054790509E-2</v>
      </c>
      <c r="BQ59" s="20">
        <f>(VLOOKUP(BQ$4,Assets[],6,FALSE)/12)+AN59</f>
        <v>2.0845997973657271E-2</v>
      </c>
      <c r="BR59" s="20">
        <f>(VLOOKUP(BR$4,Assets[],6,FALSE)/12)+AO59</f>
        <v>4.5446866024667631E-3</v>
      </c>
      <c r="BS59" s="20">
        <f>(VLOOKUP(BS$4,Assets[],6,FALSE)/12)+AP59</f>
        <v>5.0000000000001155E-3</v>
      </c>
      <c r="BT59" s="20">
        <f>(VLOOKUP(BT$4,Assets[],6,FALSE)/12)+AQ59</f>
        <v>4.4509402262491449E-3</v>
      </c>
      <c r="BU59" s="20">
        <f>(VLOOKUP(BU$4,Assets[],6,FALSE)/12)+AR59</f>
        <v>2.3534701526651634E-2</v>
      </c>
      <c r="BV59" s="20">
        <f>(VLOOKUP(BV$4,Assets[],6,FALSE)/12)+AS59</f>
        <v>2.2173561747057386E-2</v>
      </c>
      <c r="BW59" s="20">
        <f>(VLOOKUP(BW$4,Assets[],6,FALSE)/12)+AT59</f>
        <v>4.7949490808331073E-2</v>
      </c>
      <c r="BX59" s="20">
        <f>(VLOOKUP(BX$4,Assets[],6,FALSE)/12)+AU59</f>
        <v>4.7088967554195699E-2</v>
      </c>
      <c r="BY59" s="20">
        <f>(VLOOKUP(BY$4,Assets[],6,FALSE)/12)+AV59</f>
        <v>4.1572872549595398E-4</v>
      </c>
      <c r="BZ59" s="20">
        <f>(VLOOKUP(BZ$4,Assets[],6,FALSE)/12)+AW59</f>
        <v>-7.918027259906462E-3</v>
      </c>
      <c r="CA59" s="20">
        <f>(VLOOKUP(CA$4,Assets[],6,FALSE)/12)+AX59</f>
        <v>-1.2706580231338038E-2</v>
      </c>
      <c r="CB59" s="20">
        <f>(VLOOKUP(CB$4,Assets[],6,FALSE)/12)+AY59</f>
        <v>2.1050853456197243E-3</v>
      </c>
      <c r="CC59" s="20">
        <f>(VLOOKUP(CC$4,Assets[],6,FALSE)/12)+AZ59</f>
        <v>-1.3038549526337624E-2</v>
      </c>
      <c r="CD59" s="20">
        <f>(VLOOKUP(CD$4,Assets[],6,FALSE)/12)+BA59</f>
        <v>-1.4210176097634072E-2</v>
      </c>
      <c r="CE59" s="20">
        <f>(VLOOKUP(CE$4,Assets[],6,FALSE)/12)+BB59</f>
        <v>1.6427661746690394E-3</v>
      </c>
      <c r="CF59" s="20">
        <f>(VLOOKUP(CF$4,Assets[],6,FALSE)/12)+BC59</f>
        <v>5.9615426512052783E-3</v>
      </c>
      <c r="CG59" s="20">
        <f>(VLOOKUP(CG$4,Assets[],6,FALSE)/12)+BD59</f>
        <v>1.3303808417247622E-2</v>
      </c>
      <c r="CH59" s="20">
        <f>(VLOOKUP(CH$4,Assets[],6,FALSE)/12)+BE59</f>
        <v>9.6977766610967554E-3</v>
      </c>
      <c r="CI59" s="20">
        <f>(VLOOKUP(CI$4,Assets[],6,FALSE)/12)+BF59</f>
        <v>1.2212230606662034E-2</v>
      </c>
      <c r="CJ59" s="2" t="s">
        <v>177</v>
      </c>
      <c r="CK59" s="20">
        <f t="shared" si="65"/>
        <v>0.93773058059289016</v>
      </c>
      <c r="CL59" s="20">
        <f t="shared" si="38"/>
        <v>0.99655096155676837</v>
      </c>
      <c r="CM59" s="20">
        <f t="shared" si="39"/>
        <v>1.0053135805602258</v>
      </c>
      <c r="CN59" s="20">
        <f t="shared" si="40"/>
        <v>0.96895639320690952</v>
      </c>
      <c r="CO59" s="20">
        <f t="shared" si="41"/>
        <v>1.8559779980311002</v>
      </c>
      <c r="CP59" s="20">
        <f t="shared" si="42"/>
        <v>1.7870879490514417</v>
      </c>
      <c r="CQ59" s="20">
        <f t="shared" si="43"/>
        <v>1.7293181978673822</v>
      </c>
      <c r="CR59" s="20">
        <f t="shared" si="44"/>
        <v>1.9756245229162066</v>
      </c>
      <c r="CS59" s="20">
        <f t="shared" si="45"/>
        <v>1.074837849229666</v>
      </c>
      <c r="CT59" s="20">
        <f t="shared" si="46"/>
        <v>1.2505973252241906</v>
      </c>
      <c r="CU59" s="20">
        <f t="shared" si="47"/>
        <v>1.1690949487799607</v>
      </c>
      <c r="CV59" s="20">
        <f t="shared" si="48"/>
        <v>1.309083457521234</v>
      </c>
      <c r="CW59" s="20">
        <f t="shared" si="49"/>
        <v>1.1403200406688734</v>
      </c>
      <c r="CX59" s="20">
        <f t="shared" si="50"/>
        <v>1.6667801954675676</v>
      </c>
      <c r="CY59" s="20">
        <f t="shared" si="51"/>
        <v>1.7605553545515906</v>
      </c>
      <c r="CZ59" s="20">
        <f t="shared" si="52"/>
        <v>1.9549417564667977</v>
      </c>
      <c r="DA59" s="20">
        <f t="shared" si="53"/>
        <v>2.1036283857168612</v>
      </c>
      <c r="DB59" s="20">
        <f t="shared" si="54"/>
        <v>0.99895692124227931</v>
      </c>
      <c r="DC59" s="20">
        <f t="shared" si="55"/>
        <v>0.94320320458775753</v>
      </c>
      <c r="DD59" s="20">
        <f t="shared" si="56"/>
        <v>1.001713317653556</v>
      </c>
      <c r="DE59" s="20">
        <f t="shared" si="57"/>
        <v>1.0265723459281302</v>
      </c>
      <c r="DF59" s="20">
        <f t="shared" si="58"/>
        <v>2.3487961478703743</v>
      </c>
      <c r="DG59" s="20">
        <f t="shared" si="59"/>
        <v>2.5406715984626773</v>
      </c>
      <c r="DH59" s="20">
        <f t="shared" si="60"/>
        <v>1.5914592154572291</v>
      </c>
      <c r="DI59" s="20">
        <f t="shared" si="66"/>
        <v>1.0590847764981008</v>
      </c>
      <c r="DJ59" s="20">
        <f t="shared" si="62"/>
        <v>1.1236353094200664</v>
      </c>
      <c r="DK59" s="20">
        <f t="shared" si="67"/>
        <v>1.1912873362662684</v>
      </c>
      <c r="DL59" s="20">
        <f t="shared" si="64"/>
        <v>1.1671059361037988</v>
      </c>
      <c r="DM59" s="2" t="s">
        <v>177</v>
      </c>
    </row>
    <row r="60" spans="1:117" x14ac:dyDescent="0.3">
      <c r="A60" s="15">
        <v>45138</v>
      </c>
      <c r="B60" s="18">
        <f>((In!B60-In!B$5)/In!B$5)+Justering!B$5</f>
        <v>0.94272197225075594</v>
      </c>
      <c r="C60" s="18">
        <f>((In!C60-In!C$5)/In!C$5)+Justering!C$5</f>
        <v>1.0089982557092205</v>
      </c>
      <c r="D60" s="18">
        <f>((In!D60-In!D$5)/In!D$5)+Justering!D$5</f>
        <v>1.0084319385845255</v>
      </c>
      <c r="E60" s="18">
        <f>((In!E60-In!E$5)/In!E$5)+Justering!E$5</f>
        <v>0.97595529175667894</v>
      </c>
      <c r="F60" s="18">
        <f>((In!F60-In!F$5)/In!F$5)+Justering!F$5</f>
        <v>1.8499009815821919</v>
      </c>
      <c r="G60" s="18">
        <f>((In!G60-In!G$5)/In!G$5)+Justering!G$5</f>
        <v>1.7828923173521103</v>
      </c>
      <c r="H60" s="18">
        <f>((In!H60-In!H$5)/In!H$5)+Justering!H$5</f>
        <v>1.7465670974272063</v>
      </c>
      <c r="I60" s="18">
        <f>((In!I60-In!I$5)/In!I$5)+Justering!I$5</f>
        <v>1.9985070180485525</v>
      </c>
      <c r="J60" s="18">
        <f>((In!J60-In!J$5)/In!J$5)+Justering!J$5</f>
        <v>1.0879923501324258</v>
      </c>
      <c r="K60" s="18">
        <f>((In!K60-In!K$5)/In!K$5)+Justering!K$5</f>
        <v>1.2651813696589818</v>
      </c>
      <c r="L60" s="18">
        <f>((In!L60-In!L$5)/In!L$5)+Justering!L$5</f>
        <v>1.1867909317918168</v>
      </c>
      <c r="M60" s="18">
        <f>((In!M60-In!M$5)/In!M$5)+Justering!M$5</f>
        <v>1.3156288748088401</v>
      </c>
      <c r="N60" s="18">
        <f>((In!N60-In!N59)/In!N59)+Justering!N59+(0.03^1/12)</f>
        <v>1.1459219166253902</v>
      </c>
      <c r="O60" s="18">
        <f>((In!O60-In!O$5)/In!O$5)+Justering!O$5</f>
        <v>1.6357319349899324</v>
      </c>
      <c r="P60" s="18">
        <f>((In!P60-In!P$5)/In!P$5)+Justering!P$5</f>
        <v>1.7333370746581365</v>
      </c>
      <c r="Q60" s="18">
        <f>((In!Q60-In!Q$5)/In!Q$5)+Justering!Q$5</f>
        <v>1.9437181104743289</v>
      </c>
      <c r="R60" s="18">
        <f>((In!R60-In!R$5)/In!R$5)+Justering!R$5</f>
        <v>2.0676957474110882</v>
      </c>
      <c r="S60" s="18">
        <f>((In!S60-In!S$5)/In!S$5)+Justering!S$5</f>
        <v>0.97931766174329093</v>
      </c>
      <c r="T60" s="18">
        <f>((In!T60-In!T$5)/In!T$5)+Justering!T$5</f>
        <v>0.93887153845214188</v>
      </c>
      <c r="U60" s="18">
        <f>((In!U60-In!U$5)/In!U$5)+Justering!U$5</f>
        <v>0.99098964121457955</v>
      </c>
      <c r="V60" s="18">
        <f>((In!V60-In!V$5)/In!V$5)+Justering!V$5</f>
        <v>1.0216610783062816</v>
      </c>
      <c r="W60" s="18">
        <f>((In!W60-In!W$5)/In!W$5)+Justering!W$5</f>
        <v>2.1360622977796897</v>
      </c>
      <c r="X60" s="18">
        <f>((In!X60-In!X$5)/In!X$5)+Justering!X$5</f>
        <v>2.3352987010900561</v>
      </c>
      <c r="Y60" s="18">
        <f>((In!Y60-In!Y$5)/In!Y$5)+Justering!Y$5</f>
        <v>1.4887498765946994</v>
      </c>
      <c r="Z60" s="18">
        <f>((In!Z60-In!Z$5)/In!Z$5)+Justering!Z$5</f>
        <v>1.0222644017392479</v>
      </c>
      <c r="AA60" s="18">
        <f>((In!AA60-In!AA$5)/In!AA$5)+Justering!AA$5</f>
        <v>1.1005788712011577</v>
      </c>
      <c r="AB60" s="18">
        <f>(1+(In!AB59/In!AB58-1))*AB59</f>
        <v>1.1806559699673838</v>
      </c>
      <c r="AC60" s="18">
        <f>((In!AC60-In!AC$5)/In!AC$5)+Justering!AC$5</f>
        <v>1.1525647539911217</v>
      </c>
      <c r="AD60" s="2" t="s">
        <v>177</v>
      </c>
      <c r="AE60" s="20">
        <f t="shared" si="9"/>
        <v>5.3228419347375322E-3</v>
      </c>
      <c r="AF60" s="20">
        <f t="shared" si="10"/>
        <v>1.2490373932315002E-2</v>
      </c>
      <c r="AG60" s="20">
        <f t="shared" si="11"/>
        <v>3.1018759565168974E-3</v>
      </c>
      <c r="AH60" s="20">
        <f t="shared" si="12"/>
        <v>7.2231305751597752E-3</v>
      </c>
      <c r="AI60" s="20">
        <f t="shared" si="13"/>
        <v>-3.2742933673545194E-3</v>
      </c>
      <c r="AJ60" s="20">
        <f t="shared" si="14"/>
        <v>-2.3477477432258809E-3</v>
      </c>
      <c r="AK60" s="20">
        <f t="shared" si="15"/>
        <v>9.9743931342974879E-3</v>
      </c>
      <c r="AL60" s="20">
        <f t="shared" si="16"/>
        <v>1.1582410962670764E-2</v>
      </c>
      <c r="AM60" s="20">
        <f t="shared" si="17"/>
        <v>1.2238591069515969E-2</v>
      </c>
      <c r="AN60" s="20">
        <f t="shared" si="18"/>
        <v>1.1661662903506009E-2</v>
      </c>
      <c r="AO60" s="20">
        <f t="shared" si="19"/>
        <v>1.5136480600077329E-2</v>
      </c>
      <c r="AP60" s="20">
        <f t="shared" si="20"/>
        <v>4.9999999999998934E-3</v>
      </c>
      <c r="AQ60" s="20">
        <f t="shared" si="21"/>
        <v>4.9125471417927891E-3</v>
      </c>
      <c r="AR60" s="20">
        <f t="shared" si="22"/>
        <v>-9.5015323978420163E-3</v>
      </c>
      <c r="AS60" s="20">
        <f t="shared" si="23"/>
        <v>-1.7862630115820233E-3</v>
      </c>
      <c r="AT60" s="20">
        <f t="shared" si="24"/>
        <v>8.2301426871187466E-3</v>
      </c>
      <c r="AU60" s="20">
        <f t="shared" si="25"/>
        <v>9.4610971001851674E-4</v>
      </c>
      <c r="AV60" s="20">
        <f t="shared" si="26"/>
        <v>1.172354358342842E-2</v>
      </c>
      <c r="AW60" s="20">
        <f t="shared" si="27"/>
        <v>6.6938752700340665E-3</v>
      </c>
      <c r="AX60" s="20">
        <f t="shared" si="28"/>
        <v>1.1812395009259458E-2</v>
      </c>
      <c r="AY60" s="20">
        <f t="shared" si="29"/>
        <v>4.2096052887419244E-3</v>
      </c>
      <c r="AZ60" s="20">
        <f t="shared" si="30"/>
        <v>-2.7865795759053458E-2</v>
      </c>
      <c r="BA60" s="20">
        <f t="shared" si="31"/>
        <v>-2.36727922409391E-2</v>
      </c>
      <c r="BB60" s="20">
        <f t="shared" si="32"/>
        <v>-6.2528296981583242E-3</v>
      </c>
      <c r="BC60" s="20">
        <f t="shared" si="33"/>
        <v>1.2337622497755163E-2</v>
      </c>
      <c r="BD60" s="20">
        <f t="shared" si="34"/>
        <v>1.8072289156626509E-2</v>
      </c>
      <c r="BE60" s="20">
        <f t="shared" si="35"/>
        <v>6.0565385749082878E-3</v>
      </c>
      <c r="BF60" s="20">
        <f t="shared" si="36"/>
        <v>9.9526230613979916E-3</v>
      </c>
      <c r="BG60" s="2" t="s">
        <v>177</v>
      </c>
      <c r="BH60" s="20">
        <f>(VLOOKUP(BH$4,Assets[],6,FALSE)/12)+AE60</f>
        <v>5.3228419347375322E-3</v>
      </c>
      <c r="BI60" s="20">
        <f>(VLOOKUP(BI$4,Assets[],6,FALSE)/12)+AF60</f>
        <v>1.2490373932315002E-2</v>
      </c>
      <c r="BJ60" s="20">
        <f>(VLOOKUP(BJ$4,Assets[],6,FALSE)/12)+AG60</f>
        <v>3.1018759565168974E-3</v>
      </c>
      <c r="BK60" s="20">
        <f>(VLOOKUP(BK$4,Assets[],6,FALSE)/12)+AH60</f>
        <v>7.2231305751597752E-3</v>
      </c>
      <c r="BL60" s="20">
        <f>(VLOOKUP(BL$4,Assets[],6,FALSE)/12)+AI60</f>
        <v>-3.2742933673545194E-3</v>
      </c>
      <c r="BM60" s="20">
        <f>(VLOOKUP(BM$4,Assets[],6,FALSE)/12)+AJ60</f>
        <v>-2.3477477432258809E-3</v>
      </c>
      <c r="BN60" s="20">
        <f>(VLOOKUP(BN$4,Assets[],6,FALSE)/12)+AK60</f>
        <v>9.9743931342974879E-3</v>
      </c>
      <c r="BO60" s="20">
        <f>(VLOOKUP(BO$4,Assets[],6,FALSE)/12)+AL60</f>
        <v>1.1582410962670764E-2</v>
      </c>
      <c r="BP60" s="20">
        <f>(VLOOKUP(BP$4,Assets[],6,FALSE)/12)+AM60</f>
        <v>1.2238591069515969E-2</v>
      </c>
      <c r="BQ60" s="20">
        <f>(VLOOKUP(BQ$4,Assets[],6,FALSE)/12)+AN60</f>
        <v>1.1661662903506009E-2</v>
      </c>
      <c r="BR60" s="20">
        <f>(VLOOKUP(BR$4,Assets[],6,FALSE)/12)+AO60</f>
        <v>1.5136480600077329E-2</v>
      </c>
      <c r="BS60" s="20">
        <f>(VLOOKUP(BS$4,Assets[],6,FALSE)/12)+AP60</f>
        <v>4.9999999999998934E-3</v>
      </c>
      <c r="BT60" s="20">
        <f>(VLOOKUP(BT$4,Assets[],6,FALSE)/12)+AQ60</f>
        <v>4.9125471417927891E-3</v>
      </c>
      <c r="BU60" s="20">
        <f>(VLOOKUP(BU$4,Assets[],6,FALSE)/12)+AR60</f>
        <v>-9.3287740645086829E-3</v>
      </c>
      <c r="BV60" s="20">
        <f>(VLOOKUP(BV$4,Assets[],6,FALSE)/12)+AS60</f>
        <v>-1.5286380115820232E-3</v>
      </c>
      <c r="BW60" s="20">
        <f>(VLOOKUP(BW$4,Assets[],6,FALSE)/12)+AT60</f>
        <v>8.4915260204520802E-3</v>
      </c>
      <c r="BX60" s="20">
        <f>(VLOOKUP(BX$4,Assets[],6,FALSE)/12)+AU60</f>
        <v>1.28696804335185E-3</v>
      </c>
      <c r="BY60" s="20">
        <f>(VLOOKUP(BY$4,Assets[],6,FALSE)/12)+AV60</f>
        <v>1.2306876916761753E-2</v>
      </c>
      <c r="BZ60" s="20">
        <f>(VLOOKUP(BZ$4,Assets[],6,FALSE)/12)+AW60</f>
        <v>6.9024086033673999E-3</v>
      </c>
      <c r="CA60" s="20">
        <f>(VLOOKUP(CA$4,Assets[],6,FALSE)/12)+AX60</f>
        <v>1.2229061675926124E-2</v>
      </c>
      <c r="CB60" s="20">
        <f>(VLOOKUP(CB$4,Assets[],6,FALSE)/12)+AY60</f>
        <v>4.3762719554085909E-3</v>
      </c>
      <c r="CC60" s="20">
        <f>(VLOOKUP(CC$4,Assets[],6,FALSE)/12)+AZ60</f>
        <v>-2.6615795759053457E-2</v>
      </c>
      <c r="CD60" s="20">
        <f>(VLOOKUP(CD$4,Assets[],6,FALSE)/12)+BA60</f>
        <v>-2.2539458907605767E-2</v>
      </c>
      <c r="CE60" s="20">
        <f>(VLOOKUP(CE$4,Assets[],6,FALSE)/12)+BB60</f>
        <v>-5.1245463648249912E-3</v>
      </c>
      <c r="CF60" s="20">
        <f>(VLOOKUP(CF$4,Assets[],6,FALSE)/12)+BC60</f>
        <v>1.3220205831088495E-2</v>
      </c>
      <c r="CG60" s="20">
        <f>(VLOOKUP(CG$4,Assets[],6,FALSE)/12)+BD60</f>
        <v>1.8788955823293176E-2</v>
      </c>
      <c r="CH60" s="20">
        <f>(VLOOKUP(CH$4,Assets[],6,FALSE)/12)+BE60</f>
        <v>6.8482052415749541E-3</v>
      </c>
      <c r="CI60" s="20">
        <f>(VLOOKUP(CI$4,Assets[],6,FALSE)/12)+BF60</f>
        <v>1.0369289728064657E-2</v>
      </c>
      <c r="CJ60" s="2" t="s">
        <v>177</v>
      </c>
      <c r="CK60" s="20">
        <f t="shared" si="65"/>
        <v>0.94272197225075582</v>
      </c>
      <c r="CL60" s="20">
        <f t="shared" si="38"/>
        <v>1.0089982557092205</v>
      </c>
      <c r="CM60" s="20">
        <f t="shared" si="39"/>
        <v>1.0084319385845255</v>
      </c>
      <c r="CN60" s="20">
        <f t="shared" si="40"/>
        <v>0.97595529175667883</v>
      </c>
      <c r="CO60" s="20">
        <f t="shared" si="41"/>
        <v>1.849900981582191</v>
      </c>
      <c r="CP60" s="20">
        <f t="shared" si="42"/>
        <v>1.7828923173521101</v>
      </c>
      <c r="CQ60" s="20">
        <f t="shared" si="43"/>
        <v>1.7465670974272063</v>
      </c>
      <c r="CR60" s="20">
        <f t="shared" si="44"/>
        <v>1.9985070180485525</v>
      </c>
      <c r="CS60" s="20">
        <f t="shared" si="45"/>
        <v>1.087992350132426</v>
      </c>
      <c r="CT60" s="20">
        <f t="shared" si="46"/>
        <v>1.2651813696589815</v>
      </c>
      <c r="CU60" s="20">
        <f t="shared" si="47"/>
        <v>1.186790931791817</v>
      </c>
      <c r="CV60" s="20">
        <f t="shared" si="48"/>
        <v>1.3156288748088401</v>
      </c>
      <c r="CW60" s="20">
        <f t="shared" si="49"/>
        <v>1.1459219166253902</v>
      </c>
      <c r="CX60" s="20">
        <f t="shared" si="50"/>
        <v>1.651231179608853</v>
      </c>
      <c r="CY60" s="20">
        <f t="shared" si="51"/>
        <v>1.7578641027151289</v>
      </c>
      <c r="CZ60" s="20">
        <f t="shared" si="52"/>
        <v>1.9715421952603038</v>
      </c>
      <c r="DA60" s="20">
        <f t="shared" si="53"/>
        <v>2.1063356882243665</v>
      </c>
      <c r="DB60" s="20">
        <f t="shared" si="54"/>
        <v>1.0112509611171554</v>
      </c>
      <c r="DC60" s="20">
        <f t="shared" si="55"/>
        <v>0.94971357850182769</v>
      </c>
      <c r="DD60" s="20">
        <f t="shared" si="56"/>
        <v>1.013963331596738</v>
      </c>
      <c r="DE60" s="20">
        <f t="shared" si="57"/>
        <v>1.0310649056958134</v>
      </c>
      <c r="DF60" s="20">
        <f t="shared" si="58"/>
        <v>2.286281069319005</v>
      </c>
      <c r="DG60" s="20">
        <f t="shared" si="59"/>
        <v>2.4834062353714068</v>
      </c>
      <c r="DH60" s="20">
        <f t="shared" si="60"/>
        <v>1.5833037089198907</v>
      </c>
      <c r="DI60" s="20">
        <f t="shared" si="66"/>
        <v>1.073086095235978</v>
      </c>
      <c r="DJ60" s="20">
        <f t="shared" si="62"/>
        <v>1.1447472436102524</v>
      </c>
      <c r="DK60" s="20">
        <f t="shared" si="67"/>
        <v>1.199445516446709</v>
      </c>
      <c r="DL60" s="20">
        <f t="shared" si="64"/>
        <v>1.1792079956986032</v>
      </c>
      <c r="DM60" s="2" t="s">
        <v>177</v>
      </c>
    </row>
    <row r="61" spans="1:117" x14ac:dyDescent="0.3">
      <c r="A61" s="15">
        <v>45169</v>
      </c>
      <c r="B61" s="18">
        <f>((In!B61-In!B$5)/In!B$5)+Justering!B$5</f>
        <v>0.94283771466601063</v>
      </c>
      <c r="C61" s="18">
        <f>((In!C61-In!C$5)/In!C$5)+Justering!C$5</f>
        <v>1.0018790302856331</v>
      </c>
      <c r="D61" s="18">
        <f>((In!D61-In!D$5)/In!D$5)+Justering!D$5</f>
        <v>1.0114963677314976</v>
      </c>
      <c r="E61" s="18">
        <f>((In!E61-In!E$5)/In!E$5)+Justering!E$5</f>
        <v>0.97758970502832998</v>
      </c>
      <c r="F61" s="18">
        <f>((In!F61-In!F$5)/In!F$5)+Justering!F$5</f>
        <v>1.7807185525724716</v>
      </c>
      <c r="G61" s="18">
        <f>((In!G61-In!G$5)/In!G$5)+Justering!G$5</f>
        <v>1.7179024083957484</v>
      </c>
      <c r="H61" s="18">
        <f>((In!H61-In!H$5)/In!H$5)+Justering!H$5</f>
        <v>1.6699277358002025</v>
      </c>
      <c r="I61" s="18">
        <f>((In!I61-In!I$5)/In!I$5)+Justering!I$5</f>
        <v>2.0221936759223644</v>
      </c>
      <c r="J61" s="18">
        <f>((In!J61-In!J$5)/In!J$5)+Justering!J$5</f>
        <v>1.0877344187421756</v>
      </c>
      <c r="K61" s="18">
        <f>((In!K61-In!K$5)/In!K$5)+Justering!K$5</f>
        <v>1.2962733111986844</v>
      </c>
      <c r="L61" s="18">
        <f>((In!L61-In!L$5)/In!L$5)+Justering!L$5</f>
        <v>1.2044377592953068</v>
      </c>
      <c r="M61" s="18">
        <f>((In!M61-In!M$5)/In!M$5)+Justering!M$5</f>
        <v>1.3222070191828841</v>
      </c>
      <c r="N61" s="18">
        <f>((In!N61-In!N60)/In!N60)+Justering!N60+(0.03^1/12)</f>
        <v>1.1514607227457847</v>
      </c>
      <c r="O61" s="18">
        <f>((In!O61-In!O$5)/In!O$5)+Justering!O$5</f>
        <v>1.5868607713513565</v>
      </c>
      <c r="P61" s="18">
        <f>((In!P61-In!P$5)/In!P$5)+Justering!P$5</f>
        <v>1.6675797280769502</v>
      </c>
      <c r="Q61" s="18">
        <f>((In!Q61-In!Q$5)/In!Q$5)+Justering!Q$5</f>
        <v>1.9649577198172286</v>
      </c>
      <c r="R61" s="18">
        <f>((In!R61-In!R$5)/In!R$5)+Justering!R$5</f>
        <v>2.0899839540903997</v>
      </c>
      <c r="S61" s="18">
        <f>((In!S61-In!S$5)/In!S$5)+Justering!S$5</f>
        <v>0.98118230358504943</v>
      </c>
      <c r="T61" s="18">
        <f>((In!T61-In!T$5)/In!T$5)+Justering!T$5</f>
        <v>0.93890492729782438</v>
      </c>
      <c r="U61" s="18">
        <f>((In!U61-In!U$5)/In!U$5)+Justering!U$5</f>
        <v>0.98511935080049806</v>
      </c>
      <c r="V61" s="18">
        <f>((In!V61-In!V$5)/In!V$5)+Justering!V$5</f>
        <v>1.0257658031908052</v>
      </c>
      <c r="W61" s="18">
        <f>((In!W61-In!W$5)/In!W$5)+Justering!W$5</f>
        <v>2.0507666546978705</v>
      </c>
      <c r="X61" s="18">
        <f>((In!X61-In!X$5)/In!X$5)+Justering!X$5</f>
        <v>2.240438914281583</v>
      </c>
      <c r="Y61" s="18">
        <f>((In!Y61-In!Y$5)/In!Y$5)+Justering!Y$5</f>
        <v>1.5034120827147484</v>
      </c>
      <c r="Z61" s="18">
        <f>((In!Z61-In!Z$5)/In!Z$5)+Justering!Z$5</f>
        <v>1.0195158492351364</v>
      </c>
      <c r="AA61" s="18">
        <f>((In!AA61-In!AA$5)/In!AA$5)+Justering!AA$5</f>
        <v>1.1005788712011577</v>
      </c>
      <c r="AB61" s="18">
        <f>(1+(In!AB60/In!AB59-1))*AB60</f>
        <v>1.1881838944581176</v>
      </c>
      <c r="AC61" s="18">
        <f>((In!AC61-In!AC$5)/In!AC$5)+Justering!AC$5</f>
        <v>1.1666154496800714</v>
      </c>
      <c r="AD61" s="2" t="s">
        <v>177</v>
      </c>
      <c r="AE61" s="20">
        <f t="shared" si="9"/>
        <v>1.2277470840982296E-4</v>
      </c>
      <c r="AF61" s="20">
        <f t="shared" si="10"/>
        <v>-7.0557361058898316E-3</v>
      </c>
      <c r="AG61" s="20">
        <f t="shared" si="11"/>
        <v>3.0388061203947547E-3</v>
      </c>
      <c r="AH61" s="20">
        <f t="shared" si="12"/>
        <v>1.6746804750749078E-3</v>
      </c>
      <c r="AI61" s="20">
        <f t="shared" si="13"/>
        <v>-3.7397909238660709E-2</v>
      </c>
      <c r="AJ61" s="20">
        <f t="shared" si="14"/>
        <v>-3.645195412187463E-2</v>
      </c>
      <c r="AK61" s="20">
        <f t="shared" si="15"/>
        <v>-4.3879998506726747E-2</v>
      </c>
      <c r="AL61" s="20">
        <f t="shared" si="16"/>
        <v>1.1852176479690835E-2</v>
      </c>
      <c r="AM61" s="20">
        <f t="shared" si="17"/>
        <v>-2.3707095938574341E-4</v>
      </c>
      <c r="AN61" s="20">
        <f t="shared" si="18"/>
        <v>2.4575086454271089E-2</v>
      </c>
      <c r="AO61" s="20">
        <f t="shared" si="19"/>
        <v>1.4869364966284992E-2</v>
      </c>
      <c r="AP61" s="20">
        <f t="shared" si="20"/>
        <v>4.9999999999998934E-3</v>
      </c>
      <c r="AQ61" s="20">
        <f t="shared" si="21"/>
        <v>4.8334934868037305E-3</v>
      </c>
      <c r="AR61" s="20">
        <f t="shared" si="22"/>
        <v>-2.9877244915974988E-2</v>
      </c>
      <c r="AS61" s="20">
        <f t="shared" si="23"/>
        <v>-3.7936848834872694E-2</v>
      </c>
      <c r="AT61" s="20">
        <f t="shared" si="24"/>
        <v>1.0927309484046743E-2</v>
      </c>
      <c r="AU61" s="20">
        <f t="shared" si="25"/>
        <v>1.0779248691311638E-2</v>
      </c>
      <c r="AV61" s="20">
        <f t="shared" si="26"/>
        <v>1.9040214575924974E-3</v>
      </c>
      <c r="AW61" s="20">
        <f t="shared" si="27"/>
        <v>3.5562741349526306E-5</v>
      </c>
      <c r="AX61" s="20">
        <f t="shared" si="28"/>
        <v>-5.9236647588836178E-3</v>
      </c>
      <c r="AY61" s="20">
        <f t="shared" si="29"/>
        <v>4.0176972302090608E-3</v>
      </c>
      <c r="AZ61" s="20">
        <f t="shared" si="30"/>
        <v>-3.9931252553110919E-2</v>
      </c>
      <c r="BA61" s="20">
        <f t="shared" si="31"/>
        <v>-4.0619980118258514E-2</v>
      </c>
      <c r="BB61" s="20">
        <f t="shared" si="32"/>
        <v>9.8486699146445034E-3</v>
      </c>
      <c r="BC61" s="20">
        <f t="shared" si="33"/>
        <v>-2.6886904204383999E-3</v>
      </c>
      <c r="BD61" s="20">
        <f t="shared" si="34"/>
        <v>0</v>
      </c>
      <c r="BE61" s="20">
        <f t="shared" si="35"/>
        <v>6.3760525353899755E-3</v>
      </c>
      <c r="BF61" s="20">
        <f t="shared" si="36"/>
        <v>1.219080805680961E-2</v>
      </c>
      <c r="BG61" s="2" t="s">
        <v>177</v>
      </c>
      <c r="BH61" s="20">
        <f>(VLOOKUP(BH$4,Assets[],6,FALSE)/12)+AE61</f>
        <v>1.2277470840982296E-4</v>
      </c>
      <c r="BI61" s="20">
        <f>(VLOOKUP(BI$4,Assets[],6,FALSE)/12)+AF61</f>
        <v>-7.0557361058898316E-3</v>
      </c>
      <c r="BJ61" s="20">
        <f>(VLOOKUP(BJ$4,Assets[],6,FALSE)/12)+AG61</f>
        <v>3.0388061203947547E-3</v>
      </c>
      <c r="BK61" s="20">
        <f>(VLOOKUP(BK$4,Assets[],6,FALSE)/12)+AH61</f>
        <v>1.6746804750749078E-3</v>
      </c>
      <c r="BL61" s="20">
        <f>(VLOOKUP(BL$4,Assets[],6,FALSE)/12)+AI61</f>
        <v>-3.7397909238660709E-2</v>
      </c>
      <c r="BM61" s="20">
        <f>(VLOOKUP(BM$4,Assets[],6,FALSE)/12)+AJ61</f>
        <v>-3.645195412187463E-2</v>
      </c>
      <c r="BN61" s="20">
        <f>(VLOOKUP(BN$4,Assets[],6,FALSE)/12)+AK61</f>
        <v>-4.3879998506726747E-2</v>
      </c>
      <c r="BO61" s="20">
        <f>(VLOOKUP(BO$4,Assets[],6,FALSE)/12)+AL61</f>
        <v>1.1852176479690835E-2</v>
      </c>
      <c r="BP61" s="20">
        <f>(VLOOKUP(BP$4,Assets[],6,FALSE)/12)+AM61</f>
        <v>-2.3707095938574341E-4</v>
      </c>
      <c r="BQ61" s="20">
        <f>(VLOOKUP(BQ$4,Assets[],6,FALSE)/12)+AN61</f>
        <v>2.4575086454271089E-2</v>
      </c>
      <c r="BR61" s="20">
        <f>(VLOOKUP(BR$4,Assets[],6,FALSE)/12)+AO61</f>
        <v>1.4869364966284992E-2</v>
      </c>
      <c r="BS61" s="20">
        <f>(VLOOKUP(BS$4,Assets[],6,FALSE)/12)+AP61</f>
        <v>4.9999999999998934E-3</v>
      </c>
      <c r="BT61" s="20">
        <f>(VLOOKUP(BT$4,Assets[],6,FALSE)/12)+AQ61</f>
        <v>4.8334934868037305E-3</v>
      </c>
      <c r="BU61" s="20">
        <f>(VLOOKUP(BU$4,Assets[],6,FALSE)/12)+AR61</f>
        <v>-2.9704486582641656E-2</v>
      </c>
      <c r="BV61" s="20">
        <f>(VLOOKUP(BV$4,Assets[],6,FALSE)/12)+AS61</f>
        <v>-3.7679223834872697E-2</v>
      </c>
      <c r="BW61" s="20">
        <f>(VLOOKUP(BW$4,Assets[],6,FALSE)/12)+AT61</f>
        <v>1.1188692817380077E-2</v>
      </c>
      <c r="BX61" s="20">
        <f>(VLOOKUP(BX$4,Assets[],6,FALSE)/12)+AU61</f>
        <v>1.1120107024644971E-2</v>
      </c>
      <c r="BY61" s="20">
        <f>(VLOOKUP(BY$4,Assets[],6,FALSE)/12)+AV61</f>
        <v>2.4873547909258307E-3</v>
      </c>
      <c r="BZ61" s="20">
        <f>(VLOOKUP(BZ$4,Assets[],6,FALSE)/12)+AW61</f>
        <v>2.4409607468285966E-4</v>
      </c>
      <c r="CA61" s="20">
        <f>(VLOOKUP(CA$4,Assets[],6,FALSE)/12)+AX61</f>
        <v>-5.506998092216951E-3</v>
      </c>
      <c r="CB61" s="20">
        <f>(VLOOKUP(CB$4,Assets[],6,FALSE)/12)+AY61</f>
        <v>4.1843638968757273E-3</v>
      </c>
      <c r="CC61" s="20">
        <f>(VLOOKUP(CC$4,Assets[],6,FALSE)/12)+AZ61</f>
        <v>-3.8681252553110917E-2</v>
      </c>
      <c r="CD61" s="20">
        <f>(VLOOKUP(CD$4,Assets[],6,FALSE)/12)+BA61</f>
        <v>-3.9486646784925181E-2</v>
      </c>
      <c r="CE61" s="20">
        <f>(VLOOKUP(CE$4,Assets[],6,FALSE)/12)+BB61</f>
        <v>1.0976953247977837E-2</v>
      </c>
      <c r="CF61" s="20">
        <f>(VLOOKUP(CF$4,Assets[],6,FALSE)/12)+BC61</f>
        <v>-1.8061070871050666E-3</v>
      </c>
      <c r="CG61" s="20">
        <f>(VLOOKUP(CG$4,Assets[],6,FALSE)/12)+BD61</f>
        <v>7.1666666666666667E-4</v>
      </c>
      <c r="CH61" s="20">
        <f>(VLOOKUP(CH$4,Assets[],6,FALSE)/12)+BE61</f>
        <v>7.1677192020566417E-3</v>
      </c>
      <c r="CI61" s="20">
        <f>(VLOOKUP(CI$4,Assets[],6,FALSE)/12)+BF61</f>
        <v>1.2607474723476276E-2</v>
      </c>
      <c r="CJ61" s="2" t="s">
        <v>177</v>
      </c>
      <c r="CK61" s="20">
        <f t="shared" si="65"/>
        <v>0.94283771466601041</v>
      </c>
      <c r="CL61" s="20">
        <f t="shared" si="38"/>
        <v>1.0018790302856331</v>
      </c>
      <c r="CM61" s="20">
        <f t="shared" si="39"/>
        <v>1.0114963677314976</v>
      </c>
      <c r="CN61" s="20">
        <f t="shared" si="40"/>
        <v>0.97758970502832976</v>
      </c>
      <c r="CO61" s="20">
        <f t="shared" si="41"/>
        <v>1.7807185525724709</v>
      </c>
      <c r="CP61" s="20">
        <f t="shared" si="42"/>
        <v>1.7179024083957481</v>
      </c>
      <c r="CQ61" s="20">
        <f t="shared" si="43"/>
        <v>1.6699277358002025</v>
      </c>
      <c r="CR61" s="20">
        <f t="shared" si="44"/>
        <v>2.0221936759223644</v>
      </c>
      <c r="CS61" s="20">
        <f t="shared" si="45"/>
        <v>1.0877344187421758</v>
      </c>
      <c r="CT61" s="20">
        <f t="shared" si="46"/>
        <v>1.2962733111986842</v>
      </c>
      <c r="CU61" s="20">
        <f t="shared" si="47"/>
        <v>1.2044377592953071</v>
      </c>
      <c r="CV61" s="20">
        <f t="shared" si="48"/>
        <v>1.3222070191828841</v>
      </c>
      <c r="CW61" s="20">
        <f t="shared" si="49"/>
        <v>1.1514607227457847</v>
      </c>
      <c r="CX61" s="20">
        <f t="shared" si="50"/>
        <v>1.6021822051893222</v>
      </c>
      <c r="CY61" s="20">
        <f t="shared" si="51"/>
        <v>1.6916291477176379</v>
      </c>
      <c r="CZ61" s="20">
        <f t="shared" si="52"/>
        <v>1.9936011752595746</v>
      </c>
      <c r="DA61" s="20">
        <f t="shared" si="53"/>
        <v>2.1297583665072506</v>
      </c>
      <c r="DB61" s="20">
        <f t="shared" si="54"/>
        <v>1.0137663010401186</v>
      </c>
      <c r="DC61" s="20">
        <f t="shared" si="55"/>
        <v>0.94994539985841298</v>
      </c>
      <c r="DD61" s="20">
        <f t="shared" si="56"/>
        <v>1.0083794374640569</v>
      </c>
      <c r="DE61" s="20">
        <f t="shared" si="57"/>
        <v>1.0353792564625426</v>
      </c>
      <c r="DF61" s="20">
        <f t="shared" si="58"/>
        <v>2.1978448538692801</v>
      </c>
      <c r="DG61" s="20">
        <f t="shared" si="59"/>
        <v>2.3853448505318151</v>
      </c>
      <c r="DH61" s="20">
        <f t="shared" si="60"/>
        <v>1.6006835597100542</v>
      </c>
      <c r="DI61" s="20">
        <f t="shared" si="66"/>
        <v>1.0711479868342983</v>
      </c>
      <c r="DJ61" s="20">
        <f t="shared" si="62"/>
        <v>1.1455676458015065</v>
      </c>
      <c r="DK61" s="20">
        <f t="shared" si="67"/>
        <v>1.2080428051067649</v>
      </c>
      <c r="DL61" s="20">
        <f t="shared" si="64"/>
        <v>1.1940748306980946</v>
      </c>
      <c r="DM61" s="2" t="s">
        <v>177</v>
      </c>
    </row>
    <row r="62" spans="1:117" x14ac:dyDescent="0.3">
      <c r="A62" s="15">
        <v>45199</v>
      </c>
      <c r="B62" s="18">
        <f>((In!B62-In!B$5)/In!B$5)+Justering!B$5</f>
        <v>0.94095690041811941</v>
      </c>
      <c r="C62" s="18">
        <f>((In!C62-In!C$5)/In!C$5)+Justering!C$5</f>
        <v>0.99766402704163304</v>
      </c>
      <c r="D62" s="18">
        <f>((In!D62-In!D$5)/In!D$5)+Justering!D$5</f>
        <v>1.0142181898930938</v>
      </c>
      <c r="E62" s="18">
        <f>((In!E62-In!E$5)/In!E$5)+Justering!E$5</f>
        <v>0.97993604064530138</v>
      </c>
      <c r="F62" s="18">
        <f>((In!F62-In!F$5)/In!F$5)+Justering!F$5</f>
        <v>1.7450110392154989</v>
      </c>
      <c r="G62" s="18">
        <f>((In!G62-In!G$5)/In!G$5)+Justering!G$5</f>
        <v>1.68641745526304</v>
      </c>
      <c r="H62" s="18">
        <f>((In!H62-In!H$5)/In!H$5)+Justering!H$5</f>
        <v>1.6058358637572678</v>
      </c>
      <c r="I62" s="18">
        <f>((In!I62-In!I$5)/In!I$5)+Justering!I$5</f>
        <v>1.9334925246297949</v>
      </c>
      <c r="J62" s="18">
        <f>((In!J62-In!J$5)/In!J$5)+Justering!J$5</f>
        <v>1.07921953735916</v>
      </c>
      <c r="K62" s="18">
        <f>((In!K62-In!K$5)/In!K$5)+Justering!K$5</f>
        <v>1.307537158283427</v>
      </c>
      <c r="L62" s="18">
        <f>((In!L62-In!L$5)/In!L$5)+Justering!L$5</f>
        <v>1.2173214180381053</v>
      </c>
      <c r="M62" s="18">
        <f>((In!M62-In!M$5)/In!M$5)+Justering!M$5</f>
        <v>1.3288180542787984</v>
      </c>
      <c r="N62" s="18">
        <f>((In!N62-In!N61)/In!N61)+Justering!N61+(0.03^1/12)</f>
        <v>1.1566516094839157</v>
      </c>
      <c r="O62" s="18">
        <f>((In!O62-In!O$5)/In!O$5)+Justering!O$5</f>
        <v>1.5593371160340137</v>
      </c>
      <c r="P62" s="18">
        <f>((In!P62-In!P$5)/In!P$5)+Justering!P$5</f>
        <v>1.6324192920522682</v>
      </c>
      <c r="Q62" s="18">
        <f>((In!Q62-In!Q$5)/In!Q$5)+Justering!Q$5</f>
        <v>1.8690480359938939</v>
      </c>
      <c r="R62" s="18">
        <f>((In!R62-In!R$5)/In!R$5)+Justering!R$5</f>
        <v>1.9747071256294002</v>
      </c>
      <c r="S62" s="18">
        <f>((In!S62-In!S$5)/In!S$5)+Justering!S$5</f>
        <v>0.98266278344081548</v>
      </c>
      <c r="T62" s="18">
        <f>((In!T62-In!T$5)/In!T$5)+Justering!T$5</f>
        <v>0.93786498690912934</v>
      </c>
      <c r="U62" s="18">
        <f>((In!U62-In!U$5)/In!U$5)+Justering!U$5</f>
        <v>0.97988689627137693</v>
      </c>
      <c r="V62" s="18">
        <f>((In!V62-In!V$5)/In!V$5)+Justering!V$5</f>
        <v>1.029178164841795</v>
      </c>
      <c r="W62" s="18">
        <f>((In!W62-In!W$5)/In!W$5)+Justering!W$5</f>
        <v>1.9098808927062634</v>
      </c>
      <c r="X62" s="18">
        <f>((In!X62-In!X$5)/In!X$5)+Justering!X$5</f>
        <v>2.1150623749889546</v>
      </c>
      <c r="Y62" s="18">
        <f>((In!Y62-In!Y$5)/In!Y$5)+Justering!Y$5</f>
        <v>1.5112572709272321</v>
      </c>
      <c r="Z62" s="18">
        <f>((In!Z62-In!Z$5)/In!Z$5)+Justering!Z$5</f>
        <v>1.0086004911347917</v>
      </c>
      <c r="AA62" s="18">
        <f>((In!AA62-In!AA$5)/In!AA$5)+Justering!AA$5</f>
        <v>1.0918958031837915</v>
      </c>
      <c r="AB62" s="18">
        <f>(1+(In!AB61/In!AB60-1))*AB61</f>
        <v>1.1963484418102888</v>
      </c>
      <c r="AC62" s="18">
        <f>((In!AC62-In!AC$5)/In!AC$5)+Justering!AC$5</f>
        <v>1.1861194866942326</v>
      </c>
      <c r="AD62" s="2" t="s">
        <v>177</v>
      </c>
      <c r="AE62" s="20">
        <f t="shared" si="9"/>
        <v>-1.9948440952614055E-3</v>
      </c>
      <c r="AF62" s="20">
        <f t="shared" si="10"/>
        <v>-4.207097979481933E-3</v>
      </c>
      <c r="AG62" s="20">
        <f t="shared" si="11"/>
        <v>2.6908867381307822E-3</v>
      </c>
      <c r="AH62" s="20">
        <f t="shared" si="12"/>
        <v>2.4001230832348952E-3</v>
      </c>
      <c r="AI62" s="20">
        <f t="shared" si="13"/>
        <v>-2.0052306022975142E-2</v>
      </c>
      <c r="AJ62" s="20">
        <f t="shared" si="14"/>
        <v>-1.8327556314511662E-2</v>
      </c>
      <c r="AK62" s="20">
        <f t="shared" si="15"/>
        <v>-3.8380027272391426E-2</v>
      </c>
      <c r="AL62" s="20">
        <f t="shared" si="16"/>
        <v>-4.3863825878157292E-2</v>
      </c>
      <c r="AM62" s="20">
        <f t="shared" si="17"/>
        <v>-7.8280885814590029E-3</v>
      </c>
      <c r="AN62" s="20">
        <f t="shared" si="18"/>
        <v>8.6894075403949333E-3</v>
      </c>
      <c r="AO62" s="20">
        <f t="shared" si="19"/>
        <v>1.0696824010512973E-2</v>
      </c>
      <c r="AP62" s="20">
        <f t="shared" si="20"/>
        <v>4.9999999999998934E-3</v>
      </c>
      <c r="AQ62" s="20">
        <f t="shared" si="21"/>
        <v>4.5080884094359508E-3</v>
      </c>
      <c r="AR62" s="20">
        <f t="shared" si="22"/>
        <v>-1.7344719722262703E-2</v>
      </c>
      <c r="AS62" s="20">
        <f t="shared" si="23"/>
        <v>-2.1084710633433312E-2</v>
      </c>
      <c r="AT62" s="20">
        <f t="shared" si="24"/>
        <v>-4.8810049629086083E-2</v>
      </c>
      <c r="AU62" s="20">
        <f t="shared" si="25"/>
        <v>-5.5156800718678345E-2</v>
      </c>
      <c r="AV62" s="20">
        <f t="shared" si="26"/>
        <v>1.5088733769010876E-3</v>
      </c>
      <c r="AW62" s="20">
        <f t="shared" si="27"/>
        <v>-1.1076098958049396E-3</v>
      </c>
      <c r="AX62" s="20">
        <f t="shared" si="28"/>
        <v>-5.3114929930767607E-3</v>
      </c>
      <c r="AY62" s="20">
        <f t="shared" si="29"/>
        <v>3.3266478960158885E-3</v>
      </c>
      <c r="AZ62" s="20">
        <f t="shared" si="30"/>
        <v>-6.8699070013093722E-2</v>
      </c>
      <c r="BA62" s="20">
        <f t="shared" si="31"/>
        <v>-5.5960704169804032E-2</v>
      </c>
      <c r="BB62" s="20">
        <f t="shared" si="32"/>
        <v>5.218255395631477E-3</v>
      </c>
      <c r="BC62" s="20">
        <f t="shared" si="33"/>
        <v>-1.0706413351527222E-2</v>
      </c>
      <c r="BD62" s="20">
        <f t="shared" si="34"/>
        <v>-7.8895463510848529E-3</v>
      </c>
      <c r="BE62" s="20">
        <f t="shared" si="35"/>
        <v>6.8714509515337419E-3</v>
      </c>
      <c r="BF62" s="20">
        <f t="shared" si="36"/>
        <v>1.6718479957992916E-2</v>
      </c>
      <c r="BG62" s="2" t="s">
        <v>177</v>
      </c>
      <c r="BH62" s="20">
        <f>(VLOOKUP(BH$4,Assets[],6,FALSE)/12)+AE62</f>
        <v>-1.9948440952614055E-3</v>
      </c>
      <c r="BI62" s="20">
        <f>(VLOOKUP(BI$4,Assets[],6,FALSE)/12)+AF62</f>
        <v>-4.207097979481933E-3</v>
      </c>
      <c r="BJ62" s="20">
        <f>(VLOOKUP(BJ$4,Assets[],6,FALSE)/12)+AG62</f>
        <v>2.6908867381307822E-3</v>
      </c>
      <c r="BK62" s="20">
        <f>(VLOOKUP(BK$4,Assets[],6,FALSE)/12)+AH62</f>
        <v>2.4001230832348952E-3</v>
      </c>
      <c r="BL62" s="20">
        <f>(VLOOKUP(BL$4,Assets[],6,FALSE)/12)+AI62</f>
        <v>-2.0052306022975142E-2</v>
      </c>
      <c r="BM62" s="20">
        <f>(VLOOKUP(BM$4,Assets[],6,FALSE)/12)+AJ62</f>
        <v>-1.8327556314511662E-2</v>
      </c>
      <c r="BN62" s="20">
        <f>(VLOOKUP(BN$4,Assets[],6,FALSE)/12)+AK62</f>
        <v>-3.8380027272391426E-2</v>
      </c>
      <c r="BO62" s="20">
        <f>(VLOOKUP(BO$4,Assets[],6,FALSE)/12)+AL62</f>
        <v>-4.3863825878157292E-2</v>
      </c>
      <c r="BP62" s="20">
        <f>(VLOOKUP(BP$4,Assets[],6,FALSE)/12)+AM62</f>
        <v>-7.8280885814590029E-3</v>
      </c>
      <c r="BQ62" s="20">
        <f>(VLOOKUP(BQ$4,Assets[],6,FALSE)/12)+AN62</f>
        <v>8.6894075403949333E-3</v>
      </c>
      <c r="BR62" s="20">
        <f>(VLOOKUP(BR$4,Assets[],6,FALSE)/12)+AO62</f>
        <v>1.0696824010512973E-2</v>
      </c>
      <c r="BS62" s="20">
        <f>(VLOOKUP(BS$4,Assets[],6,FALSE)/12)+AP62</f>
        <v>4.9999999999998934E-3</v>
      </c>
      <c r="BT62" s="20">
        <f>(VLOOKUP(BT$4,Assets[],6,FALSE)/12)+AQ62</f>
        <v>4.5080884094359508E-3</v>
      </c>
      <c r="BU62" s="20">
        <f>(VLOOKUP(BU$4,Assets[],6,FALSE)/12)+AR62</f>
        <v>-1.7171961388929371E-2</v>
      </c>
      <c r="BV62" s="20">
        <f>(VLOOKUP(BV$4,Assets[],6,FALSE)/12)+AS62</f>
        <v>-2.0827085633433311E-2</v>
      </c>
      <c r="BW62" s="20">
        <f>(VLOOKUP(BW$4,Assets[],6,FALSE)/12)+AT62</f>
        <v>-4.8548666295752753E-2</v>
      </c>
      <c r="BX62" s="20">
        <f>(VLOOKUP(BX$4,Assets[],6,FALSE)/12)+AU62</f>
        <v>-5.4815942385345012E-2</v>
      </c>
      <c r="BY62" s="20">
        <f>(VLOOKUP(BY$4,Assets[],6,FALSE)/12)+AV62</f>
        <v>2.0922067102344209E-3</v>
      </c>
      <c r="BZ62" s="20">
        <f>(VLOOKUP(BZ$4,Assets[],6,FALSE)/12)+AW62</f>
        <v>-8.9907656247160625E-4</v>
      </c>
      <c r="CA62" s="20">
        <f>(VLOOKUP(CA$4,Assets[],6,FALSE)/12)+AX62</f>
        <v>-4.894826326410094E-3</v>
      </c>
      <c r="CB62" s="20">
        <f>(VLOOKUP(CB$4,Assets[],6,FALSE)/12)+AY62</f>
        <v>3.493314562682555E-3</v>
      </c>
      <c r="CC62" s="20">
        <f>(VLOOKUP(CC$4,Assets[],6,FALSE)/12)+AZ62</f>
        <v>-6.744907001309372E-2</v>
      </c>
      <c r="CD62" s="20">
        <f>(VLOOKUP(CD$4,Assets[],6,FALSE)/12)+BA62</f>
        <v>-5.4827370836470699E-2</v>
      </c>
      <c r="CE62" s="20">
        <f>(VLOOKUP(CE$4,Assets[],6,FALSE)/12)+BB62</f>
        <v>6.34653872896481E-3</v>
      </c>
      <c r="CF62" s="20">
        <f>(VLOOKUP(CF$4,Assets[],6,FALSE)/12)+BC62</f>
        <v>-9.8238300181938895E-3</v>
      </c>
      <c r="CG62" s="20">
        <f>(VLOOKUP(CG$4,Assets[],6,FALSE)/12)+BD62</f>
        <v>-7.1728796844181862E-3</v>
      </c>
      <c r="CH62" s="20">
        <f>(VLOOKUP(CH$4,Assets[],6,FALSE)/12)+BE62</f>
        <v>7.6631176182004081E-3</v>
      </c>
      <c r="CI62" s="20">
        <f>(VLOOKUP(CI$4,Assets[],6,FALSE)/12)+BF62</f>
        <v>1.7135146624659581E-2</v>
      </c>
      <c r="CJ62" s="2" t="s">
        <v>177</v>
      </c>
      <c r="CK62" s="20">
        <f t="shared" si="65"/>
        <v>0.94095690041811919</v>
      </c>
      <c r="CL62" s="20">
        <f t="shared" si="38"/>
        <v>0.99766402704163304</v>
      </c>
      <c r="CM62" s="20">
        <f t="shared" si="39"/>
        <v>1.0142181898930938</v>
      </c>
      <c r="CN62" s="20">
        <f t="shared" si="40"/>
        <v>0.97993604064530104</v>
      </c>
      <c r="CO62" s="20">
        <f t="shared" si="41"/>
        <v>1.7450110392154983</v>
      </c>
      <c r="CP62" s="20">
        <f t="shared" si="42"/>
        <v>1.6864174552630398</v>
      </c>
      <c r="CQ62" s="20">
        <f t="shared" si="43"/>
        <v>1.6058358637572678</v>
      </c>
      <c r="CR62" s="20">
        <f t="shared" si="44"/>
        <v>1.9334925246297949</v>
      </c>
      <c r="CS62" s="20">
        <f t="shared" si="45"/>
        <v>1.0792195373591602</v>
      </c>
      <c r="CT62" s="20">
        <f t="shared" si="46"/>
        <v>1.3075371582834268</v>
      </c>
      <c r="CU62" s="20">
        <f t="shared" si="47"/>
        <v>1.2173214180381056</v>
      </c>
      <c r="CV62" s="20">
        <f t="shared" si="48"/>
        <v>1.3288180542787984</v>
      </c>
      <c r="CW62" s="20">
        <f t="shared" si="49"/>
        <v>1.1566516094839157</v>
      </c>
      <c r="CX62" s="20">
        <f t="shared" si="50"/>
        <v>1.5746695942237814</v>
      </c>
      <c r="CY62" s="20">
        <f t="shared" si="51"/>
        <v>1.6563974425981109</v>
      </c>
      <c r="CZ62" s="20">
        <f t="shared" si="52"/>
        <v>1.8968144970750771</v>
      </c>
      <c r="DA62" s="20">
        <f t="shared" si="53"/>
        <v>2.0130136545940824</v>
      </c>
      <c r="DB62" s="20">
        <f t="shared" si="54"/>
        <v>1.0158873096977643</v>
      </c>
      <c r="DC62" s="20">
        <f t="shared" si="55"/>
        <v>0.94909132621377257</v>
      </c>
      <c r="DD62" s="20">
        <f t="shared" si="56"/>
        <v>1.0034435952465472</v>
      </c>
      <c r="DE62" s="20">
        <f t="shared" si="57"/>
        <v>1.0389961618970427</v>
      </c>
      <c r="DF62" s="20">
        <f t="shared" si="58"/>
        <v>2.049602262442733</v>
      </c>
      <c r="DG62" s="20">
        <f t="shared" si="59"/>
        <v>2.2545626638388416</v>
      </c>
      <c r="DH62" s="20">
        <f t="shared" si="60"/>
        <v>1.6108423599145711</v>
      </c>
      <c r="DI62" s="20">
        <f t="shared" si="66"/>
        <v>1.0606252110873076</v>
      </c>
      <c r="DJ62" s="20">
        <f t="shared" si="62"/>
        <v>1.1373506269078102</v>
      </c>
      <c r="DK62" s="20">
        <f t="shared" si="67"/>
        <v>1.2173001792101188</v>
      </c>
      <c r="DL62" s="20">
        <f t="shared" si="64"/>
        <v>1.2145354780029221</v>
      </c>
      <c r="DM62" s="2" t="s">
        <v>177</v>
      </c>
    </row>
    <row r="63" spans="1:117" x14ac:dyDescent="0.3">
      <c r="A63" s="15">
        <v>45230</v>
      </c>
      <c r="B63" s="18">
        <f>((In!B63-In!B$5)/In!B$5)+Justering!B$5</f>
        <v>0.94646913294463175</v>
      </c>
      <c r="C63" s="18">
        <f>((In!C63-In!C$5)/In!C$5)+Justering!C$5</f>
        <v>0.99909929569316891</v>
      </c>
      <c r="D63" s="18">
        <f>((In!D63-In!D$5)/In!D$5)+Justering!D$5</f>
        <v>1.0173206864828854</v>
      </c>
      <c r="E63" s="18">
        <f>((In!E63-In!E$5)/In!E$5)+Justering!E$5</f>
        <v>0.98714550777608112</v>
      </c>
      <c r="F63" s="18">
        <f>((In!F63-In!F$5)/In!F$5)+Justering!F$5</f>
        <v>1.6835041624054976</v>
      </c>
      <c r="G63" s="18">
        <f>((In!G63-In!G$5)/In!G$5)+Justering!G$5</f>
        <v>1.6288760819841235</v>
      </c>
      <c r="H63" s="18">
        <f>((In!H63-In!H$5)/In!H$5)+Justering!H$5</f>
        <v>1.5548076877809949</v>
      </c>
      <c r="I63" s="18">
        <f>((In!I63-In!I$5)/In!I$5)+Justering!I$5</f>
        <v>1.9180532585206169</v>
      </c>
      <c r="J63" s="18">
        <f>((In!J63-In!J$5)/In!J$5)+Justering!J$5</f>
        <v>1.0670527249507729</v>
      </c>
      <c r="K63" s="18">
        <f>((In!K63-In!K$5)/In!K$5)+Justering!K$5</f>
        <v>1.3280789400192385</v>
      </c>
      <c r="L63" s="18">
        <f>((In!L63-In!L$5)/In!L$5)+Justering!L$5</f>
        <v>1.2110688373739162</v>
      </c>
      <c r="M63" s="18">
        <f>((In!M63-In!M$5)/In!M$5)+Justering!M$5</f>
        <v>1.3354621445501924</v>
      </c>
      <c r="N63" s="18">
        <f>((In!N63-In!N62)/In!N62)+Justering!N62+(0.03^1/12)</f>
        <v>1.1622106125867082</v>
      </c>
      <c r="O63" s="18">
        <f>((In!O63-In!O$5)/In!O$5)+Justering!O$5</f>
        <v>1.5039031548485982</v>
      </c>
      <c r="P63" s="18">
        <f>((In!P63-In!P$5)/In!P$5)+Justering!P$5</f>
        <v>1.5723665750042088</v>
      </c>
      <c r="Q63" s="18">
        <f>((In!Q63-In!Q$5)/In!Q$5)+Justering!Q$5</f>
        <v>1.8565924880599807</v>
      </c>
      <c r="R63" s="18">
        <f>((In!R63-In!R$5)/In!R$5)+Justering!R$5</f>
        <v>1.9644360520142727</v>
      </c>
      <c r="S63" s="18">
        <f>((In!S63-In!S$5)/In!S$5)+Justering!S$5</f>
        <v>0.98776159767006444</v>
      </c>
      <c r="T63" s="18">
        <f>((In!T63-In!T$5)/In!T$5)+Justering!T$5</f>
        <v>0.94412498829354485</v>
      </c>
      <c r="U63" s="18">
        <f>((In!U63-In!U$5)/In!U$5)+Justering!U$5</f>
        <v>0.981067081079675</v>
      </c>
      <c r="V63" s="18">
        <f>((In!V63-In!V$5)/In!V$5)+Justering!V$5</f>
        <v>1.0332136534029652</v>
      </c>
      <c r="W63" s="18">
        <f>((In!W63-In!W$5)/In!W$5)+Justering!W$5</f>
        <v>1.8526159324027693</v>
      </c>
      <c r="X63" s="18">
        <f>((In!X63-In!X$5)/In!X$5)+Justering!X$5</f>
        <v>2.0616279349982727</v>
      </c>
      <c r="Y63" s="18">
        <f>((In!Y63-In!Y$5)/In!Y$5)+Justering!Y$5</f>
        <v>1.5470443333166681</v>
      </c>
      <c r="Z63" s="18">
        <f>((In!Z63-In!Z$5)/In!Z$5)+Justering!Z$5</f>
        <v>0.99983666388807535</v>
      </c>
      <c r="AA63" s="18">
        <f>((In!AA63-In!AA$5)/In!AA$5)+Justering!AA$5</f>
        <v>1.0817655571635312</v>
      </c>
      <c r="AB63" s="18">
        <f>(1+(In!AB62/In!AB61-1))*AB62</f>
        <v>1.2036634075031258</v>
      </c>
      <c r="AC63" s="18">
        <f>((In!AC63-In!AC$5)/In!AC$5)+Justering!AC$5</f>
        <v>1.1906194821303426</v>
      </c>
      <c r="AD63" s="2" t="s">
        <v>177</v>
      </c>
      <c r="AE63" s="20">
        <f t="shared" si="9"/>
        <v>5.8581137181341614E-3</v>
      </c>
      <c r="AF63" s="20">
        <f t="shared" si="10"/>
        <v>1.4386292505623732E-3</v>
      </c>
      <c r="AG63" s="20">
        <f t="shared" si="11"/>
        <v>3.0590031027926123E-3</v>
      </c>
      <c r="AH63" s="20">
        <f t="shared" si="12"/>
        <v>7.357079270226885E-3</v>
      </c>
      <c r="AI63" s="20">
        <f t="shared" si="13"/>
        <v>-3.5247270892711846E-2</v>
      </c>
      <c r="AJ63" s="20">
        <f t="shared" si="14"/>
        <v>-3.4120480133396969E-2</v>
      </c>
      <c r="AK63" s="20">
        <f t="shared" si="15"/>
        <v>-3.1776707151675687E-2</v>
      </c>
      <c r="AL63" s="20">
        <f t="shared" si="16"/>
        <v>-7.9851697963684298E-3</v>
      </c>
      <c r="AM63" s="20">
        <f t="shared" si="17"/>
        <v>-1.1273714000915147E-2</v>
      </c>
      <c r="AN63" s="20">
        <f t="shared" si="18"/>
        <v>1.5710285253215606E-2</v>
      </c>
      <c r="AO63" s="20">
        <f t="shared" si="19"/>
        <v>-5.1363432627892225E-3</v>
      </c>
      <c r="AP63" s="20">
        <f t="shared" si="20"/>
        <v>5.0000000000001155E-3</v>
      </c>
      <c r="AQ63" s="20">
        <f t="shared" si="21"/>
        <v>4.8061171204982767E-3</v>
      </c>
      <c r="AR63" s="20">
        <f t="shared" si="22"/>
        <v>-3.5549696480261517E-2</v>
      </c>
      <c r="AS63" s="20">
        <f t="shared" si="23"/>
        <v>-3.6787556567382529E-2</v>
      </c>
      <c r="AT63" s="20">
        <f t="shared" si="24"/>
        <v>-6.6641133315173962E-3</v>
      </c>
      <c r="AU63" s="20">
        <f t="shared" si="25"/>
        <v>-5.201314909852095E-3</v>
      </c>
      <c r="AV63" s="20">
        <f t="shared" si="26"/>
        <v>5.188773112374756E-3</v>
      </c>
      <c r="AW63" s="20">
        <f t="shared" si="27"/>
        <v>6.6747362059502713E-3</v>
      </c>
      <c r="AX63" s="20">
        <f t="shared" si="28"/>
        <v>1.2044092157867947E-3</v>
      </c>
      <c r="AY63" s="20">
        <f t="shared" si="29"/>
        <v>3.9210786810566223E-3</v>
      </c>
      <c r="AZ63" s="20">
        <f t="shared" si="30"/>
        <v>-2.9983524376931525E-2</v>
      </c>
      <c r="BA63" s="20">
        <f t="shared" si="31"/>
        <v>-2.5263765561978291E-2</v>
      </c>
      <c r="BB63" s="20">
        <f t="shared" si="32"/>
        <v>2.3680324374868889E-2</v>
      </c>
      <c r="BC63" s="20">
        <f t="shared" si="33"/>
        <v>-8.6890967471728864E-3</v>
      </c>
      <c r="BD63" s="20">
        <f t="shared" si="34"/>
        <v>-9.2776673293570866E-3</v>
      </c>
      <c r="BE63" s="20">
        <f t="shared" si="35"/>
        <v>6.1144106827006883E-3</v>
      </c>
      <c r="BF63" s="20">
        <f t="shared" si="36"/>
        <v>3.7938803692127987E-3</v>
      </c>
      <c r="BG63" s="2" t="s">
        <v>177</v>
      </c>
      <c r="BH63" s="20">
        <f>(VLOOKUP(BH$4,Assets[],6,FALSE)/12)+AE63</f>
        <v>5.8581137181341614E-3</v>
      </c>
      <c r="BI63" s="20">
        <f>(VLOOKUP(BI$4,Assets[],6,FALSE)/12)+AF63</f>
        <v>1.4386292505623732E-3</v>
      </c>
      <c r="BJ63" s="20">
        <f>(VLOOKUP(BJ$4,Assets[],6,FALSE)/12)+AG63</f>
        <v>3.0590031027926123E-3</v>
      </c>
      <c r="BK63" s="20">
        <f>(VLOOKUP(BK$4,Assets[],6,FALSE)/12)+AH63</f>
        <v>7.357079270226885E-3</v>
      </c>
      <c r="BL63" s="20">
        <f>(VLOOKUP(BL$4,Assets[],6,FALSE)/12)+AI63</f>
        <v>-3.5247270892711846E-2</v>
      </c>
      <c r="BM63" s="20">
        <f>(VLOOKUP(BM$4,Assets[],6,FALSE)/12)+AJ63</f>
        <v>-3.4120480133396969E-2</v>
      </c>
      <c r="BN63" s="20">
        <f>(VLOOKUP(BN$4,Assets[],6,FALSE)/12)+AK63</f>
        <v>-3.1776707151675687E-2</v>
      </c>
      <c r="BO63" s="20">
        <f>(VLOOKUP(BO$4,Assets[],6,FALSE)/12)+AL63</f>
        <v>-7.9851697963684298E-3</v>
      </c>
      <c r="BP63" s="20">
        <f>(VLOOKUP(BP$4,Assets[],6,FALSE)/12)+AM63</f>
        <v>-1.1273714000915147E-2</v>
      </c>
      <c r="BQ63" s="20">
        <f>(VLOOKUP(BQ$4,Assets[],6,FALSE)/12)+AN63</f>
        <v>1.5710285253215606E-2</v>
      </c>
      <c r="BR63" s="20">
        <f>(VLOOKUP(BR$4,Assets[],6,FALSE)/12)+AO63</f>
        <v>-5.1363432627892225E-3</v>
      </c>
      <c r="BS63" s="20">
        <f>(VLOOKUP(BS$4,Assets[],6,FALSE)/12)+AP63</f>
        <v>5.0000000000001155E-3</v>
      </c>
      <c r="BT63" s="20">
        <f>(VLOOKUP(BT$4,Assets[],6,FALSE)/12)+AQ63</f>
        <v>4.8061171204982767E-3</v>
      </c>
      <c r="BU63" s="20">
        <f>(VLOOKUP(BU$4,Assets[],6,FALSE)/12)+AR63</f>
        <v>-3.5376938146928182E-2</v>
      </c>
      <c r="BV63" s="20">
        <f>(VLOOKUP(BV$4,Assets[],6,FALSE)/12)+AS63</f>
        <v>-3.6529931567382531E-2</v>
      </c>
      <c r="BW63" s="20">
        <f>(VLOOKUP(BW$4,Assets[],6,FALSE)/12)+AT63</f>
        <v>-6.4027299981840625E-3</v>
      </c>
      <c r="BX63" s="20">
        <f>(VLOOKUP(BX$4,Assets[],6,FALSE)/12)+AU63</f>
        <v>-4.8604565765187615E-3</v>
      </c>
      <c r="BY63" s="20">
        <f>(VLOOKUP(BY$4,Assets[],6,FALSE)/12)+AV63</f>
        <v>5.7721064457080893E-3</v>
      </c>
      <c r="BZ63" s="20">
        <f>(VLOOKUP(BZ$4,Assets[],6,FALSE)/12)+AW63</f>
        <v>6.8832695392836048E-3</v>
      </c>
      <c r="CA63" s="20">
        <f>(VLOOKUP(CA$4,Assets[],6,FALSE)/12)+AX63</f>
        <v>1.6210758824534615E-3</v>
      </c>
      <c r="CB63" s="20">
        <f>(VLOOKUP(CB$4,Assets[],6,FALSE)/12)+AY63</f>
        <v>4.0877453477232888E-3</v>
      </c>
      <c r="CC63" s="20">
        <f>(VLOOKUP(CC$4,Assets[],6,FALSE)/12)+AZ63</f>
        <v>-2.8733524376931524E-2</v>
      </c>
      <c r="CD63" s="20">
        <f>(VLOOKUP(CD$4,Assets[],6,FALSE)/12)+BA63</f>
        <v>-2.4130432228644957E-2</v>
      </c>
      <c r="CE63" s="20">
        <f>(VLOOKUP(CE$4,Assets[],6,FALSE)/12)+BB63</f>
        <v>2.4808607708202222E-2</v>
      </c>
      <c r="CF63" s="20">
        <f>(VLOOKUP(CF$4,Assets[],6,FALSE)/12)+BC63</f>
        <v>-7.8065134138395531E-3</v>
      </c>
      <c r="CG63" s="20">
        <f>(VLOOKUP(CG$4,Assets[],6,FALSE)/12)+BD63</f>
        <v>-8.5610006626904191E-3</v>
      </c>
      <c r="CH63" s="20">
        <f>(VLOOKUP(CH$4,Assets[],6,FALSE)/12)+BE63</f>
        <v>6.9060773493673545E-3</v>
      </c>
      <c r="CI63" s="20">
        <f>(VLOOKUP(CI$4,Assets[],6,FALSE)/12)+BF63</f>
        <v>4.2105470358794654E-3</v>
      </c>
      <c r="CJ63" s="2" t="s">
        <v>177</v>
      </c>
      <c r="CK63" s="20">
        <f t="shared" si="65"/>
        <v>0.94646913294463153</v>
      </c>
      <c r="CL63" s="20">
        <f t="shared" si="38"/>
        <v>0.99909929569316902</v>
      </c>
      <c r="CM63" s="20">
        <f t="shared" si="39"/>
        <v>1.0173206864828854</v>
      </c>
      <c r="CN63" s="20">
        <f t="shared" si="40"/>
        <v>0.98714550777608079</v>
      </c>
      <c r="CO63" s="20">
        <f t="shared" si="41"/>
        <v>1.6835041624054969</v>
      </c>
      <c r="CP63" s="20">
        <f t="shared" si="42"/>
        <v>1.6288760819841233</v>
      </c>
      <c r="CQ63" s="20">
        <f t="shared" si="43"/>
        <v>1.5548076877809949</v>
      </c>
      <c r="CR63" s="20">
        <f t="shared" si="44"/>
        <v>1.9180532585206169</v>
      </c>
      <c r="CS63" s="20">
        <f t="shared" si="45"/>
        <v>1.0670527249507731</v>
      </c>
      <c r="CT63" s="20">
        <f t="shared" si="46"/>
        <v>1.3280789400192383</v>
      </c>
      <c r="CU63" s="20">
        <f t="shared" si="47"/>
        <v>1.2110688373739165</v>
      </c>
      <c r="CV63" s="20">
        <f t="shared" si="48"/>
        <v>1.3354621445501926</v>
      </c>
      <c r="CW63" s="20">
        <f t="shared" si="49"/>
        <v>1.1622106125867082</v>
      </c>
      <c r="CX63" s="20">
        <f t="shared" si="50"/>
        <v>1.5189626053870782</v>
      </c>
      <c r="CY63" s="20">
        <f t="shared" si="51"/>
        <v>1.5958893573716146</v>
      </c>
      <c r="CZ63" s="20">
        <f t="shared" si="52"/>
        <v>1.8846697059936641</v>
      </c>
      <c r="DA63" s="20">
        <f t="shared" si="53"/>
        <v>2.0032294891379885</v>
      </c>
      <c r="DB63" s="20">
        <f t="shared" si="54"/>
        <v>1.0217511193861839</v>
      </c>
      <c r="DC63" s="20">
        <f t="shared" si="55"/>
        <v>0.95562417762949803</v>
      </c>
      <c r="DD63" s="20">
        <f t="shared" si="56"/>
        <v>1.0050702534582039</v>
      </c>
      <c r="DE63" s="20">
        <f t="shared" si="57"/>
        <v>1.0432433136241397</v>
      </c>
      <c r="DF63" s="20">
        <f t="shared" si="58"/>
        <v>1.9907099658718206</v>
      </c>
      <c r="DG63" s="20">
        <f t="shared" si="59"/>
        <v>2.2001590922738452</v>
      </c>
      <c r="DH63" s="20">
        <f t="shared" si="60"/>
        <v>1.6508051161014463</v>
      </c>
      <c r="DI63" s="20">
        <f t="shared" si="66"/>
        <v>1.0523454261498981</v>
      </c>
      <c r="DJ63" s="20">
        <f t="shared" si="62"/>
        <v>1.1276137674371411</v>
      </c>
      <c r="DK63" s="20">
        <f t="shared" si="67"/>
        <v>1.2257069484051426</v>
      </c>
      <c r="DL63" s="20">
        <f t="shared" si="64"/>
        <v>1.2196493367597978</v>
      </c>
      <c r="DM63" s="2" t="s">
        <v>177</v>
      </c>
    </row>
    <row r="64" spans="1:117" x14ac:dyDescent="0.3">
      <c r="A64" s="15">
        <v>45260</v>
      </c>
      <c r="B64" s="18">
        <f>((In!B64-In!B$5)/In!B$5)+Justering!B$5</f>
        <v>0.96242711844789419</v>
      </c>
      <c r="C64" s="18">
        <f>((In!C64-In!C$5)/In!C$5)+Justering!C$5</f>
        <v>1.0110676787751594</v>
      </c>
      <c r="D64" s="18">
        <f>((In!D64-In!D$5)/In!D$5)+Justering!D$5</f>
        <v>1.0210576404530025</v>
      </c>
      <c r="E64" s="18">
        <f>((In!E64-In!E$5)/In!E$5)+Justering!E$5</f>
        <v>1.0011332778003339</v>
      </c>
      <c r="F64" s="18">
        <f>((In!F64-In!F$5)/In!F$5)+Justering!F$5</f>
        <v>1.8375645865789902</v>
      </c>
      <c r="G64" s="18">
        <f>((In!G64-In!G$5)/In!G$5)+Justering!G$5</f>
        <v>1.7820276270350273</v>
      </c>
      <c r="H64" s="18">
        <f>((In!H64-In!H$5)/In!H$5)+Justering!H$5</f>
        <v>1.7324741661370431</v>
      </c>
      <c r="I64" s="18">
        <f>((In!I64-In!I$5)/In!I$5)+Justering!I$5</f>
        <v>1.9696014326304874</v>
      </c>
      <c r="J64" s="18">
        <f>((In!J64-In!J$5)/In!J$5)+Justering!J$5</f>
        <v>1.1070320904395528</v>
      </c>
      <c r="K64" s="18">
        <f>((In!K64-In!K$5)/In!K$5)+Justering!K$5</f>
        <v>1.3446799267694791</v>
      </c>
      <c r="L64" s="18">
        <f>((In!L64-In!L$5)/In!L$5)+Justering!L$5</f>
        <v>1.2235100965414185</v>
      </c>
      <c r="M64" s="18">
        <f>((In!M64-In!M$5)/In!M$5)+Justering!M$5</f>
        <v>1.3421394552729433</v>
      </c>
      <c r="N64" s="18">
        <f>((In!N64-In!N63)/In!N63)+Justering!N63+(0.03^1/12)</f>
        <v>1.1683839419702249</v>
      </c>
      <c r="O64" s="18">
        <f>((In!O64-In!O$5)/In!O$5)+Justering!O$5</f>
        <v>1.633769362763243</v>
      </c>
      <c r="P64" s="18">
        <f>((In!P64-In!P$5)/In!P$5)+Justering!P$5</f>
        <v>1.7176555789833752</v>
      </c>
      <c r="Q64" s="18">
        <f>((In!Q64-In!Q$5)/In!Q$5)+Justering!Q$5</f>
        <v>1.9093566527113732</v>
      </c>
      <c r="R64" s="18">
        <f>((In!R64-In!R$5)/In!R$5)+Justering!R$5</f>
        <v>2.0324201183568436</v>
      </c>
      <c r="S64" s="18">
        <f>((In!S64-In!S$5)/In!S$5)+Justering!S$5</f>
        <v>1.0075043339574232</v>
      </c>
      <c r="T64" s="18">
        <f>((In!T64-In!T$5)/In!T$5)+Justering!T$5</f>
        <v>0.9617551131759714</v>
      </c>
      <c r="U64" s="18">
        <f>((In!U64-In!U$5)/In!U$5)+Justering!U$5</f>
        <v>0.99409123520863807</v>
      </c>
      <c r="V64" s="18">
        <f>((In!V64-In!V$5)/In!V$5)+Justering!V$5</f>
        <v>1.0388613592079363</v>
      </c>
      <c r="W64" s="18">
        <f>((In!W64-In!W$5)/In!W$5)+Justering!W$5</f>
        <v>2.0937994132524986</v>
      </c>
      <c r="X64" s="18">
        <f>((In!X64-In!X$5)/In!X$5)+Justering!X$5</f>
        <v>2.3048060471206289</v>
      </c>
      <c r="Y64" s="18">
        <f>((In!Y64-In!Y$5)/In!Y$5)+Justering!Y$5</f>
        <v>1.5460798455474154</v>
      </c>
      <c r="Z64" s="18">
        <f>((In!Z64-In!Z$5)/In!Z$5)+Justering!Z$5</f>
        <v>1.0403778133237209</v>
      </c>
      <c r="AA64" s="18">
        <f>((In!AA64-In!AA$5)/In!AA$5)+Justering!AA$5</f>
        <v>1.1274550341120528</v>
      </c>
      <c r="AB64" s="18">
        <f>(1+(In!AB63/In!AB62-1))*AB63</f>
        <v>1.2052431336123919</v>
      </c>
      <c r="AC64" s="18">
        <f>((In!AC64-In!AC$5)/In!AC$5)+Justering!AC$5</f>
        <v>1.197774647287376</v>
      </c>
      <c r="AD64" s="2" t="s">
        <v>177</v>
      </c>
      <c r="AE64" s="20">
        <f t="shared" si="9"/>
        <v>1.6860545101575974E-2</v>
      </c>
      <c r="AF64" s="20">
        <f t="shared" si="10"/>
        <v>1.1979172774500668E-2</v>
      </c>
      <c r="AG64" s="20">
        <f t="shared" si="11"/>
        <v>3.6733293835167213E-3</v>
      </c>
      <c r="AH64" s="20">
        <f t="shared" si="12"/>
        <v>1.4169917113603159E-2</v>
      </c>
      <c r="AI64" s="20">
        <f t="shared" si="13"/>
        <v>9.151175721084126E-2</v>
      </c>
      <c r="AJ64" s="20">
        <f t="shared" si="14"/>
        <v>9.4022833747028134E-2</v>
      </c>
      <c r="AK64" s="20">
        <f t="shared" si="15"/>
        <v>0.11426910205828222</v>
      </c>
      <c r="AL64" s="20">
        <f t="shared" si="16"/>
        <v>2.6875256920461776E-2</v>
      </c>
      <c r="AM64" s="20">
        <f t="shared" si="17"/>
        <v>3.7467094693586223E-2</v>
      </c>
      <c r="AN64" s="20">
        <f t="shared" si="18"/>
        <v>1.2500000000000178E-2</v>
      </c>
      <c r="AO64" s="20">
        <f t="shared" si="19"/>
        <v>1.0272957889396306E-2</v>
      </c>
      <c r="AP64" s="20">
        <f t="shared" si="20"/>
        <v>4.9999999999998934E-3</v>
      </c>
      <c r="AQ64" s="20">
        <f t="shared" si="21"/>
        <v>5.3117131410260754E-3</v>
      </c>
      <c r="AR64" s="20">
        <f t="shared" si="22"/>
        <v>8.635277311305245E-2</v>
      </c>
      <c r="AS64" s="20">
        <f t="shared" si="23"/>
        <v>9.2401483400127216E-2</v>
      </c>
      <c r="AT64" s="20">
        <f t="shared" si="24"/>
        <v>2.8419895583293941E-2</v>
      </c>
      <c r="AU64" s="20">
        <f t="shared" si="25"/>
        <v>3.4607421439278641E-2</v>
      </c>
      <c r="AV64" s="20">
        <f t="shared" si="26"/>
        <v>1.9987349512198049E-2</v>
      </c>
      <c r="AW64" s="20">
        <f t="shared" si="27"/>
        <v>1.8673507322682026E-2</v>
      </c>
      <c r="AX64" s="20">
        <f t="shared" si="28"/>
        <v>1.3275498057309099E-2</v>
      </c>
      <c r="AY64" s="20">
        <f t="shared" si="29"/>
        <v>5.4661548329040244E-3</v>
      </c>
      <c r="AZ64" s="20">
        <f t="shared" si="30"/>
        <v>0.13018536472204678</v>
      </c>
      <c r="BA64" s="20">
        <f t="shared" si="31"/>
        <v>0.11795441262419648</v>
      </c>
      <c r="BB64" s="20">
        <f t="shared" si="32"/>
        <v>-6.2343899814754078E-4</v>
      </c>
      <c r="BC64" s="20">
        <f t="shared" si="33"/>
        <v>4.0547772351128719E-2</v>
      </c>
      <c r="BD64" s="20">
        <f t="shared" si="34"/>
        <v>4.2236024844720443E-2</v>
      </c>
      <c r="BE64" s="20">
        <f t="shared" si="35"/>
        <v>1.3124317806945118E-3</v>
      </c>
      <c r="BF64" s="20">
        <f t="shared" si="36"/>
        <v>6.0096153846154188E-3</v>
      </c>
      <c r="BG64" s="2" t="s">
        <v>177</v>
      </c>
      <c r="BH64" s="20">
        <f>(VLOOKUP(BH$4,Assets[],6,FALSE)/12)+AE64</f>
        <v>1.6860545101575974E-2</v>
      </c>
      <c r="BI64" s="20">
        <f>(VLOOKUP(BI$4,Assets[],6,FALSE)/12)+AF64</f>
        <v>1.1979172774500668E-2</v>
      </c>
      <c r="BJ64" s="20">
        <f>(VLOOKUP(BJ$4,Assets[],6,FALSE)/12)+AG64</f>
        <v>3.6733293835167213E-3</v>
      </c>
      <c r="BK64" s="20">
        <f>(VLOOKUP(BK$4,Assets[],6,FALSE)/12)+AH64</f>
        <v>1.4169917113603159E-2</v>
      </c>
      <c r="BL64" s="20">
        <f>(VLOOKUP(BL$4,Assets[],6,FALSE)/12)+AI64</f>
        <v>9.151175721084126E-2</v>
      </c>
      <c r="BM64" s="20">
        <f>(VLOOKUP(BM$4,Assets[],6,FALSE)/12)+AJ64</f>
        <v>9.4022833747028134E-2</v>
      </c>
      <c r="BN64" s="20">
        <f>(VLOOKUP(BN$4,Assets[],6,FALSE)/12)+AK64</f>
        <v>0.11426910205828222</v>
      </c>
      <c r="BO64" s="20">
        <f>(VLOOKUP(BO$4,Assets[],6,FALSE)/12)+AL64</f>
        <v>2.6875256920461776E-2</v>
      </c>
      <c r="BP64" s="20">
        <f>(VLOOKUP(BP$4,Assets[],6,FALSE)/12)+AM64</f>
        <v>3.7467094693586223E-2</v>
      </c>
      <c r="BQ64" s="20">
        <f>(VLOOKUP(BQ$4,Assets[],6,FALSE)/12)+AN64</f>
        <v>1.2500000000000178E-2</v>
      </c>
      <c r="BR64" s="20">
        <f>(VLOOKUP(BR$4,Assets[],6,FALSE)/12)+AO64</f>
        <v>1.0272957889396306E-2</v>
      </c>
      <c r="BS64" s="20">
        <f>(VLOOKUP(BS$4,Assets[],6,FALSE)/12)+AP64</f>
        <v>4.9999999999998934E-3</v>
      </c>
      <c r="BT64" s="20">
        <f>(VLOOKUP(BT$4,Assets[],6,FALSE)/12)+AQ64</f>
        <v>5.3117131410260754E-3</v>
      </c>
      <c r="BU64" s="20">
        <f>(VLOOKUP(BU$4,Assets[],6,FALSE)/12)+AR64</f>
        <v>8.6525531446385778E-2</v>
      </c>
      <c r="BV64" s="20">
        <f>(VLOOKUP(BV$4,Assets[],6,FALSE)/12)+AS64</f>
        <v>9.2659108400127213E-2</v>
      </c>
      <c r="BW64" s="20">
        <f>(VLOOKUP(BW$4,Assets[],6,FALSE)/12)+AT64</f>
        <v>2.8681278916627275E-2</v>
      </c>
      <c r="BX64" s="20">
        <f>(VLOOKUP(BX$4,Assets[],6,FALSE)/12)+AU64</f>
        <v>3.4948279772611973E-2</v>
      </c>
      <c r="BY64" s="20">
        <f>(VLOOKUP(BY$4,Assets[],6,FALSE)/12)+AV64</f>
        <v>2.0570682845531384E-2</v>
      </c>
      <c r="BZ64" s="20">
        <f>(VLOOKUP(BZ$4,Assets[],6,FALSE)/12)+AW64</f>
        <v>1.8882040656015359E-2</v>
      </c>
      <c r="CA64" s="20">
        <f>(VLOOKUP(CA$4,Assets[],6,FALSE)/12)+AX64</f>
        <v>1.3692164723975764E-2</v>
      </c>
      <c r="CB64" s="20">
        <f>(VLOOKUP(CB$4,Assets[],6,FALSE)/12)+AY64</f>
        <v>5.6328214995706909E-3</v>
      </c>
      <c r="CC64" s="20">
        <f>(VLOOKUP(CC$4,Assets[],6,FALSE)/12)+AZ64</f>
        <v>0.13143536472204678</v>
      </c>
      <c r="CD64" s="20">
        <f>(VLOOKUP(CD$4,Assets[],6,FALSE)/12)+BA64</f>
        <v>0.11908774595752981</v>
      </c>
      <c r="CE64" s="20">
        <f>(VLOOKUP(CE$4,Assets[],6,FALSE)/12)+BB64</f>
        <v>5.0484433518579249E-4</v>
      </c>
      <c r="CF64" s="20">
        <f>(VLOOKUP(CF$4,Assets[],6,FALSE)/12)+BC64</f>
        <v>4.1430355684462052E-2</v>
      </c>
      <c r="CG64" s="20">
        <f>(VLOOKUP(CG$4,Assets[],6,FALSE)/12)+BD64</f>
        <v>4.2952691511387107E-2</v>
      </c>
      <c r="CH64" s="20">
        <f>(VLOOKUP(CH$4,Assets[],6,FALSE)/12)+BE64</f>
        <v>2.1040984473611785E-3</v>
      </c>
      <c r="CI64" s="20">
        <f>(VLOOKUP(CI$4,Assets[],6,FALSE)/12)+BF64</f>
        <v>6.4262820512820855E-3</v>
      </c>
      <c r="CJ64" s="2" t="s">
        <v>177</v>
      </c>
      <c r="CK64" s="20">
        <f t="shared" si="65"/>
        <v>0.96242711844789397</v>
      </c>
      <c r="CL64" s="20">
        <f t="shared" si="38"/>
        <v>1.0110676787751594</v>
      </c>
      <c r="CM64" s="20">
        <f t="shared" si="39"/>
        <v>1.0210576404530025</v>
      </c>
      <c r="CN64" s="20">
        <f t="shared" si="40"/>
        <v>1.0011332778003335</v>
      </c>
      <c r="CO64" s="20">
        <f t="shared" si="41"/>
        <v>1.8375645865789894</v>
      </c>
      <c r="CP64" s="20">
        <f t="shared" si="42"/>
        <v>1.782027627035027</v>
      </c>
      <c r="CQ64" s="20">
        <f t="shared" si="43"/>
        <v>1.7324741661370431</v>
      </c>
      <c r="CR64" s="20">
        <f t="shared" si="44"/>
        <v>1.9696014326304874</v>
      </c>
      <c r="CS64" s="20">
        <f t="shared" si="45"/>
        <v>1.107032090439553</v>
      </c>
      <c r="CT64" s="20">
        <f t="shared" si="46"/>
        <v>1.3446799267694791</v>
      </c>
      <c r="CU64" s="20">
        <f t="shared" si="47"/>
        <v>1.223510096541419</v>
      </c>
      <c r="CV64" s="20">
        <f t="shared" si="48"/>
        <v>1.3421394552729435</v>
      </c>
      <c r="CW64" s="20">
        <f t="shared" si="49"/>
        <v>1.1683839419702251</v>
      </c>
      <c r="CX64" s="20">
        <f t="shared" si="50"/>
        <v>1.6503916520653819</v>
      </c>
      <c r="CY64" s="20">
        <f t="shared" si="51"/>
        <v>1.7437630423309203</v>
      </c>
      <c r="CZ64" s="20">
        <f t="shared" si="52"/>
        <v>1.9387244434969864</v>
      </c>
      <c r="DA64" s="20">
        <f t="shared" si="53"/>
        <v>2.0732389137731295</v>
      </c>
      <c r="DB64" s="20">
        <f t="shared" si="54"/>
        <v>1.0427692376101438</v>
      </c>
      <c r="DC64" s="20">
        <f t="shared" si="55"/>
        <v>0.97366831220336936</v>
      </c>
      <c r="DD64" s="20">
        <f t="shared" si="56"/>
        <v>1.0188318409277217</v>
      </c>
      <c r="DE64" s="20">
        <f t="shared" si="57"/>
        <v>1.0491197169904052</v>
      </c>
      <c r="DF64" s="20">
        <f t="shared" si="58"/>
        <v>2.2523596562919965</v>
      </c>
      <c r="DG64" s="20">
        <f t="shared" si="59"/>
        <v>2.4621710793207026</v>
      </c>
      <c r="DH64" s="20">
        <f t="shared" si="60"/>
        <v>1.651638515712806</v>
      </c>
      <c r="DI64" s="20">
        <f t="shared" si="66"/>
        <v>1.0959444714582052</v>
      </c>
      <c r="DJ64" s="20">
        <f t="shared" si="62"/>
        <v>1.1760478137338617</v>
      </c>
      <c r="DK64" s="20">
        <f t="shared" si="67"/>
        <v>1.2282859564922017</v>
      </c>
      <c r="DL64" s="20">
        <f t="shared" si="64"/>
        <v>1.2274871474014755</v>
      </c>
      <c r="DM64" s="2" t="s">
        <v>177</v>
      </c>
    </row>
    <row r="65" spans="1:117" x14ac:dyDescent="0.3">
      <c r="A65" s="15">
        <v>45291</v>
      </c>
      <c r="B65" s="18">
        <f>((In!B65-In!B$5)/In!B$5)+Justering!B$5</f>
        <v>0.98572027951793284</v>
      </c>
      <c r="C65" s="18">
        <f>((In!C65-In!C$5)/In!C$5)+Justering!C$5</f>
        <v>1.0360032747558212</v>
      </c>
      <c r="D65" s="18">
        <f>((In!D65-In!D$5)/In!D$5)+Justering!D$5</f>
        <v>1.0248041112838244</v>
      </c>
      <c r="E65" s="18">
        <f>((In!E65-In!E$5)/In!E$5)+Justering!E$5</f>
        <v>1.0188110115299092</v>
      </c>
      <c r="F65" s="18">
        <f>((In!F65-In!F$5)/In!F$5)+Justering!F$5</f>
        <v>1.9878074493199653</v>
      </c>
      <c r="G65" s="18">
        <f>((In!G65-In!G$5)/In!G$5)+Justering!G$5</f>
        <v>1.9284388034264699</v>
      </c>
      <c r="H65" s="18">
        <f>((In!H65-In!H$5)/In!H$5)+Justering!H$5</f>
        <v>1.8987751571216722</v>
      </c>
      <c r="I65" s="18">
        <f>((In!I65-In!I$5)/In!I$5)+Justering!I$5</f>
        <v>1.979198247467242</v>
      </c>
      <c r="J65" s="18">
        <f>((In!J65-In!J$5)/In!J$5)+Justering!J$5</f>
        <v>1.1422680347515366</v>
      </c>
      <c r="K65" s="18">
        <f>((In!K65-In!K$5)/In!K$5)+Justering!K$5</f>
        <v>1.3565643714897448</v>
      </c>
      <c r="L65" s="18">
        <f>((In!L65-In!L$5)/In!L$5)+Justering!L$5</f>
        <v>1.2379962248569576</v>
      </c>
      <c r="M65" s="18">
        <f>((In!M65-In!M$5)/In!M$5)+Justering!M$5</f>
        <v>1.3488501525493077</v>
      </c>
      <c r="N65" s="18">
        <f>((In!N65-In!N64)/In!N64)+Justering!N64+(0.03^1/12)</f>
        <v>1.1745531479801419</v>
      </c>
      <c r="O65" s="18">
        <f>((In!O65-In!O$5)/In!O$5)+Justering!O$5</f>
        <v>1.7606611101378675</v>
      </c>
      <c r="P65" s="18">
        <f>((In!P65-In!P$5)/In!P$5)+Justering!P$5</f>
        <v>1.854862430596198</v>
      </c>
      <c r="Q65" s="18">
        <f>((In!Q65-In!Q$5)/In!Q$5)+Justering!Q$5</f>
        <v>1.9344864318156776</v>
      </c>
      <c r="R65" s="18">
        <f>((In!R65-In!R$5)/In!R$5)+Justering!R$5</f>
        <v>2.0607891635137392</v>
      </c>
      <c r="S65" s="18">
        <f>((In!S65-In!S$5)/In!S$5)+Justering!S$5</f>
        <v>1.0269329450107481</v>
      </c>
      <c r="T65" s="18">
        <f>((In!T65-In!T$5)/In!T$5)+Justering!T$5</f>
        <v>0.98688795599187262</v>
      </c>
      <c r="U65" s="18">
        <f>((In!U65-In!U$5)/In!U$5)+Justering!U$5</f>
        <v>1.0160275260160945</v>
      </c>
      <c r="V65" s="18">
        <f>((In!V65-In!V$5)/In!V$5)+Justering!V$5</f>
        <v>1.0447266648863041</v>
      </c>
      <c r="W65" s="18">
        <f>((In!W65-In!W$5)/In!W$5)+Justering!W$5</f>
        <v>2.3438575784400513</v>
      </c>
      <c r="X65" s="18">
        <f>((In!X65-In!X$5)/In!X$5)+Justering!X$5</f>
        <v>2.52665697370852</v>
      </c>
      <c r="Y65" s="18">
        <f>((In!Y65-In!Y$5)/In!Y$5)+Justering!Y$5</f>
        <v>1.5562328134627477</v>
      </c>
      <c r="Z65" s="18">
        <f>((In!Z65-In!Z$5)/In!Z$5)+Justering!Z$5</f>
        <v>1.0734899858066551</v>
      </c>
      <c r="AA65" s="18">
        <f>((In!AA65-In!AA$5)/In!AA$5)+Justering!AA$5</f>
        <v>1.1647715526152576</v>
      </c>
      <c r="AB65" s="18">
        <f>(1+(In!AB64/In!AB63-1))*AB64</f>
        <v>1.2128803544173901</v>
      </c>
      <c r="AC65" s="18">
        <f>((In!AC65-In!AC$5)/In!AC$5)+Justering!AC$5</f>
        <v>1.2060363021944198</v>
      </c>
      <c r="AD65" s="2" t="s">
        <v>177</v>
      </c>
      <c r="AE65" s="20">
        <f t="shared" si="9"/>
        <v>2.4202519467243944E-2</v>
      </c>
      <c r="AF65" s="20">
        <f t="shared" si="10"/>
        <v>2.4662637827439715E-2</v>
      </c>
      <c r="AG65" s="20">
        <f t="shared" si="11"/>
        <v>3.6692060099170476E-3</v>
      </c>
      <c r="AH65" s="20">
        <f t="shared" si="12"/>
        <v>1.7657722624520478E-2</v>
      </c>
      <c r="AI65" s="20">
        <f t="shared" si="13"/>
        <v>8.1761949396665035E-2</v>
      </c>
      <c r="AJ65" s="20">
        <f t="shared" si="14"/>
        <v>8.2159880223094284E-2</v>
      </c>
      <c r="AK65" s="20">
        <f t="shared" si="15"/>
        <v>9.5990459329870603E-2</v>
      </c>
      <c r="AL65" s="20">
        <f t="shared" si="16"/>
        <v>4.8724654022707092E-3</v>
      </c>
      <c r="AM65" s="20">
        <f t="shared" si="17"/>
        <v>3.1829198644091061E-2</v>
      </c>
      <c r="AN65" s="20">
        <f t="shared" si="18"/>
        <v>8.8381216107074057E-3</v>
      </c>
      <c r="AO65" s="20">
        <f t="shared" si="19"/>
        <v>1.1839811012992918E-2</v>
      </c>
      <c r="AP65" s="20">
        <f t="shared" si="20"/>
        <v>4.9999999999996714E-3</v>
      </c>
      <c r="AQ65" s="20">
        <f t="shared" si="21"/>
        <v>5.2801187934112814E-3</v>
      </c>
      <c r="AR65" s="20">
        <f t="shared" si="22"/>
        <v>7.7668090898710851E-2</v>
      </c>
      <c r="AS65" s="20">
        <f t="shared" si="23"/>
        <v>7.9880305045806121E-2</v>
      </c>
      <c r="AT65" s="20">
        <f t="shared" si="24"/>
        <v>1.3161385573836615E-2</v>
      </c>
      <c r="AU65" s="20">
        <f t="shared" si="25"/>
        <v>1.395825838401521E-2</v>
      </c>
      <c r="AV65" s="20">
        <f t="shared" si="26"/>
        <v>1.9283898240924024E-2</v>
      </c>
      <c r="AW65" s="20">
        <f t="shared" si="27"/>
        <v>2.6132268465832054E-2</v>
      </c>
      <c r="AX65" s="20">
        <f t="shared" si="28"/>
        <v>2.2066677615211416E-2</v>
      </c>
      <c r="AY65" s="20">
        <f t="shared" si="29"/>
        <v>5.645898392870885E-3</v>
      </c>
      <c r="AZ65" s="20">
        <f t="shared" si="30"/>
        <v>0.11942794692024172</v>
      </c>
      <c r="BA65" s="20">
        <f t="shared" si="31"/>
        <v>9.6255789880908882E-2</v>
      </c>
      <c r="BB65" s="20">
        <f t="shared" si="32"/>
        <v>6.5669104636296716E-3</v>
      </c>
      <c r="BC65" s="20">
        <f t="shared" si="33"/>
        <v>3.1827065186203818E-2</v>
      </c>
      <c r="BD65" s="20">
        <f t="shared" si="34"/>
        <v>3.3098010452003557E-2</v>
      </c>
      <c r="BE65" s="20">
        <f t="shared" si="35"/>
        <v>6.3366640240527516E-3</v>
      </c>
      <c r="BF65" s="20">
        <f t="shared" si="36"/>
        <v>6.8975035711049681E-3</v>
      </c>
      <c r="BG65" s="2" t="s">
        <v>177</v>
      </c>
      <c r="BH65" s="20">
        <f>(VLOOKUP(BH$4,Assets[],6,FALSE)/12)+AE65</f>
        <v>2.4202519467243944E-2</v>
      </c>
      <c r="BI65" s="20">
        <f>(VLOOKUP(BI$4,Assets[],6,FALSE)/12)+AF65</f>
        <v>2.4662637827439715E-2</v>
      </c>
      <c r="BJ65" s="20">
        <f>(VLOOKUP(BJ$4,Assets[],6,FALSE)/12)+AG65</f>
        <v>3.6692060099170476E-3</v>
      </c>
      <c r="BK65" s="20">
        <f>(VLOOKUP(BK$4,Assets[],6,FALSE)/12)+AH65</f>
        <v>1.7657722624520478E-2</v>
      </c>
      <c r="BL65" s="20">
        <f>(VLOOKUP(BL$4,Assets[],6,FALSE)/12)+AI65</f>
        <v>8.1761949396665035E-2</v>
      </c>
      <c r="BM65" s="20">
        <f>(VLOOKUP(BM$4,Assets[],6,FALSE)/12)+AJ65</f>
        <v>8.2159880223094284E-2</v>
      </c>
      <c r="BN65" s="20">
        <f>(VLOOKUP(BN$4,Assets[],6,FALSE)/12)+AK65</f>
        <v>9.5990459329870603E-2</v>
      </c>
      <c r="BO65" s="20">
        <f>(VLOOKUP(BO$4,Assets[],6,FALSE)/12)+AL65</f>
        <v>4.8724654022707092E-3</v>
      </c>
      <c r="BP65" s="20">
        <f>(VLOOKUP(BP$4,Assets[],6,FALSE)/12)+AM65</f>
        <v>3.1829198644091061E-2</v>
      </c>
      <c r="BQ65" s="20">
        <f>(VLOOKUP(BQ$4,Assets[],6,FALSE)/12)+AN65</f>
        <v>8.8381216107074057E-3</v>
      </c>
      <c r="BR65" s="20">
        <f>(VLOOKUP(BR$4,Assets[],6,FALSE)/12)+AO65</f>
        <v>1.1839811012992918E-2</v>
      </c>
      <c r="BS65" s="20">
        <f>(VLOOKUP(BS$4,Assets[],6,FALSE)/12)+AP65</f>
        <v>4.9999999999996714E-3</v>
      </c>
      <c r="BT65" s="20">
        <f>(VLOOKUP(BT$4,Assets[],6,FALSE)/12)+AQ65</f>
        <v>5.2801187934112814E-3</v>
      </c>
      <c r="BU65" s="20">
        <f>(VLOOKUP(BU$4,Assets[],6,FALSE)/12)+AR65</f>
        <v>7.7840849232044179E-2</v>
      </c>
      <c r="BV65" s="20">
        <f>(VLOOKUP(BV$4,Assets[],6,FALSE)/12)+AS65</f>
        <v>8.0137930045806119E-2</v>
      </c>
      <c r="BW65" s="20">
        <f>(VLOOKUP(BW$4,Assets[],6,FALSE)/12)+AT65</f>
        <v>1.3422768907169948E-2</v>
      </c>
      <c r="BX65" s="20">
        <f>(VLOOKUP(BX$4,Assets[],6,FALSE)/12)+AU65</f>
        <v>1.4299116717348542E-2</v>
      </c>
      <c r="BY65" s="20">
        <f>(VLOOKUP(BY$4,Assets[],6,FALSE)/12)+AV65</f>
        <v>1.9867231574257359E-2</v>
      </c>
      <c r="BZ65" s="20">
        <f>(VLOOKUP(BZ$4,Assets[],6,FALSE)/12)+AW65</f>
        <v>2.6340801799165387E-2</v>
      </c>
      <c r="CA65" s="20">
        <f>(VLOOKUP(CA$4,Assets[],6,FALSE)/12)+AX65</f>
        <v>2.2483344281878082E-2</v>
      </c>
      <c r="CB65" s="20">
        <f>(VLOOKUP(CB$4,Assets[],6,FALSE)/12)+AY65</f>
        <v>5.8125650595375515E-3</v>
      </c>
      <c r="CC65" s="20">
        <f>(VLOOKUP(CC$4,Assets[],6,FALSE)/12)+AZ65</f>
        <v>0.12067794692024172</v>
      </c>
      <c r="CD65" s="20">
        <f>(VLOOKUP(CD$4,Assets[],6,FALSE)/12)+BA65</f>
        <v>9.7389123214242215E-2</v>
      </c>
      <c r="CE65" s="20">
        <f>(VLOOKUP(CE$4,Assets[],6,FALSE)/12)+BB65</f>
        <v>7.6951937969630046E-3</v>
      </c>
      <c r="CF65" s="20">
        <f>(VLOOKUP(CF$4,Assets[],6,FALSE)/12)+BC65</f>
        <v>3.270964851953715E-2</v>
      </c>
      <c r="CG65" s="20">
        <f>(VLOOKUP(CG$4,Assets[],6,FALSE)/12)+BD65</f>
        <v>3.3814677118670221E-2</v>
      </c>
      <c r="CH65" s="20">
        <f>(VLOOKUP(CH$4,Assets[],6,FALSE)/12)+BE65</f>
        <v>7.1283306907194179E-3</v>
      </c>
      <c r="CI65" s="20">
        <f>(VLOOKUP(CI$4,Assets[],6,FALSE)/12)+BF65</f>
        <v>7.3141702377716349E-3</v>
      </c>
      <c r="CJ65" s="2" t="s">
        <v>177</v>
      </c>
      <c r="CK65" s="20">
        <f t="shared" si="65"/>
        <v>0.98572027951793262</v>
      </c>
      <c r="CL65" s="20">
        <f t="shared" si="38"/>
        <v>1.0360032747558212</v>
      </c>
      <c r="CM65" s="20">
        <f t="shared" si="39"/>
        <v>1.0248041112838244</v>
      </c>
      <c r="CN65" s="20">
        <f t="shared" si="40"/>
        <v>1.0188110115299087</v>
      </c>
      <c r="CO65" s="20">
        <f t="shared" si="41"/>
        <v>1.9878074493199644</v>
      </c>
      <c r="CP65" s="20">
        <f t="shared" si="42"/>
        <v>1.9284388034264699</v>
      </c>
      <c r="CQ65" s="20">
        <f t="shared" si="43"/>
        <v>1.8987751571216724</v>
      </c>
      <c r="CR65" s="20">
        <f t="shared" si="44"/>
        <v>1.9791982474672423</v>
      </c>
      <c r="CS65" s="20">
        <f t="shared" si="45"/>
        <v>1.1422680347515368</v>
      </c>
      <c r="CT65" s="20">
        <f t="shared" si="46"/>
        <v>1.3565643714897448</v>
      </c>
      <c r="CU65" s="20">
        <f t="shared" si="47"/>
        <v>1.237996224856958</v>
      </c>
      <c r="CV65" s="20">
        <f t="shared" si="48"/>
        <v>1.3488501525493077</v>
      </c>
      <c r="CW65" s="20">
        <f t="shared" si="49"/>
        <v>1.1745531479801421</v>
      </c>
      <c r="CX65" s="20">
        <f t="shared" si="50"/>
        <v>1.7788595398276275</v>
      </c>
      <c r="CY65" s="20">
        <f t="shared" si="51"/>
        <v>1.8835046030336975</v>
      </c>
      <c r="CZ65" s="20">
        <f t="shared" si="52"/>
        <v>1.9647474936767282</v>
      </c>
      <c r="DA65" s="20">
        <f t="shared" si="53"/>
        <v>2.1028843989841204</v>
      </c>
      <c r="DB65" s="20">
        <f>DB64*(1+BY65)</f>
        <v>1.0634861755322564</v>
      </c>
      <c r="DC65" s="20">
        <f t="shared" si="55"/>
        <v>0.9993155162332461</v>
      </c>
      <c r="DD65" s="20">
        <f t="shared" si="56"/>
        <v>1.0417385879726393</v>
      </c>
      <c r="DE65" s="20">
        <f t="shared" si="57"/>
        <v>1.0552177936006555</v>
      </c>
      <c r="DF65" s="20">
        <f t="shared" si="58"/>
        <v>2.5241697953392959</v>
      </c>
      <c r="DG65" s="20">
        <f t="shared" si="59"/>
        <v>2.7019597619392104</v>
      </c>
      <c r="DH65" s="20">
        <f t="shared" si="60"/>
        <v>1.6643481941737441</v>
      </c>
      <c r="DI65" s="20">
        <f t="shared" si="66"/>
        <v>1.1317924299165329</v>
      </c>
      <c r="DJ65" s="20">
        <f t="shared" si="62"/>
        <v>1.2158154908313903</v>
      </c>
      <c r="DK65" s="20">
        <f t="shared" si="67"/>
        <v>1.2370415849728449</v>
      </c>
      <c r="DL65" s="20">
        <f t="shared" si="64"/>
        <v>1.2364651973622467</v>
      </c>
      <c r="DM65" s="2" t="s">
        <v>177</v>
      </c>
    </row>
  </sheetData>
  <mergeCells count="4">
    <mergeCell ref="B1:S1"/>
    <mergeCell ref="AE1:AV1"/>
    <mergeCell ref="BH1:BY1"/>
    <mergeCell ref="CK1:DB1"/>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0AEB5-D06A-41E9-A1F2-4CA976964AC7}">
  <sheetPr>
    <tabColor theme="1" tint="0.499984740745262"/>
  </sheetPr>
  <dimension ref="A1:BJ66"/>
  <sheetViews>
    <sheetView zoomScale="85" zoomScaleNormal="85" workbookViewId="0">
      <pane xSplit="1" ySplit="4" topLeftCell="B5" activePane="bottomRight" state="frozen"/>
      <selection pane="topRight" activeCell="B1" sqref="B1"/>
      <selection pane="bottomLeft" activeCell="A5" sqref="A5"/>
      <selection pane="bottomRight" activeCell="E7" sqref="E7"/>
    </sheetView>
  </sheetViews>
  <sheetFormatPr defaultColWidth="8.88671875" defaultRowHeight="13.8" x14ac:dyDescent="0.3"/>
  <cols>
    <col min="1" max="1" width="11.5546875" style="2" customWidth="1"/>
    <col min="2" max="5" width="7.33203125" style="9" customWidth="1"/>
    <col min="6" max="6" width="1.44140625" style="2" bestFit="1" customWidth="1"/>
    <col min="7" max="18" width="7.33203125" style="9" customWidth="1"/>
    <col min="19" max="19" width="1.44140625" style="2" bestFit="1" customWidth="1"/>
    <col min="20" max="20" width="7.33203125" style="9" customWidth="1"/>
    <col min="21" max="21" width="7.33203125" style="33" customWidth="1"/>
    <col min="22" max="22" width="7.33203125" style="2" customWidth="1"/>
    <col min="23" max="23" width="7.33203125" style="9" customWidth="1"/>
    <col min="24" max="24" width="7.33203125" style="33" customWidth="1"/>
    <col min="25" max="25" width="7.33203125" style="2" customWidth="1"/>
    <col min="26" max="26" width="7.33203125" style="9" customWidth="1"/>
    <col min="27" max="27" width="7.33203125" style="33" customWidth="1"/>
    <col min="28" max="28" width="7.33203125" style="2" customWidth="1"/>
    <col min="29" max="29" width="7.33203125" style="2" hidden="1" customWidth="1"/>
    <col min="30" max="30" width="7.33203125" style="2" customWidth="1"/>
    <col min="31" max="31" width="1.44140625" style="2" bestFit="1" customWidth="1"/>
    <col min="32" max="35" width="7.33203125" style="2" customWidth="1"/>
    <col min="36" max="36" width="1.44140625" style="2" bestFit="1" customWidth="1"/>
    <col min="37" max="48" width="7.33203125" style="2" customWidth="1"/>
    <col min="49" max="49" width="1.44140625" style="2" bestFit="1" customWidth="1"/>
    <col min="50" max="58" width="7.33203125" style="2" customWidth="1"/>
    <col min="59" max="59" width="7.33203125" style="2" hidden="1" customWidth="1"/>
    <col min="60" max="60" width="7.33203125" style="2" customWidth="1"/>
    <col min="61" max="61" width="1.44140625" style="2" bestFit="1" customWidth="1"/>
    <col min="62" max="16384" width="8.88671875" style="2"/>
  </cols>
  <sheetData>
    <row r="1" spans="1:62" x14ac:dyDescent="0.3">
      <c r="B1" s="53"/>
      <c r="C1" s="53"/>
      <c r="D1" s="53"/>
      <c r="E1" s="53"/>
      <c r="G1" s="53"/>
      <c r="H1" s="53"/>
      <c r="I1" s="53"/>
      <c r="J1" s="53"/>
      <c r="K1" s="53"/>
      <c r="L1" s="53"/>
      <c r="M1" s="53"/>
      <c r="N1" s="53"/>
      <c r="O1" s="53"/>
      <c r="P1" s="53"/>
      <c r="Q1" s="53"/>
      <c r="R1" s="53"/>
      <c r="T1" s="53"/>
      <c r="U1" s="54"/>
      <c r="V1" s="36"/>
      <c r="W1" s="53"/>
      <c r="X1" s="54"/>
      <c r="Y1" s="36"/>
      <c r="Z1" s="53"/>
      <c r="AA1" s="54"/>
      <c r="AB1" s="36"/>
      <c r="AC1" s="36"/>
      <c r="AD1" s="36"/>
      <c r="AF1" s="36"/>
      <c r="AG1" s="36"/>
      <c r="AH1" s="36"/>
      <c r="AI1" s="36"/>
      <c r="AK1" s="36"/>
      <c r="AL1" s="36"/>
      <c r="AM1" s="36"/>
      <c r="AN1" s="36"/>
      <c r="AO1" s="36"/>
      <c r="AP1" s="36"/>
      <c r="AQ1" s="36"/>
      <c r="AR1" s="36"/>
      <c r="AS1" s="36"/>
      <c r="AT1" s="36"/>
      <c r="AU1" s="36"/>
      <c r="AV1" s="36"/>
      <c r="AX1" s="36"/>
      <c r="AY1" s="36"/>
      <c r="AZ1" s="36"/>
      <c r="BA1" s="36"/>
      <c r="BB1" s="36"/>
      <c r="BC1" s="36"/>
      <c r="BD1" s="36"/>
      <c r="BE1" s="36"/>
      <c r="BF1" s="36"/>
      <c r="BG1" s="36"/>
      <c r="BH1" s="36"/>
      <c r="BJ1" s="36"/>
    </row>
    <row r="2" spans="1:62" s="11" customFormat="1" x14ac:dyDescent="0.3">
      <c r="B2" s="41" t="s">
        <v>181</v>
      </c>
      <c r="C2" s="41"/>
      <c r="D2" s="41"/>
      <c r="E2" s="41"/>
      <c r="F2" s="2" t="s">
        <v>177</v>
      </c>
      <c r="G2" s="41" t="s">
        <v>182</v>
      </c>
      <c r="H2" s="41"/>
      <c r="I2" s="41"/>
      <c r="J2" s="41"/>
      <c r="K2" s="41"/>
      <c r="L2" s="41"/>
      <c r="M2" s="41"/>
      <c r="N2" s="41"/>
      <c r="O2" s="41"/>
      <c r="P2" s="41"/>
      <c r="Q2" s="41"/>
      <c r="R2" s="41"/>
      <c r="S2" s="2" t="s">
        <v>177</v>
      </c>
      <c r="T2" s="41" t="s">
        <v>183</v>
      </c>
      <c r="U2" s="41"/>
      <c r="V2" s="41"/>
      <c r="W2" s="41"/>
      <c r="X2" s="41"/>
      <c r="Y2" s="41"/>
      <c r="Z2" s="41"/>
      <c r="AA2" s="41"/>
      <c r="AB2" s="41"/>
      <c r="AC2" s="41"/>
      <c r="AD2" s="41"/>
      <c r="AE2" s="2" t="s">
        <v>177</v>
      </c>
      <c r="AF2" s="41" t="s">
        <v>184</v>
      </c>
      <c r="AG2" s="41"/>
      <c r="AH2" s="41"/>
      <c r="AI2" s="41"/>
      <c r="AJ2" s="2" t="s">
        <v>177</v>
      </c>
      <c r="AK2" s="41" t="s">
        <v>185</v>
      </c>
      <c r="AL2" s="41"/>
      <c r="AM2" s="41"/>
      <c r="AN2" s="41"/>
      <c r="AO2" s="41"/>
      <c r="AP2" s="41"/>
      <c r="AQ2" s="41"/>
      <c r="AR2" s="41"/>
      <c r="AS2" s="41"/>
      <c r="AT2" s="41"/>
      <c r="AU2" s="41"/>
      <c r="AV2" s="41"/>
      <c r="AW2" s="2" t="s">
        <v>177</v>
      </c>
      <c r="AX2" s="178" t="s">
        <v>186</v>
      </c>
      <c r="AY2" s="178"/>
      <c r="AZ2" s="178"/>
      <c r="BA2" s="178"/>
      <c r="BB2" s="178"/>
      <c r="BC2" s="178"/>
      <c r="BD2" s="178"/>
      <c r="BE2" s="178"/>
      <c r="BF2" s="178"/>
      <c r="BG2" s="29"/>
      <c r="BH2" s="29"/>
      <c r="BI2" s="2" t="s">
        <v>177</v>
      </c>
      <c r="BJ2" s="41" t="s">
        <v>187</v>
      </c>
    </row>
    <row r="3" spans="1:62" x14ac:dyDescent="0.3">
      <c r="B3" s="30" t="s">
        <v>188</v>
      </c>
      <c r="C3" s="30" t="s">
        <v>189</v>
      </c>
      <c r="D3" s="30" t="s">
        <v>190</v>
      </c>
      <c r="E3" s="30" t="s">
        <v>191</v>
      </c>
      <c r="F3" s="2" t="s">
        <v>177</v>
      </c>
      <c r="G3" s="30" t="s">
        <v>58</v>
      </c>
      <c r="H3" s="30" t="s">
        <v>46</v>
      </c>
      <c r="I3" s="30" t="s">
        <v>54</v>
      </c>
      <c r="J3" s="30" t="s">
        <v>37</v>
      </c>
      <c r="K3" s="30" t="s">
        <v>25</v>
      </c>
      <c r="L3" s="30" t="s">
        <v>33</v>
      </c>
      <c r="M3" s="30" t="s">
        <v>41</v>
      </c>
      <c r="N3" s="30" t="s">
        <v>62</v>
      </c>
      <c r="O3" s="30" t="s">
        <v>69</v>
      </c>
      <c r="P3" s="30" t="s">
        <v>73</v>
      </c>
      <c r="Q3" s="30" t="s">
        <v>109</v>
      </c>
      <c r="R3" s="52" t="s">
        <v>192</v>
      </c>
      <c r="S3" s="2" t="s">
        <v>177</v>
      </c>
      <c r="T3" s="30" t="s">
        <v>193</v>
      </c>
      <c r="U3" s="31" t="s">
        <v>193</v>
      </c>
      <c r="V3" s="32" t="s">
        <v>194</v>
      </c>
      <c r="W3" s="30" t="s">
        <v>195</v>
      </c>
      <c r="X3" s="31" t="s">
        <v>196</v>
      </c>
      <c r="Y3" s="32" t="s">
        <v>197</v>
      </c>
      <c r="Z3" s="30" t="s">
        <v>198</v>
      </c>
      <c r="AA3" s="31" t="s">
        <v>198</v>
      </c>
      <c r="AB3" s="32" t="s">
        <v>199</v>
      </c>
      <c r="AC3" s="52"/>
      <c r="AD3" s="52" t="s">
        <v>200</v>
      </c>
      <c r="AE3" s="2" t="s">
        <v>177</v>
      </c>
      <c r="AF3" s="30" t="s">
        <v>188</v>
      </c>
      <c r="AG3" s="30" t="s">
        <v>189</v>
      </c>
      <c r="AH3" s="30" t="s">
        <v>190</v>
      </c>
      <c r="AI3" s="30" t="s">
        <v>191</v>
      </c>
      <c r="AJ3" s="2" t="s">
        <v>177</v>
      </c>
      <c r="AK3" s="30" t="s">
        <v>58</v>
      </c>
      <c r="AL3" s="30" t="s">
        <v>46</v>
      </c>
      <c r="AM3" s="30" t="s">
        <v>54</v>
      </c>
      <c r="AN3" s="30" t="s">
        <v>37</v>
      </c>
      <c r="AO3" s="30" t="s">
        <v>25</v>
      </c>
      <c r="AP3" s="30" t="s">
        <v>33</v>
      </c>
      <c r="AQ3" s="30" t="s">
        <v>41</v>
      </c>
      <c r="AR3" s="30" t="s">
        <v>62</v>
      </c>
      <c r="AS3" s="30" t="s">
        <v>69</v>
      </c>
      <c r="AT3" s="30" t="s">
        <v>73</v>
      </c>
      <c r="AU3" s="30" t="s">
        <v>109</v>
      </c>
      <c r="AV3" s="52" t="s">
        <v>192</v>
      </c>
      <c r="AW3" s="2" t="s">
        <v>177</v>
      </c>
      <c r="AX3" s="30" t="s">
        <v>193</v>
      </c>
      <c r="AY3" s="31" t="s">
        <v>193</v>
      </c>
      <c r="AZ3" s="32" t="s">
        <v>194</v>
      </c>
      <c r="BA3" s="30" t="s">
        <v>195</v>
      </c>
      <c r="BB3" s="31" t="s">
        <v>196</v>
      </c>
      <c r="BC3" s="32" t="s">
        <v>197</v>
      </c>
      <c r="BD3" s="30" t="s">
        <v>198</v>
      </c>
      <c r="BE3" s="31" t="s">
        <v>198</v>
      </c>
      <c r="BF3" s="32" t="s">
        <v>199</v>
      </c>
      <c r="BG3" s="52"/>
      <c r="BH3" s="52" t="s">
        <v>200</v>
      </c>
      <c r="BI3" s="2" t="s">
        <v>177</v>
      </c>
      <c r="BJ3" s="30" t="s">
        <v>201</v>
      </c>
    </row>
    <row r="4" spans="1:62" s="37" customFormat="1" ht="14.4" thickBot="1" x14ac:dyDescent="0.35">
      <c r="B4" s="40"/>
      <c r="C4" s="40" t="s">
        <v>26</v>
      </c>
      <c r="D4" s="40"/>
      <c r="E4" s="40"/>
      <c r="F4" s="37" t="s">
        <v>177</v>
      </c>
      <c r="G4" s="40" t="str">
        <f>VLOOKUP(G3,Översikt!$B$13:$D$25,2,FALSE)</f>
        <v>MSCI ACWI NR (SEK)</v>
      </c>
      <c r="H4" s="40" t="str">
        <f>VLOOKUP(H3,Översikt!$B$13:$D$25,2,FALSE)</f>
        <v>SIX Return Index</v>
      </c>
      <c r="I4" s="40" t="str">
        <f>VLOOKUP(I3,Översikt!$B$13:$D$25,2,FALSE)</f>
        <v>Carnegie Small Cap Return Index</v>
      </c>
      <c r="J4" s="40" t="str">
        <f>VLOOKUP(J3,Översikt!$B$13:$D$25,2,FALSE)</f>
        <v>OMRX T-bill</v>
      </c>
      <c r="K4" s="40" t="str">
        <f>VLOOKUP(K3,Översikt!$B$13:$D$25,2,FALSE)</f>
        <v>OMRX Bond All</v>
      </c>
      <c r="L4" s="40" t="str">
        <f>VLOOKUP(L3,Översikt!$B$13:$D$25,2,FALSE)</f>
        <v>OMRX Real Return Bond Index</v>
      </c>
      <c r="M4" s="40" t="str">
        <f>VLOOKUP(M3,Översikt!$B$13:$D$25,2,FALSE)</f>
        <v>Solactive SEK Fix Short IG Credit</v>
      </c>
      <c r="N4" s="40" t="str">
        <f>VLOOKUP(N3,Översikt!$B$13:$D$25,2,FALSE)</f>
        <v>ICE BofA Global High Yield (SEK-hedged)</v>
      </c>
      <c r="O4" s="40" t="str">
        <f>VLOOKUP(O3,Översikt!$B$13:$D$25,2,FALSE)</f>
        <v>T-bill + 3% p.a.</v>
      </c>
      <c r="P4" s="40" t="str">
        <f>VLOOKUP(P3,Översikt!$B$13:$D$25,2,FALSE)</f>
        <v>T-bill + 3% p.a.</v>
      </c>
      <c r="Q4" s="40" t="str">
        <f>VLOOKUP(Q3,Översikt!$B$13:$D$25,2,FALSE)</f>
        <v>T-bill + 3% p.a.</v>
      </c>
      <c r="R4" s="58" t="s">
        <v>177</v>
      </c>
      <c r="S4" s="37" t="s">
        <v>177</v>
      </c>
      <c r="T4" s="38"/>
      <c r="U4" s="39"/>
      <c r="W4" s="38"/>
      <c r="X4" s="39"/>
      <c r="Z4" s="38"/>
      <c r="AA4" s="39"/>
      <c r="AE4" s="37" t="s">
        <v>177</v>
      </c>
      <c r="AG4" s="37" t="s">
        <v>153</v>
      </c>
      <c r="AJ4" s="37" t="s">
        <v>177</v>
      </c>
      <c r="AK4" s="40" t="str">
        <f>VLOOKUP(AK3,Översikt!$B$13:$D$25,3,FALSE)</f>
        <v>Storebrand Global All Countries</v>
      </c>
      <c r="AL4" s="40" t="str">
        <f>VLOOKUP(AL3,Översikt!$B$13:$D$25,3,FALSE)</f>
        <v>Storebrand Sverige Plus</v>
      </c>
      <c r="AM4" s="40" t="str">
        <f>VLOOKUP(AM3,Översikt!$B$13:$D$25,3,FALSE)</f>
        <v>Cliens Småbolag</v>
      </c>
      <c r="AN4" s="40" t="str">
        <f>VLOOKUP(AN3,Översikt!$B$13:$D$25,3,FALSE)</f>
        <v>SEB Korträntefond SEK</v>
      </c>
      <c r="AO4" s="40" t="str">
        <f>VLOOKUP(AO3,Översikt!$B$13:$D$25,3,FALSE)</f>
        <v xml:space="preserve">
Nordea Institutionella Räntefonden långa placeringar SEK</v>
      </c>
      <c r="AP4" s="40" t="str">
        <f>VLOOKUP(AP3,Översikt!$B$13:$D$25,3,FALSE)</f>
        <v>Nordea Realräntefond</v>
      </c>
      <c r="AQ4" s="40" t="str">
        <f>VLOOKUP(AQ3,Översikt!$B$13:$D$25,3,FALSE)</f>
        <v>SEB Företagsobligationsfond</v>
      </c>
      <c r="AR4" s="40" t="str">
        <f>VLOOKUP(AR3,Översikt!$B$13:$D$25,3,FALSE)</f>
        <v>BlueBay Global High Yield ESG Bond*</v>
      </c>
      <c r="AS4" s="40" t="str">
        <f>VLOOKUP(AS3,Översikt!$B$13:$D$25,3,FALSE)</f>
        <v>SCOR ILS Atropos CatBond</v>
      </c>
      <c r="AT4" s="40" t="str">
        <f>VLOOKUP(AT3,Översikt!$B$13:$D$25,3,FALSE)</f>
        <v>Evli Leveraged Loan*</v>
      </c>
      <c r="AU4" s="40" t="str">
        <f>VLOOKUP(AU3,Översikt!$B$13:$D$25,3,FALSE)</f>
        <v>Alcur</v>
      </c>
      <c r="AV4" s="58" t="s">
        <v>177</v>
      </c>
      <c r="AW4" s="37" t="s">
        <v>177</v>
      </c>
      <c r="BI4" s="37" t="s">
        <v>177</v>
      </c>
    </row>
    <row r="5" spans="1:62" x14ac:dyDescent="0.3">
      <c r="A5" s="15">
        <v>43465</v>
      </c>
      <c r="B5" s="42">
        <f>Översikt!C7</f>
        <v>100000</v>
      </c>
      <c r="C5" s="43">
        <f>B5/100000</f>
        <v>1</v>
      </c>
      <c r="D5" s="43">
        <v>0</v>
      </c>
      <c r="E5" s="43">
        <f>MIN(0,(B5-MAX(B$5:B5))/MAX(B$5:B5))</f>
        <v>0</v>
      </c>
      <c r="F5" s="12" t="s">
        <v>177</v>
      </c>
      <c r="G5" s="42">
        <f>$B$5*VLOOKUP(G3,Input[],8,FALSE)</f>
        <v>40000</v>
      </c>
      <c r="H5" s="42">
        <f>$B$5*VLOOKUP(H3,Input[],8,FALSE)</f>
        <v>10000</v>
      </c>
      <c r="I5" s="42">
        <f>$B$5*VLOOKUP(I3,Input[],8,FALSE)</f>
        <v>0</v>
      </c>
      <c r="J5" s="42">
        <f>$B$5*VLOOKUP(J3,Input[],8,FALSE)</f>
        <v>0</v>
      </c>
      <c r="K5" s="42">
        <f>$B$5*VLOOKUP(K3,Input[],8,FALSE)</f>
        <v>25000</v>
      </c>
      <c r="L5" s="42">
        <f>$B$5*VLOOKUP(L3,Input[],8,FALSE)</f>
        <v>0</v>
      </c>
      <c r="M5" s="42">
        <f>$B$5*VLOOKUP(M3,Input[],8,FALSE)</f>
        <v>20000</v>
      </c>
      <c r="N5" s="42">
        <f>$B$5*VLOOKUP(N3,Input[],8,FALSE)</f>
        <v>5000</v>
      </c>
      <c r="O5" s="42">
        <f>$B$5*VLOOKUP(O3,Input[],8,FALSE)</f>
        <v>0</v>
      </c>
      <c r="P5" s="42">
        <f>$B$5*VLOOKUP(P3,Input[],8,FALSE)</f>
        <v>0</v>
      </c>
      <c r="Q5" s="42">
        <f>$B$5*VLOOKUP(Q3,Input[],8,FALSE)</f>
        <v>0</v>
      </c>
      <c r="R5" s="44">
        <f>SUM(G5:Q5)</f>
        <v>100000</v>
      </c>
      <c r="S5" s="12" t="s">
        <v>177</v>
      </c>
      <c r="T5" s="48">
        <f>SUM(G5:I5)</f>
        <v>50000</v>
      </c>
      <c r="U5" s="49">
        <f>T5/$B5</f>
        <v>0.5</v>
      </c>
      <c r="V5" s="50" t="str">
        <f>IF(AND(U5 &gt;= Översikt!$E$12,U5 &lt;= Översikt!$G$12),"OK","Breach")</f>
        <v>OK</v>
      </c>
      <c r="W5" s="48">
        <f>SUM(J5:N5)</f>
        <v>50000</v>
      </c>
      <c r="X5" s="51">
        <f>W5/$B5</f>
        <v>0.5</v>
      </c>
      <c r="Y5" s="50" t="str">
        <f>IF(AND(X5 &gt;= Översikt!$E$16,X5 &lt;= Översikt!$G$16),"OK","Breach")</f>
        <v>OK</v>
      </c>
      <c r="Z5" s="48">
        <f>SUM(O5:Q5)</f>
        <v>0</v>
      </c>
      <c r="AA5" s="51">
        <f>Z5/$B5</f>
        <v>0</v>
      </c>
      <c r="AB5" s="50" t="str">
        <f>IF(AND(AA5 &gt;= Översikt!$E$22,AA5 &lt;= Översikt!$G$22),"OK","Breach")</f>
        <v>OK</v>
      </c>
      <c r="AC5" s="35">
        <f>COUNTIF(T5:AB5,"Breach")</f>
        <v>0</v>
      </c>
      <c r="AD5" s="35" t="str">
        <f>IF(AC5&gt;0,"Breach","OK")</f>
        <v>OK</v>
      </c>
      <c r="AE5" s="12" t="s">
        <v>177</v>
      </c>
      <c r="AF5" s="42">
        <f>Översikt!C7</f>
        <v>100000</v>
      </c>
      <c r="AG5" s="43">
        <f>AF5/100000</f>
        <v>1</v>
      </c>
      <c r="AH5" s="43">
        <v>0</v>
      </c>
      <c r="AI5" s="43">
        <f>MIN(0,(AF5-MAX(AF$5:AF5))/MAX(AF$5:AF5))</f>
        <v>0</v>
      </c>
      <c r="AJ5" s="12" t="s">
        <v>177</v>
      </c>
      <c r="AK5" s="42">
        <f>$AF$5*VLOOKUP(AK3,Input[],8,FALSE)</f>
        <v>40000</v>
      </c>
      <c r="AL5" s="42">
        <f>$AF$5*VLOOKUP(AL3,Input[],8,FALSE)</f>
        <v>10000</v>
      </c>
      <c r="AM5" s="42">
        <f>$AF$5*VLOOKUP(AM3,Input[],8,FALSE)</f>
        <v>0</v>
      </c>
      <c r="AN5" s="42">
        <f>$AF$5*VLOOKUP(AN3,Input[],8,FALSE)</f>
        <v>0</v>
      </c>
      <c r="AO5" s="42">
        <f>$AF$5*VLOOKUP(AO3,Input[],8,FALSE)</f>
        <v>25000</v>
      </c>
      <c r="AP5" s="42">
        <f>$AF$5*VLOOKUP(AP3,Input[],8,FALSE)</f>
        <v>0</v>
      </c>
      <c r="AQ5" s="42">
        <f>$AF$5*VLOOKUP(AQ3,Input[],8,FALSE)</f>
        <v>20000</v>
      </c>
      <c r="AR5" s="42">
        <f>$AF$5*VLOOKUP(AR3,Input[],8,FALSE)</f>
        <v>5000</v>
      </c>
      <c r="AS5" s="42">
        <f>$AF$5*VLOOKUP(AS3,Input[],8,FALSE)</f>
        <v>0</v>
      </c>
      <c r="AT5" s="42">
        <f>$AF$5*VLOOKUP(AT3,Input[],8,FALSE)</f>
        <v>0</v>
      </c>
      <c r="AU5" s="42">
        <f>$AF$5*VLOOKUP(AU3,Input[],8,FALSE)</f>
        <v>0</v>
      </c>
      <c r="AV5" s="44">
        <f>SUM(AK5:AU5)</f>
        <v>100000</v>
      </c>
      <c r="AW5" s="12" t="s">
        <v>177</v>
      </c>
      <c r="AX5" s="48">
        <f>SUM(AK5:AM5)</f>
        <v>50000</v>
      </c>
      <c r="AY5" s="49">
        <f t="shared" ref="AY5:AY36" si="0">AX5/$AF5</f>
        <v>0.5</v>
      </c>
      <c r="AZ5" s="50" t="str">
        <f>IF(AND(AY5 &gt;= Översikt!$E$12,AY5 &lt;= Översikt!$G$12),"OK","Breach")</f>
        <v>OK</v>
      </c>
      <c r="BA5" s="48">
        <f>SUM(AN5:AR5)</f>
        <v>50000</v>
      </c>
      <c r="BB5" s="49">
        <f t="shared" ref="BB5:BB36" si="1">BA5/$AF5</f>
        <v>0.5</v>
      </c>
      <c r="BC5" s="50" t="str">
        <f>IF(AND(BB5 &gt;= Översikt!$E$16,BB5 &lt;= Översikt!$G$16),"OK","Breach")</f>
        <v>OK</v>
      </c>
      <c r="BD5" s="48">
        <f>SUM(AS5:AU5)</f>
        <v>0</v>
      </c>
      <c r="BE5" s="49">
        <f t="shared" ref="BE5:BE36" si="2">BD5/$AF5</f>
        <v>0</v>
      </c>
      <c r="BF5" s="50" t="str">
        <f>IF(AND(BE5 &gt;= Översikt!$E$22,BE5 &lt;= Översikt!$G$22),"OK","Breach")</f>
        <v>OK</v>
      </c>
      <c r="BG5" s="35">
        <f>COUNTIF(AX5:BF5,"Breach")</f>
        <v>0</v>
      </c>
      <c r="BH5" s="35" t="str">
        <f>IF(BG5&gt;0,"Breach","OK")</f>
        <v>OK</v>
      </c>
      <c r="BI5" s="12" t="s">
        <v>177</v>
      </c>
      <c r="BJ5" s="33">
        <f t="shared" ref="BJ5:BJ36" si="3">AG5-C5</f>
        <v>0</v>
      </c>
    </row>
    <row r="6" spans="1:62" x14ac:dyDescent="0.3">
      <c r="A6" s="15">
        <v>43496</v>
      </c>
      <c r="B6" s="9">
        <f t="shared" ref="B6:B37" si="4">SUM(G6:Q6)</f>
        <v>105152.71690953358</v>
      </c>
      <c r="C6" s="27">
        <f>B6/100000</f>
        <v>1.0515271690953358</v>
      </c>
      <c r="D6" s="34">
        <f t="shared" ref="D6:D37" si="5">B6/B5-1</f>
        <v>5.1527169095335834E-2</v>
      </c>
      <c r="E6" s="34">
        <f>MIN(0,(B6-MAX(B$5:B6))/MAX(B$5:B6))</f>
        <v>0</v>
      </c>
      <c r="F6" s="2" t="s">
        <v>177</v>
      </c>
      <c r="G6" s="9">
        <f>IF(AD5="OK",G5*(1+Justering!BO6),B5*Översikt!$I$13*(1+Justering!BO6))</f>
        <v>44104.659387309541</v>
      </c>
      <c r="H6" s="9">
        <f>IF(AD5="OK",H5*(1+Justering!BL6),B5*Översikt!$I$14*(1+Justering!BL6))</f>
        <v>10767.58389325891</v>
      </c>
      <c r="I6" s="9">
        <f>IF(AD5="OK",I5*(1+Justering!BN6),B5*Översikt!$I$15*(1+Justering!BN6))</f>
        <v>0</v>
      </c>
      <c r="J6" s="9">
        <f>IF(AD5="OK",J5*(1+Justering!BJ6),B5*Översikt!$I$17*(1+Justering!BJ6))</f>
        <v>0</v>
      </c>
      <c r="K6" s="9">
        <f>IF(AD5="OK",K5*(1+Justering!BH6),B5*Översikt!$I$18*(1+Justering!BH6))</f>
        <v>25063.296633342496</v>
      </c>
      <c r="L6" s="9">
        <f>IF(AD5="OK",L5*(1+Justering!BI6),B5*Översikt!$I$19*(1+Justering!BI6))</f>
        <v>0</v>
      </c>
      <c r="M6" s="9">
        <f>IF(AD5="OK",M5*(1+Justering!BK6),B5*Översikt!$I$20*(1+Justering!BK6))</f>
        <v>20025.065292457628</v>
      </c>
      <c r="N6" s="9">
        <f>IF(AD5="OK",N5*(1+Justering!BP6),B5*Översikt!$I$21*(1+Justering!BP6))</f>
        <v>5192.1117031650074</v>
      </c>
      <c r="O6" s="9">
        <f>IF(AD5="OK",O5*(1+Justering!BT6),B5*Översikt!$I$23*(1+Justering!BT6))</f>
        <v>0</v>
      </c>
      <c r="P6" s="9">
        <f>IF(AD5="OK",P5*(1+Justering!BR6),B5*Översikt!$I$24*(1+Justering!BR6))</f>
        <v>0</v>
      </c>
      <c r="Q6" s="9">
        <f>IF(AD5="OK",Q5*(1+Justering!BT6),B5*Översikt!$I$25*(1+Justering!BT6))</f>
        <v>0</v>
      </c>
      <c r="S6" s="2" t="s">
        <v>177</v>
      </c>
      <c r="T6" s="48">
        <f t="shared" ref="T6:T65" si="6">SUM(G6:I6)</f>
        <v>54872.243280568451</v>
      </c>
      <c r="U6" s="49">
        <f>T6/$B6</f>
        <v>0.5218338136500732</v>
      </c>
      <c r="V6" s="50" t="str">
        <f>IF(AND(U6 &gt;= Översikt!$E$12,U6 &lt;= Översikt!$G$12),"OK","Breach")</f>
        <v>OK</v>
      </c>
      <c r="W6" s="48">
        <f t="shared" ref="W6:W65" si="7">SUM(J6:N6)</f>
        <v>50280.473628965134</v>
      </c>
      <c r="X6" s="51">
        <f t="shared" ref="X6:X65" si="8">W6/$B6</f>
        <v>0.4781661863499268</v>
      </c>
      <c r="Y6" s="50" t="str">
        <f>IF(AND(X6 &gt;= Översikt!$E$16,X6 &lt;= Översikt!$G$16),"OK","Breach")</f>
        <v>OK</v>
      </c>
      <c r="Z6" s="48">
        <f t="shared" ref="Z6:Z65" si="9">SUM(O6:Q6)</f>
        <v>0</v>
      </c>
      <c r="AA6" s="51">
        <f t="shared" ref="AA6:AA65" si="10">Z6/$B6</f>
        <v>0</v>
      </c>
      <c r="AB6" s="50" t="str">
        <f>IF(AND(AA6 &gt;= Översikt!$E$22,AA6 &lt;= Översikt!$G$22),"OK","Breach")</f>
        <v>OK</v>
      </c>
      <c r="AC6" s="35">
        <f t="shared" ref="AC6:AC65" si="11">COUNTIF(T6:AB6,"Breach")</f>
        <v>0</v>
      </c>
      <c r="AD6" s="35" t="str">
        <f t="shared" ref="AD6:AD65" si="12">IF(AC6&gt;0,"Breach","OK")</f>
        <v>OK</v>
      </c>
      <c r="AE6" s="2" t="s">
        <v>177</v>
      </c>
      <c r="AF6" s="9">
        <f>SUM(AK6:AU6)</f>
        <v>104306.49068270191</v>
      </c>
      <c r="AG6" s="27">
        <f>AF6/100000</f>
        <v>1.0430649068270192</v>
      </c>
      <c r="AH6" s="34">
        <f t="shared" ref="AH6:AH37" si="13">AF6/AF5-1</f>
        <v>4.3064906827019245E-2</v>
      </c>
      <c r="AI6" s="34">
        <f>MIN(0,(AF6-MAX(AF$5:AF6))/MAX(AF$5:AF6))</f>
        <v>0</v>
      </c>
      <c r="AJ6" s="2" t="s">
        <v>177</v>
      </c>
      <c r="AK6" s="9">
        <f>IF(BH5="OK",AK5*(1+Justering!BW6),AF5*Översikt!$I$13*(1+Justering!BW6))</f>
        <v>43317.697592502016</v>
      </c>
      <c r="AL6" s="9">
        <f>IF(BH5="OK",AL5*(1+Justering!BV6),AF5*Översikt!$I$14*(1+Justering!BV6))</f>
        <v>10698.088530898665</v>
      </c>
      <c r="AM6" s="9">
        <f>IF(BH5="OK",AM5*(1+Justering!CD6),AF5*Översikt!$I$15*(1+Justering!CD6))</f>
        <v>0</v>
      </c>
      <c r="AN6" s="9">
        <f>IF(BH5="OK",AN5*(1+Justering!CB6),AF5*Översikt!$I$17*(1+Justering!CB6))</f>
        <v>0</v>
      </c>
      <c r="AO6" s="48">
        <f>IF(BH5="OK",AO5*(1+Justering!BZ6),AF5*Översikt!$I$18*(1+Justering!BZ6))</f>
        <v>25070.01619663044</v>
      </c>
      <c r="AP6" s="48">
        <f>IF(BH5="OK",AP5*(1+Justering!CA6),AF5*Översikt!$I$19*(1+Justering!CA6))</f>
        <v>0</v>
      </c>
      <c r="AQ6" s="48">
        <f>IF(BH5="OK",AQ5*(1+Justering!BY6),AF5*Översikt!$I$20*(1+Justering!BY6))</f>
        <v>20079.623119062475</v>
      </c>
      <c r="AR6" s="48">
        <f>IF(BH5="OK",AR5*(1+Justering!CG6),AF5*Översikt!$I$21*(1+Justering!CG6))</f>
        <v>5141.0652436082983</v>
      </c>
      <c r="AS6" s="9">
        <f>IF(BH5="OK",AS5*(1+Justering!CI6),AF5*Översikt!$I$23*(1+Justering!CI6))</f>
        <v>0</v>
      </c>
      <c r="AT6" s="9">
        <f>IF(BH5="OK",AT5*(1+Justering!CH6),AF5*Översikt!$I$24*(1+Justering!CH6))</f>
        <v>0</v>
      </c>
      <c r="AU6" s="9">
        <f>IF(BH5="OK",AU5*(1+Justering!CE6),AF5*Översikt!$I$25*(1+Justering!CE6))</f>
        <v>0</v>
      </c>
      <c r="AW6" s="2" t="s">
        <v>177</v>
      </c>
      <c r="AX6" s="48">
        <f t="shared" ref="AX6:AX65" si="14">SUM(AK6:AM6)</f>
        <v>54015.786123400685</v>
      </c>
      <c r="AY6" s="49">
        <f t="shared" si="0"/>
        <v>0.51785642264310794</v>
      </c>
      <c r="AZ6" s="50" t="str">
        <f>IF(AND(AY6 &gt;= Översikt!$E$12,AY6 &lt;= Översikt!$G$12),"OK","Breach")</f>
        <v>OK</v>
      </c>
      <c r="BA6" s="48">
        <f t="shared" ref="BA6:BA65" si="15">SUM(AN6:AR6)</f>
        <v>50290.704559301208</v>
      </c>
      <c r="BB6" s="49">
        <f t="shared" si="1"/>
        <v>0.48214357735689184</v>
      </c>
      <c r="BC6" s="50" t="str">
        <f>IF(AND(BB6 &gt;= Översikt!$E$16,BB6 &lt;= Översikt!$G$16),"OK","Breach")</f>
        <v>OK</v>
      </c>
      <c r="BD6" s="48">
        <f t="shared" ref="BD6:BD65" si="16">SUM(AS6:AU6)</f>
        <v>0</v>
      </c>
      <c r="BE6" s="49">
        <f t="shared" si="2"/>
        <v>0</v>
      </c>
      <c r="BF6" s="50" t="str">
        <f>IF(AND(BE6 &gt;= Översikt!$E$22,BE6 &lt;= Översikt!$G$22),"OK","Breach")</f>
        <v>OK</v>
      </c>
      <c r="BG6" s="35">
        <f t="shared" ref="BG6:BG65" si="17">COUNTIF(AX6:BF6,"Breach")</f>
        <v>0</v>
      </c>
      <c r="BH6" s="35" t="str">
        <f t="shared" ref="BH6:BH65" si="18">IF(BG6&gt;0,"Breach","OK")</f>
        <v>OK</v>
      </c>
      <c r="BI6" s="2" t="s">
        <v>177</v>
      </c>
      <c r="BJ6" s="33">
        <f t="shared" si="3"/>
        <v>-8.4622622683165893E-3</v>
      </c>
    </row>
    <row r="7" spans="1:62" x14ac:dyDescent="0.3">
      <c r="A7" s="15">
        <v>43524</v>
      </c>
      <c r="B7" s="9">
        <f t="shared" si="4"/>
        <v>107829.53210695527</v>
      </c>
      <c r="C7" s="27">
        <f t="shared" ref="C7:C65" si="19">B7/100000</f>
        <v>1.0782953210695527</v>
      </c>
      <c r="D7" s="34">
        <f t="shared" si="5"/>
        <v>2.5456453015138436E-2</v>
      </c>
      <c r="E7" s="34">
        <f>MIN(0,(B7-MAX(B$5:B7))/MAX(B$5:B7))</f>
        <v>0</v>
      </c>
      <c r="F7" s="2" t="s">
        <v>177</v>
      </c>
      <c r="G7" s="9">
        <f>IF(AD6="OK",G6*(1+Justering!BO7),B6*Översikt!$I$13*(1+Justering!BO7))</f>
        <v>46226.980366626274</v>
      </c>
      <c r="H7" s="9">
        <f>IF(AD6="OK",H6*(1+Justering!BL7),B6*Översikt!$I$14*(1+Justering!BL7))</f>
        <v>11195.580490695518</v>
      </c>
      <c r="I7" s="9">
        <f>IF(AD6="OK",I6*(1+Justering!BN7),B6*Översikt!$I$15*(1+Justering!BN7))</f>
        <v>0</v>
      </c>
      <c r="J7" s="9">
        <f>IF(AD6="OK",J6*(1+Justering!BJ7),B6*Översikt!$I$17*(1+Justering!BJ7))</f>
        <v>0</v>
      </c>
      <c r="K7" s="9">
        <f>IF(AD6="OK",K6*(1+Justering!BH7),B6*Översikt!$I$18*(1+Justering!BH7))</f>
        <v>25074.50917982031</v>
      </c>
      <c r="L7" s="9">
        <f>IF(AD6="OK",L6*(1+Justering!BI7),B6*Översikt!$I$19*(1+Justering!BI7))</f>
        <v>0</v>
      </c>
      <c r="M7" s="9">
        <f>IF(AD6="OK",M6*(1+Justering!BK7),B6*Översikt!$I$20*(1+Justering!BK7))</f>
        <v>20062.247483478513</v>
      </c>
      <c r="N7" s="9">
        <f>IF(AD6="OK",N6*(1+Justering!BP7),B6*Översikt!$I$21*(1+Justering!BP7))</f>
        <v>5270.2145863346686</v>
      </c>
      <c r="O7" s="9">
        <f>IF(AD6="OK",O6*(1+Justering!BT7),B6*Översikt!$I$23*(1+Justering!BT7))</f>
        <v>0</v>
      </c>
      <c r="P7" s="9">
        <f>IF(AD6="OK",P6*(1+Justering!BR7),B6*Översikt!$I$24*(1+Justering!BR7))</f>
        <v>0</v>
      </c>
      <c r="Q7" s="9">
        <f>IF(AD6="OK",Q6*(1+Justering!BT7),B6*Översikt!$I$25*(1+Justering!BT7))</f>
        <v>0</v>
      </c>
      <c r="S7" s="2" t="s">
        <v>177</v>
      </c>
      <c r="T7" s="48">
        <f t="shared" si="6"/>
        <v>57422.560857321791</v>
      </c>
      <c r="U7" s="49">
        <f t="shared" ref="U7:U65" si="20">T7/$B7</f>
        <v>0.53253092854344208</v>
      </c>
      <c r="V7" s="50" t="str">
        <f>IF(AND(U7 &gt;= Översikt!$E$12,U7 &lt;= Översikt!$G$12),"OK","Breach")</f>
        <v>OK</v>
      </c>
      <c r="W7" s="48">
        <f t="shared" si="7"/>
        <v>50406.971249633491</v>
      </c>
      <c r="X7" s="51">
        <f t="shared" si="8"/>
        <v>0.46746907145655803</v>
      </c>
      <c r="Y7" s="50" t="str">
        <f>IF(AND(X7 &gt;= Översikt!$E$16,X7 &lt;= Översikt!$G$16),"OK","Breach")</f>
        <v>OK</v>
      </c>
      <c r="Z7" s="48">
        <f t="shared" si="9"/>
        <v>0</v>
      </c>
      <c r="AA7" s="51">
        <f t="shared" si="10"/>
        <v>0</v>
      </c>
      <c r="AB7" s="50" t="str">
        <f>IF(AND(AA7 &gt;= Översikt!$E$22,AA7 &lt;= Översikt!$G$22),"OK","Breach")</f>
        <v>OK</v>
      </c>
      <c r="AC7" s="35">
        <f t="shared" si="11"/>
        <v>0</v>
      </c>
      <c r="AD7" s="35" t="str">
        <f t="shared" si="12"/>
        <v>OK</v>
      </c>
      <c r="AE7" s="2" t="s">
        <v>177</v>
      </c>
      <c r="AF7" s="9">
        <f t="shared" ref="AF7:AF65" si="21">SUM(AK7:AU7)</f>
        <v>107233.03064388825</v>
      </c>
      <c r="AG7" s="27">
        <f t="shared" ref="AG7:AG64" si="22">AF7/100000</f>
        <v>1.0723303064388825</v>
      </c>
      <c r="AH7" s="34">
        <f t="shared" si="13"/>
        <v>2.8057122256071487E-2</v>
      </c>
      <c r="AI7" s="34">
        <f>MIN(0,(AF7-MAX(AF$5:AF7))/MAX(AF$5:AF7))</f>
        <v>0</v>
      </c>
      <c r="AJ7" s="2" t="s">
        <v>177</v>
      </c>
      <c r="AK7" s="9">
        <f>IF(AZ6="OK",AK6*(1+Justering!BW7),AF6*Översikt!$I$13*(1+Justering!BW7))</f>
        <v>45614.811645700123</v>
      </c>
      <c r="AL7" s="9">
        <f>IF(AZ6="OK",AL6*(1+Justering!BV7),AF6*Översikt!$I$14*(1+Justering!BV7))</f>
        <v>11091.372637540993</v>
      </c>
      <c r="AM7" s="9">
        <f>IF(AZ6="OK",AM6*(1+Justering!CD7),AF6*Översikt!$I$15*(1+Justering!CD7))</f>
        <v>0</v>
      </c>
      <c r="AN7" s="9">
        <f>IF(BH6="OK",AN6*(1+Justering!CB7),AF6*Översikt!$I$17*(1+Justering!CB7))</f>
        <v>0</v>
      </c>
      <c r="AO7" s="48">
        <f>IF(BH6="OK",AO6*(1+Justering!BZ7),AF6*Översikt!$I$18*(1+Justering!BZ7))</f>
        <v>25098.519367498418</v>
      </c>
      <c r="AP7" s="48">
        <f>IF(BH6="OK",AP6*(1+Justering!CA7),AF6*Översikt!$I$19*(1+Justering!CA7))</f>
        <v>0</v>
      </c>
      <c r="AQ7" s="48">
        <f>IF(BH6="OK",AQ6*(1+Justering!BY7),AF6*Översikt!$I$20*(1+Justering!BY7))</f>
        <v>20206.513061773352</v>
      </c>
      <c r="AR7" s="48">
        <f>IF(BH6="OK",AR6*(1+Justering!CG7),AF6*Översikt!$I$21*(1+Justering!CG7))</f>
        <v>5221.8139313753691</v>
      </c>
      <c r="AS7" s="9">
        <f>IF(BH6="OK",AS6*(1+Justering!CI7),AF6*Översikt!$I$23*(1+Justering!CI7))</f>
        <v>0</v>
      </c>
      <c r="AT7" s="9">
        <f>IF(BH6="OK",AT6*(1+Justering!CH7),AF6*Översikt!$I$24*(1+Justering!CH7))</f>
        <v>0</v>
      </c>
      <c r="AU7" s="9">
        <f>IF(BH6="OK",AU6*(1+Justering!CE7),AF6*Översikt!$I$25*(1+Justering!CE7))</f>
        <v>0</v>
      </c>
      <c r="AW7" s="2" t="s">
        <v>177</v>
      </c>
      <c r="AX7" s="48">
        <f t="shared" si="14"/>
        <v>56706.18428324112</v>
      </c>
      <c r="AY7" s="49">
        <f t="shared" si="0"/>
        <v>0.52881266101260838</v>
      </c>
      <c r="AZ7" s="50" t="str">
        <f>IF(AND(AY7 &gt;= Översikt!$E$12,AY7 &lt;= Översikt!$G$12),"OK","Breach")</f>
        <v>OK</v>
      </c>
      <c r="BA7" s="48">
        <f t="shared" si="15"/>
        <v>50526.846360647141</v>
      </c>
      <c r="BB7" s="49">
        <f t="shared" si="1"/>
        <v>0.47118733898739174</v>
      </c>
      <c r="BC7" s="50" t="str">
        <f>IF(AND(BB7 &gt;= Översikt!$E$16,BB7 &lt;= Översikt!$G$16),"OK","Breach")</f>
        <v>OK</v>
      </c>
      <c r="BD7" s="48">
        <f t="shared" si="16"/>
        <v>0</v>
      </c>
      <c r="BE7" s="49">
        <f t="shared" si="2"/>
        <v>0</v>
      </c>
      <c r="BF7" s="50" t="str">
        <f>IF(AND(BE7 &gt;= Översikt!$E$22,BE7 &lt;= Översikt!$G$22),"OK","Breach")</f>
        <v>OK</v>
      </c>
      <c r="BG7" s="35">
        <f t="shared" si="17"/>
        <v>0</v>
      </c>
      <c r="BH7" s="35" t="str">
        <f t="shared" si="18"/>
        <v>OK</v>
      </c>
      <c r="BI7" s="2" t="s">
        <v>177</v>
      </c>
      <c r="BJ7" s="33">
        <f t="shared" si="3"/>
        <v>-5.965014630670229E-3</v>
      </c>
    </row>
    <row r="8" spans="1:62" x14ac:dyDescent="0.3">
      <c r="A8" s="15">
        <v>43555</v>
      </c>
      <c r="B8" s="9">
        <f t="shared" si="4"/>
        <v>109071.5495318867</v>
      </c>
      <c r="C8" s="27">
        <f t="shared" si="19"/>
        <v>1.0907154953188671</v>
      </c>
      <c r="D8" s="34">
        <f t="shared" si="5"/>
        <v>1.1518341966832324E-2</v>
      </c>
      <c r="E8" s="34">
        <f>MIN(0,(B8-MAX(B$5:B8))/MAX(B$5:B8))</f>
        <v>0</v>
      </c>
      <c r="F8" s="2" t="s">
        <v>177</v>
      </c>
      <c r="G8" s="9">
        <f>IF(AD7="OK",G7*(1+Justering!BO8),B7*Översikt!$I$13*(1+Justering!BO8))</f>
        <v>47110.772189230862</v>
      </c>
      <c r="H8" s="9">
        <f>IF(AD7="OK",H7*(1+Justering!BL8),B7*Översikt!$I$14*(1+Justering!BL8))</f>
        <v>11316.486184254543</v>
      </c>
      <c r="I8" s="9">
        <f>IF(AD7="OK",I7*(1+Justering!BN8),B7*Översikt!$I$15*(1+Justering!BN8))</f>
        <v>0</v>
      </c>
      <c r="J8" s="9">
        <f>IF(AD7="OK",J7*(1+Justering!BJ8),B7*Översikt!$I$17*(1+Justering!BJ8))</f>
        <v>0</v>
      </c>
      <c r="K8" s="9">
        <f>IF(AD7="OK",K7*(1+Justering!BH8),B7*Översikt!$I$18*(1+Justering!BH8))</f>
        <v>25223.889234508602</v>
      </c>
      <c r="L8" s="9">
        <f>IF(AD7="OK",L7*(1+Justering!BI8),B7*Översikt!$I$19*(1+Justering!BI8))</f>
        <v>0</v>
      </c>
      <c r="M8" s="9">
        <f>IF(AD7="OK",M7*(1+Justering!BK8),B7*Översikt!$I$20*(1+Justering!BK8))</f>
        <v>20107.691568261929</v>
      </c>
      <c r="N8" s="9">
        <f>IF(AD7="OK",N7*(1+Justering!BP8),B7*Översikt!$I$21*(1+Justering!BP8))</f>
        <v>5312.7103556307675</v>
      </c>
      <c r="O8" s="9">
        <f>IF(AD7="OK",O7*(1+Justering!BT8),B7*Översikt!$I$23*(1+Justering!BT8))</f>
        <v>0</v>
      </c>
      <c r="P8" s="9">
        <f>IF(AD7="OK",P7*(1+Justering!BR8),B7*Översikt!$I$24*(1+Justering!BR8))</f>
        <v>0</v>
      </c>
      <c r="Q8" s="9">
        <f>IF(AD7="OK",Q7*(1+Justering!BT8),B7*Översikt!$I$25*(1+Justering!BT8))</f>
        <v>0</v>
      </c>
      <c r="S8" s="2" t="s">
        <v>177</v>
      </c>
      <c r="T8" s="48">
        <f t="shared" si="6"/>
        <v>58427.258373485405</v>
      </c>
      <c r="U8" s="49">
        <f t="shared" si="20"/>
        <v>0.53567826462760937</v>
      </c>
      <c r="V8" s="50" t="str">
        <f>IF(AND(U8 &gt;= Översikt!$E$12,U8 &lt;= Översikt!$G$12),"OK","Breach")</f>
        <v>OK</v>
      </c>
      <c r="W8" s="48">
        <f t="shared" si="7"/>
        <v>50644.291158401305</v>
      </c>
      <c r="X8" s="51">
        <f t="shared" si="8"/>
        <v>0.46432173537239074</v>
      </c>
      <c r="Y8" s="50" t="str">
        <f>IF(AND(X8 &gt;= Översikt!$E$16,X8 &lt;= Översikt!$G$16),"OK","Breach")</f>
        <v>OK</v>
      </c>
      <c r="Z8" s="48">
        <f t="shared" si="9"/>
        <v>0</v>
      </c>
      <c r="AA8" s="51">
        <f t="shared" si="10"/>
        <v>0</v>
      </c>
      <c r="AB8" s="50" t="str">
        <f>IF(AND(AA8 &gt;= Översikt!$E$22,AA8 &lt;= Översikt!$G$22),"OK","Breach")</f>
        <v>OK</v>
      </c>
      <c r="AC8" s="35">
        <f t="shared" si="11"/>
        <v>0</v>
      </c>
      <c r="AD8" s="35" t="str">
        <f t="shared" si="12"/>
        <v>OK</v>
      </c>
      <c r="AE8" s="2" t="s">
        <v>177</v>
      </c>
      <c r="AF8" s="9">
        <f t="shared" si="21"/>
        <v>108387.05049253241</v>
      </c>
      <c r="AG8" s="27">
        <f t="shared" si="22"/>
        <v>1.0838705049253241</v>
      </c>
      <c r="AH8" s="34">
        <f t="shared" si="13"/>
        <v>1.0761794586189977E-2</v>
      </c>
      <c r="AI8" s="34">
        <f>MIN(0,(AF8-MAX(AF$5:AF8))/MAX(AF$5:AF8))</f>
        <v>0</v>
      </c>
      <c r="AJ8" s="2" t="s">
        <v>177</v>
      </c>
      <c r="AK8" s="9">
        <f>IF(AZ7="OK",AK7*(1+Justering!BW8),AF7*Översikt!$I$13*(1+Justering!BW8))</f>
        <v>46342.315751989823</v>
      </c>
      <c r="AL8" s="9">
        <f>IF(AZ7="OK",AL7*(1+Justering!BV8),AF7*Översikt!$I$14*(1+Justering!BV8))</f>
        <v>11215.10725828009</v>
      </c>
      <c r="AM8" s="9">
        <f>IF(AZ7="OK",AM7*(1+Justering!CD8),AF7*Översikt!$I$15*(1+Justering!CD8))</f>
        <v>0</v>
      </c>
      <c r="AN8" s="9">
        <f>IF(BH7="OK",AN7*(1+Justering!CB8),AF7*Översikt!$I$17*(1+Justering!CB8))</f>
        <v>0</v>
      </c>
      <c r="AO8" s="48">
        <f>IF(BH7="OK",AO7*(1+Justering!BZ8),AF7*Översikt!$I$18*(1+Justering!BZ8))</f>
        <v>25275.981073124614</v>
      </c>
      <c r="AP8" s="48">
        <f>IF(BH7="OK",AP7*(1+Justering!CA8),AF7*Översikt!$I$19*(1+Justering!CA8))</f>
        <v>0</v>
      </c>
      <c r="AQ8" s="48">
        <f>IF(BH7="OK",AQ7*(1+Justering!BY8),AF7*Översikt!$I$20*(1+Justering!BY8))</f>
        <v>20284.613879806748</v>
      </c>
      <c r="AR8" s="48">
        <f>IF(BH7="OK",AR7*(1+Justering!CG8),AF7*Översikt!$I$21*(1+Justering!CG8))</f>
        <v>5269.032529331128</v>
      </c>
      <c r="AS8" s="9">
        <f>IF(BH7="OK",AS7*(1+Justering!CI8),AF7*Översikt!$I$23*(1+Justering!CI8))</f>
        <v>0</v>
      </c>
      <c r="AT8" s="9">
        <f>IF(BH7="OK",AT7*(1+Justering!CH8),AF7*Översikt!$I$24*(1+Justering!CH8))</f>
        <v>0</v>
      </c>
      <c r="AU8" s="9">
        <f>IF(BH7="OK",AU7*(1+Justering!CE8),AF7*Översikt!$I$25*(1+Justering!CE8))</f>
        <v>0</v>
      </c>
      <c r="AW8" s="2" t="s">
        <v>177</v>
      </c>
      <c r="AX8" s="48">
        <f t="shared" si="14"/>
        <v>57557.423010269915</v>
      </c>
      <c r="AY8" s="49">
        <f t="shared" si="0"/>
        <v>0.53103597476559694</v>
      </c>
      <c r="AZ8" s="50" t="str">
        <f>IF(AND(AY8 &gt;= Översikt!$E$12,AY8 &lt;= Översikt!$G$12),"OK","Breach")</f>
        <v>OK</v>
      </c>
      <c r="BA8" s="48">
        <f t="shared" si="15"/>
        <v>50829.627482262491</v>
      </c>
      <c r="BB8" s="49">
        <f t="shared" si="1"/>
        <v>0.46896402523440311</v>
      </c>
      <c r="BC8" s="50" t="str">
        <f>IF(AND(BB8 &gt;= Översikt!$E$16,BB8 &lt;= Översikt!$G$16),"OK","Breach")</f>
        <v>OK</v>
      </c>
      <c r="BD8" s="48">
        <f t="shared" si="16"/>
        <v>0</v>
      </c>
      <c r="BE8" s="49">
        <f t="shared" si="2"/>
        <v>0</v>
      </c>
      <c r="BF8" s="50" t="str">
        <f>IF(AND(BE8 &gt;= Översikt!$E$22,BE8 &lt;= Översikt!$G$22),"OK","Breach")</f>
        <v>OK</v>
      </c>
      <c r="BG8" s="35">
        <f t="shared" si="17"/>
        <v>0</v>
      </c>
      <c r="BH8" s="35" t="str">
        <f t="shared" si="18"/>
        <v>OK</v>
      </c>
      <c r="BI8" s="2" t="s">
        <v>177</v>
      </c>
      <c r="BJ8" s="33">
        <f t="shared" si="3"/>
        <v>-6.8449903935430267E-3</v>
      </c>
    </row>
    <row r="9" spans="1:62" x14ac:dyDescent="0.3">
      <c r="A9" s="15">
        <v>43585</v>
      </c>
      <c r="B9" s="9">
        <f t="shared" si="4"/>
        <v>112647.71715478579</v>
      </c>
      <c r="C9" s="27">
        <f t="shared" si="19"/>
        <v>1.1264771715478579</v>
      </c>
      <c r="D9" s="34">
        <f t="shared" si="5"/>
        <v>3.2787355073319091E-2</v>
      </c>
      <c r="E9" s="34">
        <f>MIN(0,(B9-MAX(B$5:B9))/MAX(B$5:B9))</f>
        <v>0</v>
      </c>
      <c r="F9" s="2" t="s">
        <v>177</v>
      </c>
      <c r="G9" s="9">
        <f>IF(AD8="OK",G8*(1+Justering!BO9),B8*Översikt!$I$13*(1+Justering!BO9))</f>
        <v>49725.96919846478</v>
      </c>
      <c r="H9" s="9">
        <f>IF(AD8="OK",H8*(1+Justering!BL9),B8*Översikt!$I$14*(1+Justering!BL9))</f>
        <v>12131.476578703394</v>
      </c>
      <c r="I9" s="9">
        <f>IF(AD8="OK",I8*(1+Justering!BN9),B8*Översikt!$I$15*(1+Justering!BN9))</f>
        <v>0</v>
      </c>
      <c r="J9" s="9">
        <f>IF(AD8="OK",J8*(1+Justering!BJ9),B8*Översikt!$I$17*(1+Justering!BJ9))</f>
        <v>0</v>
      </c>
      <c r="K9" s="9">
        <f>IF(AD8="OK",K8*(1+Justering!BH9),B8*Översikt!$I$18*(1+Justering!BH9))</f>
        <v>25271.632980801231</v>
      </c>
      <c r="L9" s="9">
        <f>IF(AD8="OK",L8*(1+Justering!BI9),B8*Översikt!$I$19*(1+Justering!BI9))</f>
        <v>0</v>
      </c>
      <c r="M9" s="9">
        <f>IF(AD8="OK",M8*(1+Justering!BK9),B8*Översikt!$I$20*(1+Justering!BK9))</f>
        <v>20144.873793810541</v>
      </c>
      <c r="N9" s="9">
        <f>IF(AD8="OK",N8*(1+Justering!BP9),B8*Översikt!$I$21*(1+Justering!BP9))</f>
        <v>5373.7646030058422</v>
      </c>
      <c r="O9" s="9">
        <f>IF(AD8="OK",O8*(1+Justering!BT9),B8*Översikt!$I$23*(1+Justering!BT9))</f>
        <v>0</v>
      </c>
      <c r="P9" s="9">
        <f>IF(AD8="OK",P8*(1+Justering!BR9),B8*Översikt!$I$24*(1+Justering!BR9))</f>
        <v>0</v>
      </c>
      <c r="Q9" s="9">
        <f>IF(AD8="OK",Q8*(1+Justering!BT9),B8*Översikt!$I$25*(1+Justering!BT9))</f>
        <v>0</v>
      </c>
      <c r="S9" s="2" t="s">
        <v>177</v>
      </c>
      <c r="T9" s="48">
        <f t="shared" si="6"/>
        <v>61857.445777168177</v>
      </c>
      <c r="U9" s="49">
        <f t="shared" si="20"/>
        <v>0.54912294132132078</v>
      </c>
      <c r="V9" s="50" t="str">
        <f>IF(AND(U9 &gt;= Översikt!$E$12,U9 &lt;= Översikt!$G$12),"OK","Breach")</f>
        <v>OK</v>
      </c>
      <c r="W9" s="48">
        <f t="shared" si="7"/>
        <v>50790.27137761761</v>
      </c>
      <c r="X9" s="51">
        <f t="shared" si="8"/>
        <v>0.45087705867867922</v>
      </c>
      <c r="Y9" s="50" t="str">
        <f>IF(AND(X9 &gt;= Översikt!$E$16,X9 &lt;= Översikt!$G$16),"OK","Breach")</f>
        <v>OK</v>
      </c>
      <c r="Z9" s="48">
        <f t="shared" si="9"/>
        <v>0</v>
      </c>
      <c r="AA9" s="51">
        <f t="shared" si="10"/>
        <v>0</v>
      </c>
      <c r="AB9" s="50" t="str">
        <f>IF(AND(AA9 &gt;= Översikt!$E$22,AA9 &lt;= Översikt!$G$22),"OK","Breach")</f>
        <v>OK</v>
      </c>
      <c r="AC9" s="35">
        <f t="shared" si="11"/>
        <v>0</v>
      </c>
      <c r="AD9" s="35" t="str">
        <f t="shared" si="12"/>
        <v>OK</v>
      </c>
      <c r="AE9" s="2" t="s">
        <v>177</v>
      </c>
      <c r="AF9" s="9">
        <f t="shared" si="21"/>
        <v>112345.63057928869</v>
      </c>
      <c r="AG9" s="27">
        <f t="shared" si="22"/>
        <v>1.1234563057928868</v>
      </c>
      <c r="AH9" s="34">
        <f t="shared" si="13"/>
        <v>3.6522629490955749E-2</v>
      </c>
      <c r="AI9" s="34">
        <f>MIN(0,(AF9-MAX(AF$5:AF9))/MAX(AF$5:AF9))</f>
        <v>0</v>
      </c>
      <c r="AJ9" s="2" t="s">
        <v>177</v>
      </c>
      <c r="AK9" s="9">
        <f>IF(AZ8="OK",AK8*(1+Justering!BW9),AF8*Översikt!$I$13*(1+Justering!BW9))</f>
        <v>49088.233789023885</v>
      </c>
      <c r="AL9" s="9">
        <f>IF(AZ8="OK",AL8*(1+Justering!BV9),AF8*Översikt!$I$14*(1+Justering!BV9))</f>
        <v>12096.730265611666</v>
      </c>
      <c r="AM9" s="9">
        <f>IF(AZ8="OK",AM8*(1+Justering!CD9),AF8*Översikt!$I$15*(1+Justering!CD9))</f>
        <v>0</v>
      </c>
      <c r="AN9" s="9">
        <f>IF(BH8="OK",AN8*(1+Justering!CB9),AF8*Översikt!$I$17*(1+Justering!CB9))</f>
        <v>0</v>
      </c>
      <c r="AO9" s="48">
        <f>IF(BH8="OK",AO8*(1+Justering!BZ9),AF8*Översikt!$I$18*(1+Justering!BZ9))</f>
        <v>25348.988018671716</v>
      </c>
      <c r="AP9" s="48">
        <f>IF(BH8="OK",AP8*(1+Justering!CA9),AF8*Översikt!$I$19*(1+Justering!CA9))</f>
        <v>0</v>
      </c>
      <c r="AQ9" s="48">
        <f>IF(BH8="OK",AQ8*(1+Justering!BY9),AF8*Översikt!$I$20*(1+Justering!BY9))</f>
        <v>20464.286067455974</v>
      </c>
      <c r="AR9" s="48">
        <f>IF(BH8="OK",AR8*(1+Justering!CG9),AF8*Översikt!$I$21*(1+Justering!CG9))</f>
        <v>5347.3924385254322</v>
      </c>
      <c r="AS9" s="9">
        <f>IF(BH8="OK",AS8*(1+Justering!CI9),AF8*Översikt!$I$23*(1+Justering!CI9))</f>
        <v>0</v>
      </c>
      <c r="AT9" s="9">
        <f>IF(BH8="OK",AT8*(1+Justering!CH9),AF8*Översikt!$I$24*(1+Justering!CH9))</f>
        <v>0</v>
      </c>
      <c r="AU9" s="9">
        <f>IF(BH8="OK",AU8*(1+Justering!CE9),AF8*Översikt!$I$25*(1+Justering!CE9))</f>
        <v>0</v>
      </c>
      <c r="AW9" s="2" t="s">
        <v>177</v>
      </c>
      <c r="AX9" s="48">
        <f t="shared" si="14"/>
        <v>61184.964054635551</v>
      </c>
      <c r="AY9" s="49">
        <f t="shared" si="0"/>
        <v>0.54461365109748394</v>
      </c>
      <c r="AZ9" s="50" t="str">
        <f>IF(AND(AY9 &gt;= Översikt!$E$12,AY9 &lt;= Översikt!$G$12),"OK","Breach")</f>
        <v>OK</v>
      </c>
      <c r="BA9" s="48">
        <f t="shared" si="15"/>
        <v>51160.666524653119</v>
      </c>
      <c r="BB9" s="49">
        <f t="shared" si="1"/>
        <v>0.45538634890251595</v>
      </c>
      <c r="BC9" s="50" t="str">
        <f>IF(AND(BB9 &gt;= Översikt!$E$16,BB9 &lt;= Översikt!$G$16),"OK","Breach")</f>
        <v>OK</v>
      </c>
      <c r="BD9" s="48">
        <f t="shared" si="16"/>
        <v>0</v>
      </c>
      <c r="BE9" s="49">
        <f t="shared" si="2"/>
        <v>0</v>
      </c>
      <c r="BF9" s="50" t="str">
        <f>IF(AND(BE9 &gt;= Översikt!$E$22,BE9 &lt;= Översikt!$G$22),"OK","Breach")</f>
        <v>OK</v>
      </c>
      <c r="BG9" s="35">
        <f t="shared" si="17"/>
        <v>0</v>
      </c>
      <c r="BH9" s="35" t="str">
        <f t="shared" si="18"/>
        <v>OK</v>
      </c>
      <c r="BI9" s="2" t="s">
        <v>177</v>
      </c>
      <c r="BJ9" s="33">
        <f t="shared" si="3"/>
        <v>-3.0208657549710694E-3</v>
      </c>
    </row>
    <row r="10" spans="1:62" x14ac:dyDescent="0.3">
      <c r="A10" s="15">
        <v>43616</v>
      </c>
      <c r="B10" s="9">
        <f t="shared" si="4"/>
        <v>108932.99130097177</v>
      </c>
      <c r="C10" s="27">
        <f t="shared" si="19"/>
        <v>1.0893299130097178</v>
      </c>
      <c r="D10" s="34">
        <f t="shared" si="5"/>
        <v>-3.2976485876848427E-2</v>
      </c>
      <c r="E10" s="34">
        <f>MIN(0,(B10-MAX(B$5:B10))/MAX(B$5:B10))</f>
        <v>-3.2976485876848483E-2</v>
      </c>
      <c r="F10" s="2" t="s">
        <v>177</v>
      </c>
      <c r="G10" s="9">
        <f>IF(AD9="OK",G9*(1+Justering!BO10),B9*Översikt!$I$13*(1+Justering!BO10))</f>
        <v>46791.522366944504</v>
      </c>
      <c r="H10" s="9">
        <f>IF(AD9="OK",H9*(1+Justering!BL10),B9*Översikt!$I$14*(1+Justering!BL10))</f>
        <v>11299.091056801783</v>
      </c>
      <c r="I10" s="9">
        <f>IF(AD9="OK",I9*(1+Justering!BN10),B9*Översikt!$I$15*(1+Justering!BN10))</f>
        <v>0</v>
      </c>
      <c r="J10" s="9">
        <f>IF(AD9="OK",J9*(1+Justering!BJ10),B9*Översikt!$I$17*(1+Justering!BJ10))</f>
        <v>0</v>
      </c>
      <c r="K10" s="9">
        <f>IF(AD9="OK",K9*(1+Justering!BH10),B9*Översikt!$I$18*(1+Justering!BH10))</f>
        <v>25382.311665388675</v>
      </c>
      <c r="L10" s="9">
        <f>IF(AD9="OK",L9*(1+Justering!BI10),B9*Översikt!$I$19*(1+Justering!BI10))</f>
        <v>0</v>
      </c>
      <c r="M10" s="9">
        <f>IF(AD9="OK",M9*(1+Justering!BK10),B9*Översikt!$I$20*(1+Justering!BK10))</f>
        <v>20152.404391344484</v>
      </c>
      <c r="N10" s="9">
        <f>IF(AD9="OK",N9*(1+Justering!BP10),B9*Översikt!$I$21*(1+Justering!BP10))</f>
        <v>5307.6618204923325</v>
      </c>
      <c r="O10" s="9">
        <f>IF(AD9="OK",O9*(1+Justering!BT10),B9*Översikt!$I$23*(1+Justering!BT10))</f>
        <v>0</v>
      </c>
      <c r="P10" s="9">
        <f>IF(AD9="OK",P9*(1+Justering!BR10),B9*Översikt!$I$24*(1+Justering!BR10))</f>
        <v>0</v>
      </c>
      <c r="Q10" s="9">
        <f>IF(AD9="OK",Q9*(1+Justering!BT10),B9*Översikt!$I$25*(1+Justering!BT10))</f>
        <v>0</v>
      </c>
      <c r="S10" s="2" t="s">
        <v>177</v>
      </c>
      <c r="T10" s="48">
        <f t="shared" si="6"/>
        <v>58090.613423746283</v>
      </c>
      <c r="U10" s="49">
        <f t="shared" si="20"/>
        <v>0.53326923946527183</v>
      </c>
      <c r="V10" s="50" t="str">
        <f>IF(AND(U10 &gt;= Översikt!$E$12,U10 &lt;= Översikt!$G$12),"OK","Breach")</f>
        <v>OK</v>
      </c>
      <c r="W10" s="48">
        <f t="shared" si="7"/>
        <v>50842.377877225488</v>
      </c>
      <c r="X10" s="51">
        <f t="shared" si="8"/>
        <v>0.46673076053472823</v>
      </c>
      <c r="Y10" s="50" t="str">
        <f>IF(AND(X10 &gt;= Översikt!$E$16,X10 &lt;= Översikt!$G$16),"OK","Breach")</f>
        <v>OK</v>
      </c>
      <c r="Z10" s="48">
        <f t="shared" si="9"/>
        <v>0</v>
      </c>
      <c r="AA10" s="51">
        <f t="shared" si="10"/>
        <v>0</v>
      </c>
      <c r="AB10" s="50" t="str">
        <f>IF(AND(AA10 &gt;= Översikt!$E$22,AA10 &lt;= Översikt!$G$22),"OK","Breach")</f>
        <v>OK</v>
      </c>
      <c r="AC10" s="35">
        <f t="shared" si="11"/>
        <v>0</v>
      </c>
      <c r="AD10" s="35" t="str">
        <f t="shared" si="12"/>
        <v>OK</v>
      </c>
      <c r="AE10" s="2" t="s">
        <v>177</v>
      </c>
      <c r="AF10" s="9">
        <f t="shared" si="21"/>
        <v>108939.49216140826</v>
      </c>
      <c r="AG10" s="27">
        <f t="shared" si="22"/>
        <v>1.0893949216140826</v>
      </c>
      <c r="AH10" s="34">
        <f t="shared" si="13"/>
        <v>-3.0318387998868546E-2</v>
      </c>
      <c r="AI10" s="34">
        <f>MIN(0,(AF10-MAX(AF$5:AF10))/MAX(AF$5:AF10))</f>
        <v>-3.031838799886858E-2</v>
      </c>
      <c r="AJ10" s="2" t="s">
        <v>177</v>
      </c>
      <c r="AK10" s="9">
        <f>IF(AZ9="OK",AK9*(1+Justering!BW10),AF9*Översikt!$I$13*(1+Justering!BW10))</f>
        <v>46505.997299976036</v>
      </c>
      <c r="AL10" s="9">
        <f>IF(AZ9="OK",AL9*(1+Justering!BV10),AF9*Översikt!$I$14*(1+Justering!BV10))</f>
        <v>11230.764880907502</v>
      </c>
      <c r="AM10" s="9">
        <f>IF(AZ9="OK",AM9*(1+Justering!CD10),AF9*Översikt!$I$15*(1+Justering!CD10))</f>
        <v>0</v>
      </c>
      <c r="AN10" s="9">
        <f>IF(BH9="OK",AN9*(1+Justering!CB10),AF9*Översikt!$I$17*(1+Justering!CB10))</f>
        <v>0</v>
      </c>
      <c r="AO10" s="48">
        <f>IF(BH9="OK",AO9*(1+Justering!BZ10),AF9*Översikt!$I$18*(1+Justering!BZ10))</f>
        <v>25481.155383069483</v>
      </c>
      <c r="AP10" s="48">
        <f>IF(BH9="OK",AP9*(1+Justering!CA10),AF9*Översikt!$I$19*(1+Justering!CA10))</f>
        <v>0</v>
      </c>
      <c r="AQ10" s="48">
        <f>IF(BH9="OK",AQ9*(1+Justering!BY10),AF9*Översikt!$I$20*(1+Justering!BY10))</f>
        <v>20439.803247345113</v>
      </c>
      <c r="AR10" s="48">
        <f>IF(BH9="OK",AR9*(1+Justering!CG10),AF9*Översikt!$I$21*(1+Justering!CG10))</f>
        <v>5281.7713501101161</v>
      </c>
      <c r="AS10" s="9">
        <f>IF(BH9="OK",AS9*(1+Justering!CI10),AF9*Översikt!$I$23*(1+Justering!CI10))</f>
        <v>0</v>
      </c>
      <c r="AT10" s="9">
        <f>IF(BH9="OK",AT9*(1+Justering!CH10),AF9*Översikt!$I$24*(1+Justering!CH10))</f>
        <v>0</v>
      </c>
      <c r="AU10" s="9">
        <f>IF(BH9="OK",AU9*(1+Justering!CE10),AF9*Översikt!$I$25*(1+Justering!CE10))</f>
        <v>0</v>
      </c>
      <c r="AW10" s="2" t="s">
        <v>177</v>
      </c>
      <c r="AX10" s="48">
        <f t="shared" si="14"/>
        <v>57736.762180883539</v>
      </c>
      <c r="AY10" s="49">
        <f t="shared" si="0"/>
        <v>0.52998927235073667</v>
      </c>
      <c r="AZ10" s="50" t="str">
        <f>IF(AND(AY10 &gt;= Översikt!$E$12,AY10 &lt;= Översikt!$G$12),"OK","Breach")</f>
        <v>OK</v>
      </c>
      <c r="BA10" s="48">
        <f t="shared" si="15"/>
        <v>51202.729980524709</v>
      </c>
      <c r="BB10" s="49">
        <f t="shared" si="1"/>
        <v>0.47001072764926327</v>
      </c>
      <c r="BC10" s="50" t="str">
        <f>IF(AND(BB10 &gt;= Översikt!$E$16,BB10 &lt;= Översikt!$G$16),"OK","Breach")</f>
        <v>OK</v>
      </c>
      <c r="BD10" s="48">
        <f t="shared" si="16"/>
        <v>0</v>
      </c>
      <c r="BE10" s="49">
        <f t="shared" si="2"/>
        <v>0</v>
      </c>
      <c r="BF10" s="50" t="str">
        <f>IF(AND(BE10 &gt;= Översikt!$E$22,BE10 &lt;= Översikt!$G$22),"OK","Breach")</f>
        <v>OK</v>
      </c>
      <c r="BG10" s="35">
        <f t="shared" si="17"/>
        <v>0</v>
      </c>
      <c r="BH10" s="35" t="str">
        <f t="shared" si="18"/>
        <v>OK</v>
      </c>
      <c r="BI10" s="2" t="s">
        <v>177</v>
      </c>
      <c r="BJ10" s="33">
        <f t="shared" si="3"/>
        <v>6.5008604364757971E-5</v>
      </c>
    </row>
    <row r="11" spans="1:62" x14ac:dyDescent="0.3">
      <c r="A11" s="15">
        <v>43646</v>
      </c>
      <c r="B11" s="9">
        <f t="shared" si="4"/>
        <v>111909.0407788055</v>
      </c>
      <c r="C11" s="27">
        <f t="shared" si="19"/>
        <v>1.119090407788055</v>
      </c>
      <c r="D11" s="34">
        <f t="shared" si="5"/>
        <v>2.7320001427402207E-2</v>
      </c>
      <c r="E11" s="34">
        <f>MIN(0,(B11-MAX(B$5:B11))/MAX(B$5:B11))</f>
        <v>-6.5574020906725749E-3</v>
      </c>
      <c r="F11" s="2" t="s">
        <v>177</v>
      </c>
      <c r="G11" s="9">
        <f>IF(AD10="OK",G10*(1+Justering!BO11),B10*Översikt!$I$13*(1+Justering!BO11))</f>
        <v>48744.235166262108</v>
      </c>
      <c r="H11" s="9">
        <f>IF(AD10="OK",H10*(1+Justering!BL11),B10*Översikt!$I$14*(1+Justering!BL11))</f>
        <v>12066.579372437325</v>
      </c>
      <c r="I11" s="9">
        <f>IF(AD10="OK",I10*(1+Justering!BN11),B10*Översikt!$I$15*(1+Justering!BN11))</f>
        <v>0</v>
      </c>
      <c r="J11" s="9">
        <f>IF(AD10="OK",J10*(1+Justering!BJ11),B10*Översikt!$I$17*(1+Justering!BJ11))</f>
        <v>0</v>
      </c>
      <c r="K11" s="9">
        <f>IF(AD10="OK",K10*(1+Justering!BH11),B10*Översikt!$I$18*(1+Justering!BH11))</f>
        <v>25502.394421215584</v>
      </c>
      <c r="L11" s="9">
        <f>IF(AD10="OK",L10*(1+Justering!BI11),B10*Översikt!$I$19*(1+Justering!BI11))</f>
        <v>0</v>
      </c>
      <c r="M11" s="9">
        <f>IF(AD10="OK",M10*(1+Justering!BK11),B10*Översikt!$I$20*(1+Justering!BK11))</f>
        <v>20172.556970975646</v>
      </c>
      <c r="N11" s="9">
        <f>IF(AD10="OK",N10*(1+Justering!BP11),B10*Översikt!$I$21*(1+Justering!BP11))</f>
        <v>5423.2748479148431</v>
      </c>
      <c r="O11" s="9">
        <f>IF(AD10="OK",O10*(1+Justering!BT11),B10*Översikt!$I$23*(1+Justering!BT11))</f>
        <v>0</v>
      </c>
      <c r="P11" s="9">
        <f>IF(AD10="OK",P10*(1+Justering!BR11),B10*Översikt!$I$24*(1+Justering!BR11))</f>
        <v>0</v>
      </c>
      <c r="Q11" s="9">
        <f>IF(AD10="OK",Q10*(1+Justering!BT11),B10*Översikt!$I$25*(1+Justering!BT11))</f>
        <v>0</v>
      </c>
      <c r="S11" s="2" t="s">
        <v>177</v>
      </c>
      <c r="T11" s="48">
        <f t="shared" si="6"/>
        <v>60810.814538699429</v>
      </c>
      <c r="U11" s="49">
        <f t="shared" si="20"/>
        <v>0.54339501183729577</v>
      </c>
      <c r="V11" s="50" t="str">
        <f>IF(AND(U11 &gt;= Översikt!$E$12,U11 &lt;= Översikt!$G$12),"OK","Breach")</f>
        <v>OK</v>
      </c>
      <c r="W11" s="48">
        <f t="shared" si="7"/>
        <v>51098.226240106073</v>
      </c>
      <c r="X11" s="51">
        <f t="shared" si="8"/>
        <v>0.45660498816270423</v>
      </c>
      <c r="Y11" s="50" t="str">
        <f>IF(AND(X11 &gt;= Översikt!$E$16,X11 &lt;= Översikt!$G$16),"OK","Breach")</f>
        <v>OK</v>
      </c>
      <c r="Z11" s="48">
        <f t="shared" si="9"/>
        <v>0</v>
      </c>
      <c r="AA11" s="51">
        <f t="shared" si="10"/>
        <v>0</v>
      </c>
      <c r="AB11" s="50" t="str">
        <f>IF(AND(AA11 &gt;= Översikt!$E$22,AA11 &lt;= Översikt!$G$22),"OK","Breach")</f>
        <v>OK</v>
      </c>
      <c r="AC11" s="35">
        <f t="shared" si="11"/>
        <v>0</v>
      </c>
      <c r="AD11" s="35" t="str">
        <f t="shared" si="12"/>
        <v>OK</v>
      </c>
      <c r="AE11" s="2" t="s">
        <v>177</v>
      </c>
      <c r="AF11" s="9">
        <f t="shared" si="21"/>
        <v>111746.38422390221</v>
      </c>
      <c r="AG11" s="27">
        <f t="shared" si="22"/>
        <v>1.117463842239022</v>
      </c>
      <c r="AH11" s="34">
        <f t="shared" si="13"/>
        <v>2.5765606271921815E-2</v>
      </c>
      <c r="AI11" s="34">
        <f>MIN(0,(AF11-MAX(AF$5:AF11))/MAX(AF$5:AF11))</f>
        <v>-5.3339533749250517E-3</v>
      </c>
      <c r="AJ11" s="2" t="s">
        <v>177</v>
      </c>
      <c r="AK11" s="9">
        <f>IF(AZ10="OK",AK10*(1+Justering!BW11),AF10*Översikt!$I$13*(1+Justering!BW11))</f>
        <v>48177.399137460598</v>
      </c>
      <c r="AL11" s="9">
        <f>IF(AZ10="OK",AL10*(1+Justering!BV11),AF10*Översikt!$I$14*(1+Justering!BV11))</f>
        <v>11990.341263194934</v>
      </c>
      <c r="AM11" s="9">
        <f>IF(AZ10="OK",AM10*(1+Justering!CD11),AF10*Översikt!$I$15*(1+Justering!CD11))</f>
        <v>0</v>
      </c>
      <c r="AN11" s="9">
        <f>IF(BH10="OK",AN10*(1+Justering!CB11),AF10*Översikt!$I$17*(1+Justering!CB11))</f>
        <v>0</v>
      </c>
      <c r="AO11" s="48">
        <f>IF(BH10="OK",AO10*(1+Justering!BZ11),AF10*Översikt!$I$18*(1+Justering!BZ11))</f>
        <v>25631.087040538663</v>
      </c>
      <c r="AP11" s="48">
        <f>IF(BH10="OK",AP10*(1+Justering!CA11),AF10*Översikt!$I$19*(1+Justering!CA11))</f>
        <v>0</v>
      </c>
      <c r="AQ11" s="48">
        <f>IF(BH10="OK",AQ10*(1+Justering!BY11),AF10*Översikt!$I$20*(1+Justering!BY11))</f>
        <v>20560.856549924822</v>
      </c>
      <c r="AR11" s="48">
        <f>IF(BH10="OK",AR10*(1+Justering!CG11),AF10*Översikt!$I$21*(1+Justering!CG11))</f>
        <v>5386.7002327831824</v>
      </c>
      <c r="AS11" s="9">
        <f>IF(BH10="OK",AS10*(1+Justering!CI11),AF10*Översikt!$I$23*(1+Justering!CI11))</f>
        <v>0</v>
      </c>
      <c r="AT11" s="9">
        <f>IF(BH10="OK",AT10*(1+Justering!CH11),AF10*Översikt!$I$24*(1+Justering!CH11))</f>
        <v>0</v>
      </c>
      <c r="AU11" s="9">
        <f>IF(BH10="OK",AU10*(1+Justering!CE11),AF10*Översikt!$I$25*(1+Justering!CE11))</f>
        <v>0</v>
      </c>
      <c r="AW11" s="2" t="s">
        <v>177</v>
      </c>
      <c r="AX11" s="48">
        <f t="shared" si="14"/>
        <v>60167.74040065553</v>
      </c>
      <c r="AY11" s="49">
        <f t="shared" si="0"/>
        <v>0.53843120579274939</v>
      </c>
      <c r="AZ11" s="50" t="str">
        <f>IF(AND(AY11 &gt;= Översikt!$E$12,AY11 &lt;= Översikt!$G$12),"OK","Breach")</f>
        <v>OK</v>
      </c>
      <c r="BA11" s="48">
        <f t="shared" si="15"/>
        <v>51578.643823246668</v>
      </c>
      <c r="BB11" s="49">
        <f t="shared" si="1"/>
        <v>0.46156879420725055</v>
      </c>
      <c r="BC11" s="50" t="str">
        <f>IF(AND(BB11 &gt;= Översikt!$E$16,BB11 &lt;= Översikt!$G$16),"OK","Breach")</f>
        <v>OK</v>
      </c>
      <c r="BD11" s="48">
        <f t="shared" si="16"/>
        <v>0</v>
      </c>
      <c r="BE11" s="49">
        <f t="shared" si="2"/>
        <v>0</v>
      </c>
      <c r="BF11" s="50" t="str">
        <f>IF(AND(BE11 &gt;= Översikt!$E$22,BE11 &lt;= Översikt!$G$22),"OK","Breach")</f>
        <v>OK</v>
      </c>
      <c r="BG11" s="35">
        <f t="shared" si="17"/>
        <v>0</v>
      </c>
      <c r="BH11" s="35" t="str">
        <f t="shared" si="18"/>
        <v>OK</v>
      </c>
      <c r="BI11" s="2" t="s">
        <v>177</v>
      </c>
      <c r="BJ11" s="33">
        <f t="shared" si="3"/>
        <v>-1.6265655490330655E-3</v>
      </c>
    </row>
    <row r="12" spans="1:62" x14ac:dyDescent="0.3">
      <c r="A12" s="15">
        <v>43677</v>
      </c>
      <c r="B12" s="9">
        <f t="shared" si="4"/>
        <v>114197.67126346768</v>
      </c>
      <c r="C12" s="27">
        <f t="shared" si="19"/>
        <v>1.1419767126346767</v>
      </c>
      <c r="D12" s="34">
        <f t="shared" si="5"/>
        <v>2.0450809592638564E-2</v>
      </c>
      <c r="E12" s="34">
        <f>MIN(0,(B12-MAX(B$5:B12))/MAX(B$5:B12))</f>
        <v>0</v>
      </c>
      <c r="F12" s="2" t="s">
        <v>177</v>
      </c>
      <c r="G12" s="9">
        <f>IF(AD11="OK",G11*(1+Justering!BO12),B11*Översikt!$I$13*(1+Justering!BO12))</f>
        <v>50837.925419186598</v>
      </c>
      <c r="H12" s="9">
        <f>IF(AD11="OK",H11*(1+Justering!BL12),B11*Översikt!$I$14*(1+Justering!BL12))</f>
        <v>12095.061504200638</v>
      </c>
      <c r="I12" s="9">
        <f>IF(AD11="OK",I11*(1+Justering!BN12),B11*Översikt!$I$15*(1+Justering!BN12))</f>
        <v>0</v>
      </c>
      <c r="J12" s="9">
        <f>IF(AD11="OK",J11*(1+Justering!BJ12),B11*Översikt!$I$17*(1+Justering!BJ12))</f>
        <v>0</v>
      </c>
      <c r="K12" s="9">
        <f>IF(AD11="OK",K11*(1+Justering!BH12),B11*Översikt!$I$18*(1+Justering!BH12))</f>
        <v>25621.030396851802</v>
      </c>
      <c r="L12" s="9">
        <f>IF(AD11="OK",L11*(1+Justering!BI12),B11*Översikt!$I$19*(1+Justering!BI12))</f>
        <v>0</v>
      </c>
      <c r="M12" s="9">
        <f>IF(AD11="OK",M11*(1+Justering!BK12),B11*Översikt!$I$20*(1+Justering!BK12))</f>
        <v>20193.060386480585</v>
      </c>
      <c r="N12" s="9">
        <f>IF(AD11="OK",N11*(1+Justering!BP12),B11*Översikt!$I$21*(1+Justering!BP12))</f>
        <v>5450.593556748051</v>
      </c>
      <c r="O12" s="9">
        <f>IF(AD11="OK",O11*(1+Justering!BT12),B11*Översikt!$I$23*(1+Justering!BT12))</f>
        <v>0</v>
      </c>
      <c r="P12" s="9">
        <f>IF(AD11="OK",P11*(1+Justering!BR12),B11*Översikt!$I$24*(1+Justering!BR12))</f>
        <v>0</v>
      </c>
      <c r="Q12" s="9">
        <f>IF(AD11="OK",Q11*(1+Justering!BT12),B11*Översikt!$I$25*(1+Justering!BT12))</f>
        <v>0</v>
      </c>
      <c r="S12" s="2" t="s">
        <v>177</v>
      </c>
      <c r="T12" s="48">
        <f t="shared" si="6"/>
        <v>62932.986923387238</v>
      </c>
      <c r="U12" s="49">
        <f t="shared" si="20"/>
        <v>0.55108818093315859</v>
      </c>
      <c r="V12" s="50" t="str">
        <f>IF(AND(U12 &gt;= Översikt!$E$12,U12 &lt;= Översikt!$G$12),"OK","Breach")</f>
        <v>OK</v>
      </c>
      <c r="W12" s="48">
        <f t="shared" si="7"/>
        <v>51264.684340080436</v>
      </c>
      <c r="X12" s="51">
        <f t="shared" si="8"/>
        <v>0.44891181906684141</v>
      </c>
      <c r="Y12" s="50" t="str">
        <f>IF(AND(X12 &gt;= Översikt!$E$16,X12 &lt;= Översikt!$G$16),"OK","Breach")</f>
        <v>OK</v>
      </c>
      <c r="Z12" s="48">
        <f t="shared" si="9"/>
        <v>0</v>
      </c>
      <c r="AA12" s="51">
        <f t="shared" si="10"/>
        <v>0</v>
      </c>
      <c r="AB12" s="50" t="str">
        <f>IF(AND(AA12 &gt;= Översikt!$E$22,AA12 &lt;= Översikt!$G$22),"OK","Breach")</f>
        <v>OK</v>
      </c>
      <c r="AC12" s="35">
        <f t="shared" si="11"/>
        <v>0</v>
      </c>
      <c r="AD12" s="35" t="str">
        <f t="shared" si="12"/>
        <v>OK</v>
      </c>
      <c r="AE12" s="2" t="s">
        <v>177</v>
      </c>
      <c r="AF12" s="9">
        <f t="shared" si="21"/>
        <v>114238.82364527792</v>
      </c>
      <c r="AG12" s="27">
        <f t="shared" si="22"/>
        <v>1.1423882364527793</v>
      </c>
      <c r="AH12" s="34">
        <f t="shared" si="13"/>
        <v>2.2304430149450827E-2</v>
      </c>
      <c r="AI12" s="34">
        <f>MIN(0,(AF12-MAX(AF$5:AF12))/MAX(AF$5:AF12))</f>
        <v>0</v>
      </c>
      <c r="AJ12" s="2" t="s">
        <v>177</v>
      </c>
      <c r="AK12" s="9">
        <f>IF(AZ11="OK",AK11*(1+Justering!BW12),AF11*Översikt!$I$13*(1+Justering!BW12))</f>
        <v>50333.545820296604</v>
      </c>
      <c r="AL12" s="9">
        <f>IF(AZ11="OK",AL11*(1+Justering!BV12),AF11*Översikt!$I$14*(1+Justering!BV12))</f>
        <v>12009.791948625227</v>
      </c>
      <c r="AM12" s="9">
        <f>IF(AZ11="OK",AM11*(1+Justering!CD12),AF11*Översikt!$I$15*(1+Justering!CD12))</f>
        <v>0</v>
      </c>
      <c r="AN12" s="9">
        <f>IF(BH11="OK",AN11*(1+Justering!CB12),AF11*Översikt!$I$17*(1+Justering!CB12))</f>
        <v>0</v>
      </c>
      <c r="AO12" s="48">
        <f>IF(BH11="OK",AO11*(1+Justering!BZ12),AF11*Översikt!$I$18*(1+Justering!BZ12))</f>
        <v>25765.587778071909</v>
      </c>
      <c r="AP12" s="48">
        <f>IF(BH11="OK",AP11*(1+Justering!CA12),AF11*Översikt!$I$19*(1+Justering!CA12))</f>
        <v>0</v>
      </c>
      <c r="AQ12" s="48">
        <f>IF(BH11="OK",AQ11*(1+Justering!BY12),AF11*Översikt!$I$20*(1+Justering!BY12))</f>
        <v>20699.370551951291</v>
      </c>
      <c r="AR12" s="48">
        <f>IF(BH11="OK",AR11*(1+Justering!CG12),AF11*Översikt!$I$21*(1+Justering!CG12))</f>
        <v>5430.5275463329017</v>
      </c>
      <c r="AS12" s="9">
        <f>IF(BH11="OK",AS11*(1+Justering!CI12),AF11*Översikt!$I$23*(1+Justering!CI12))</f>
        <v>0</v>
      </c>
      <c r="AT12" s="9">
        <f>IF(BH11="OK",AT11*(1+Justering!CH12),AF11*Översikt!$I$24*(1+Justering!CH12))</f>
        <v>0</v>
      </c>
      <c r="AU12" s="9">
        <f>IF(BH11="OK",AU11*(1+Justering!CE12),AF11*Översikt!$I$25*(1+Justering!CE12))</f>
        <v>0</v>
      </c>
      <c r="AW12" s="2" t="s">
        <v>177</v>
      </c>
      <c r="AX12" s="48">
        <f t="shared" si="14"/>
        <v>62343.337768921832</v>
      </c>
      <c r="AY12" s="49">
        <f t="shared" si="0"/>
        <v>0.54572811395978338</v>
      </c>
      <c r="AZ12" s="50" t="str">
        <f>IF(AND(AY12 &gt;= Översikt!$E$12,AY12 &lt;= Översikt!$G$12),"OK","Breach")</f>
        <v>OK</v>
      </c>
      <c r="BA12" s="48">
        <f t="shared" si="15"/>
        <v>51895.485876356106</v>
      </c>
      <c r="BB12" s="49">
        <f t="shared" si="1"/>
        <v>0.45427188604021668</v>
      </c>
      <c r="BC12" s="50" t="str">
        <f>IF(AND(BB12 &gt;= Översikt!$E$16,BB12 &lt;= Översikt!$G$16),"OK","Breach")</f>
        <v>OK</v>
      </c>
      <c r="BD12" s="48">
        <f t="shared" si="16"/>
        <v>0</v>
      </c>
      <c r="BE12" s="49">
        <f t="shared" si="2"/>
        <v>0</v>
      </c>
      <c r="BF12" s="50" t="str">
        <f>IF(AND(BE12 &gt;= Översikt!$E$22,BE12 &lt;= Översikt!$G$22),"OK","Breach")</f>
        <v>OK</v>
      </c>
      <c r="BG12" s="35">
        <f t="shared" si="17"/>
        <v>0</v>
      </c>
      <c r="BH12" s="35" t="str">
        <f t="shared" si="18"/>
        <v>OK</v>
      </c>
      <c r="BI12" s="2" t="s">
        <v>177</v>
      </c>
      <c r="BJ12" s="33">
        <f t="shared" si="3"/>
        <v>4.1152381810261041E-4</v>
      </c>
    </row>
    <row r="13" spans="1:62" x14ac:dyDescent="0.3">
      <c r="A13" s="15">
        <v>43708</v>
      </c>
      <c r="B13" s="9">
        <f t="shared" si="4"/>
        <v>113877.28947228219</v>
      </c>
      <c r="C13" s="27">
        <f t="shared" si="19"/>
        <v>1.1387728947228219</v>
      </c>
      <c r="D13" s="34">
        <f t="shared" si="5"/>
        <v>-2.8055019655026658E-3</v>
      </c>
      <c r="E13" s="34">
        <f>MIN(0,(B13-MAX(B$5:B13))/MAX(B$5:B13))</f>
        <v>-2.805501965502665E-3</v>
      </c>
      <c r="F13" s="2" t="s">
        <v>177</v>
      </c>
      <c r="G13" s="9">
        <f>IF(AD12="OK",G12*(1+Justering!BO13),B12*Översikt!$I$13*(1+Justering!BO13))</f>
        <v>50484.616582043418</v>
      </c>
      <c r="H13" s="9">
        <f>IF(AD12="OK",H12*(1+Justering!BL13),B12*Översikt!$I$14*(1+Justering!BL13))</f>
        <v>11954.084509734583</v>
      </c>
      <c r="I13" s="9">
        <f>IF(AD12="OK",I12*(1+Justering!BN13),B12*Översikt!$I$15*(1+Justering!BN13))</f>
        <v>0</v>
      </c>
      <c r="J13" s="9">
        <f>IF(AD12="OK",J12*(1+Justering!BJ13),B12*Översikt!$I$17*(1+Justering!BJ13))</f>
        <v>0</v>
      </c>
      <c r="K13" s="9">
        <f>IF(AD12="OK",K12*(1+Justering!BH13),B12*Översikt!$I$18*(1+Justering!BH13))</f>
        <v>25779.452827731875</v>
      </c>
      <c r="L13" s="9">
        <f>IF(AD12="OK",L12*(1+Justering!BI13),B12*Översikt!$I$19*(1+Justering!BI13))</f>
        <v>0</v>
      </c>
      <c r="M13" s="9">
        <f>IF(AD12="OK",M12*(1+Justering!BK13),B12*Översikt!$I$20*(1+Justering!BK13))</f>
        <v>20218.827796586684</v>
      </c>
      <c r="N13" s="9">
        <f>IF(AD12="OK",N12*(1+Justering!BP13),B12*Översikt!$I$21*(1+Justering!BP13))</f>
        <v>5440.3077561856353</v>
      </c>
      <c r="O13" s="9">
        <f>IF(AD12="OK",O12*(1+Justering!BT13),B12*Översikt!$I$23*(1+Justering!BT13))</f>
        <v>0</v>
      </c>
      <c r="P13" s="9">
        <f>IF(AD12="OK",P12*(1+Justering!BR13),B12*Översikt!$I$24*(1+Justering!BR13))</f>
        <v>0</v>
      </c>
      <c r="Q13" s="9">
        <f>IF(AD12="OK",Q12*(1+Justering!BT13),B12*Översikt!$I$25*(1+Justering!BT13))</f>
        <v>0</v>
      </c>
      <c r="S13" s="2" t="s">
        <v>177</v>
      </c>
      <c r="T13" s="48">
        <f t="shared" si="6"/>
        <v>62438.701091777999</v>
      </c>
      <c r="U13" s="49">
        <f t="shared" si="20"/>
        <v>0.54829809684727016</v>
      </c>
      <c r="V13" s="50" t="str">
        <f>IF(AND(U13 &gt;= Översikt!$E$12,U13 &lt;= Översikt!$G$12),"OK","Breach")</f>
        <v>OK</v>
      </c>
      <c r="W13" s="48">
        <f t="shared" si="7"/>
        <v>51438.588380504196</v>
      </c>
      <c r="X13" s="51">
        <f t="shared" si="8"/>
        <v>0.45170190315272984</v>
      </c>
      <c r="Y13" s="50" t="str">
        <f>IF(AND(X13 &gt;= Översikt!$E$16,X13 &lt;= Översikt!$G$16),"OK","Breach")</f>
        <v>OK</v>
      </c>
      <c r="Z13" s="48">
        <f t="shared" si="9"/>
        <v>0</v>
      </c>
      <c r="AA13" s="51">
        <f t="shared" si="10"/>
        <v>0</v>
      </c>
      <c r="AB13" s="50" t="str">
        <f>IF(AND(AA13 &gt;= Översikt!$E$22,AA13 &lt;= Översikt!$G$22),"OK","Breach")</f>
        <v>OK</v>
      </c>
      <c r="AC13" s="35">
        <f t="shared" si="11"/>
        <v>0</v>
      </c>
      <c r="AD13" s="35" t="str">
        <f t="shared" si="12"/>
        <v>OK</v>
      </c>
      <c r="AE13" s="2" t="s">
        <v>177</v>
      </c>
      <c r="AF13" s="9">
        <f t="shared" si="21"/>
        <v>114209.88262117605</v>
      </c>
      <c r="AG13" s="27">
        <f t="shared" si="22"/>
        <v>1.1420988262117604</v>
      </c>
      <c r="AH13" s="34">
        <f t="shared" si="13"/>
        <v>-2.5333790368620157E-4</v>
      </c>
      <c r="AI13" s="34">
        <f>MIN(0,(AF13-MAX(AF$5:AF13))/MAX(AF$5:AF13))</f>
        <v>-2.5333790368624808E-4</v>
      </c>
      <c r="AJ13" s="2" t="s">
        <v>177</v>
      </c>
      <c r="AK13" s="9">
        <f>IF(AZ12="OK",AK12*(1+Justering!BW13),AF12*Översikt!$I$13*(1+Justering!BW13))</f>
        <v>50146.868213560054</v>
      </c>
      <c r="AL13" s="9">
        <f>IF(AZ12="OK",AL12*(1+Justering!BV13),AF12*Översikt!$I$14*(1+Justering!BV13))</f>
        <v>11913.253972439274</v>
      </c>
      <c r="AM13" s="9">
        <f>IF(AZ12="OK",AM12*(1+Justering!CD13),AF12*Översikt!$I$15*(1+Justering!CD13))</f>
        <v>0</v>
      </c>
      <c r="AN13" s="9">
        <f>IF(BH12="OK",AN12*(1+Justering!CB13),AF12*Översikt!$I$17*(1+Justering!CB13))</f>
        <v>0</v>
      </c>
      <c r="AO13" s="48">
        <f>IF(BH12="OK",AO12*(1+Justering!BZ13),AF12*Översikt!$I$18*(1+Justering!BZ13))</f>
        <v>25954.377218339578</v>
      </c>
      <c r="AP13" s="48">
        <f>IF(BH12="OK",AP12*(1+Justering!CA13),AF12*Översikt!$I$19*(1+Justering!CA13))</f>
        <v>0</v>
      </c>
      <c r="AQ13" s="48">
        <f>IF(BH12="OK",AQ12*(1+Justering!BY13),AF12*Översikt!$I$20*(1+Justering!BY13))</f>
        <v>20724.604449699251</v>
      </c>
      <c r="AR13" s="48">
        <f>IF(BH12="OK",AR12*(1+Justering!CG13),AF12*Översikt!$I$21*(1+Justering!CG13))</f>
        <v>5470.7787671378837</v>
      </c>
      <c r="AS13" s="9">
        <f>IF(BH12="OK",AS12*(1+Justering!CI13),AF12*Översikt!$I$23*(1+Justering!CI13))</f>
        <v>0</v>
      </c>
      <c r="AT13" s="9">
        <f>IF(BH12="OK",AT12*(1+Justering!CH13),AF12*Översikt!$I$24*(1+Justering!CH13))</f>
        <v>0</v>
      </c>
      <c r="AU13" s="9">
        <f>IF(BH12="OK",AU12*(1+Justering!CE13),AF12*Översikt!$I$25*(1+Justering!CE13))</f>
        <v>0</v>
      </c>
      <c r="AW13" s="2" t="s">
        <v>177</v>
      </c>
      <c r="AX13" s="48">
        <f t="shared" si="14"/>
        <v>62060.122185999324</v>
      </c>
      <c r="AY13" s="49">
        <f t="shared" si="0"/>
        <v>0.54338662085703382</v>
      </c>
      <c r="AZ13" s="50" t="str">
        <f>IF(AND(AY13 &gt;= Översikt!$E$12,AY13 &lt;= Översikt!$G$12),"OK","Breach")</f>
        <v>OK</v>
      </c>
      <c r="BA13" s="48">
        <f t="shared" si="15"/>
        <v>52149.760435176715</v>
      </c>
      <c r="BB13" s="49">
        <f t="shared" si="1"/>
        <v>0.45661337914296612</v>
      </c>
      <c r="BC13" s="50" t="str">
        <f>IF(AND(BB13 &gt;= Översikt!$E$16,BB13 &lt;= Översikt!$G$16),"OK","Breach")</f>
        <v>OK</v>
      </c>
      <c r="BD13" s="48">
        <f t="shared" si="16"/>
        <v>0</v>
      </c>
      <c r="BE13" s="49">
        <f t="shared" si="2"/>
        <v>0</v>
      </c>
      <c r="BF13" s="50" t="str">
        <f>IF(AND(BE13 &gt;= Översikt!$E$22,BE13 &lt;= Översikt!$G$22),"OK","Breach")</f>
        <v>OK</v>
      </c>
      <c r="BG13" s="35">
        <f t="shared" si="17"/>
        <v>0</v>
      </c>
      <c r="BH13" s="35" t="str">
        <f t="shared" si="18"/>
        <v>OK</v>
      </c>
      <c r="BI13" s="2" t="s">
        <v>177</v>
      </c>
      <c r="BJ13" s="33">
        <f t="shared" si="3"/>
        <v>3.3259314889384495E-3</v>
      </c>
    </row>
    <row r="14" spans="1:62" x14ac:dyDescent="0.3">
      <c r="A14" s="15">
        <v>43738</v>
      </c>
      <c r="B14" s="9">
        <f t="shared" si="4"/>
        <v>115294.97264866036</v>
      </c>
      <c r="C14" s="27">
        <f t="shared" si="19"/>
        <v>1.1529497264866035</v>
      </c>
      <c r="D14" s="34">
        <f t="shared" si="5"/>
        <v>1.2449217775974741E-2</v>
      </c>
      <c r="E14" s="34">
        <f>MIN(0,(B14-MAX(B$5:B14))/MAX(B$5:B14))</f>
        <v>0</v>
      </c>
      <c r="F14" s="2" t="s">
        <v>177</v>
      </c>
      <c r="G14" s="9">
        <f>IF(AD13="OK",G13*(1+Justering!BO14),B13*Översikt!$I$13*(1+Justering!BO14))</f>
        <v>51667.987519799499</v>
      </c>
      <c r="H14" s="9">
        <f>IF(AD13="OK",H13*(1+Justering!BL14),B13*Översikt!$I$14*(1+Justering!BL14))</f>
        <v>12303.038412646834</v>
      </c>
      <c r="I14" s="9">
        <f>IF(AD13="OK",I13*(1+Justering!BN14),B13*Översikt!$I$15*(1+Justering!BN14))</f>
        <v>0</v>
      </c>
      <c r="J14" s="9">
        <f>IF(AD13="OK",J13*(1+Justering!BJ14),B13*Översikt!$I$17*(1+Justering!BJ14))</f>
        <v>0</v>
      </c>
      <c r="K14" s="9">
        <f>IF(AD13="OK",K13*(1+Justering!BH14),B13*Översikt!$I$18*(1+Justering!BH14))</f>
        <v>25642.370404664412</v>
      </c>
      <c r="L14" s="9">
        <f>IF(AD13="OK",L13*(1+Justering!BI14),B13*Översikt!$I$19*(1+Justering!BI14))</f>
        <v>0</v>
      </c>
      <c r="M14" s="9">
        <f>IF(AD13="OK",M13*(1+Justering!BK14),B13*Översikt!$I$20*(1+Justering!BK14))</f>
        <v>20225.132115949538</v>
      </c>
      <c r="N14" s="9">
        <f>IF(AD13="OK",N13*(1+Justering!BP14),B13*Översikt!$I$21*(1+Justering!BP14))</f>
        <v>5456.4441956000674</v>
      </c>
      <c r="O14" s="9">
        <f>IF(AD13="OK",O13*(1+Justering!BT14),B13*Översikt!$I$23*(1+Justering!BT14))</f>
        <v>0</v>
      </c>
      <c r="P14" s="9">
        <f>IF(AD13="OK",P13*(1+Justering!BR14),B13*Översikt!$I$24*(1+Justering!BR14))</f>
        <v>0</v>
      </c>
      <c r="Q14" s="9">
        <f>IF(AD13="OK",Q13*(1+Justering!BT14),B13*Översikt!$I$25*(1+Justering!BT14))</f>
        <v>0</v>
      </c>
      <c r="S14" s="2" t="s">
        <v>177</v>
      </c>
      <c r="T14" s="48">
        <f t="shared" si="6"/>
        <v>63971.025932446333</v>
      </c>
      <c r="U14" s="49">
        <f t="shared" si="20"/>
        <v>0.55484662048002686</v>
      </c>
      <c r="V14" s="50" t="str">
        <f>IF(AND(U14 &gt;= Översikt!$E$12,U14 &lt;= Översikt!$G$12),"OK","Breach")</f>
        <v>OK</v>
      </c>
      <c r="W14" s="48">
        <f t="shared" si="7"/>
        <v>51323.946716214021</v>
      </c>
      <c r="X14" s="51">
        <f t="shared" si="8"/>
        <v>0.44515337951997308</v>
      </c>
      <c r="Y14" s="50" t="str">
        <f>IF(AND(X14 &gt;= Översikt!$E$16,X14 &lt;= Översikt!$G$16),"OK","Breach")</f>
        <v>OK</v>
      </c>
      <c r="Z14" s="48">
        <f t="shared" si="9"/>
        <v>0</v>
      </c>
      <c r="AA14" s="51">
        <f t="shared" si="10"/>
        <v>0</v>
      </c>
      <c r="AB14" s="50" t="str">
        <f>IF(AND(AA14 &gt;= Översikt!$E$22,AA14 &lt;= Översikt!$G$22),"OK","Breach")</f>
        <v>OK</v>
      </c>
      <c r="AC14" s="35">
        <f t="shared" si="11"/>
        <v>0</v>
      </c>
      <c r="AD14" s="35" t="str">
        <f t="shared" si="12"/>
        <v>OK</v>
      </c>
      <c r="AE14" s="2" t="s">
        <v>177</v>
      </c>
      <c r="AF14" s="9">
        <f t="shared" si="21"/>
        <v>115305.51641371017</v>
      </c>
      <c r="AG14" s="27">
        <f t="shared" si="22"/>
        <v>1.1530551641371016</v>
      </c>
      <c r="AH14" s="34">
        <f t="shared" si="13"/>
        <v>9.5931610066375406E-3</v>
      </c>
      <c r="AI14" s="34">
        <f>MIN(0,(AF14-MAX(AF$5:AF14))/MAX(AF$5:AF14))</f>
        <v>0</v>
      </c>
      <c r="AJ14" s="2" t="s">
        <v>177</v>
      </c>
      <c r="AK14" s="9">
        <f>IF(AZ13="OK",AK13*(1+Justering!BW14),AF13*Översikt!$I$13*(1+Justering!BW14))</f>
        <v>51075.008998254641</v>
      </c>
      <c r="AL14" s="9">
        <f>IF(AZ13="OK",AL13*(1+Justering!BV14),AF13*Översikt!$I$14*(1+Justering!BV14))</f>
        <v>12254.044180912058</v>
      </c>
      <c r="AM14" s="9">
        <f>IF(AZ13="OK",AM13*(1+Justering!CD14),AF13*Översikt!$I$15*(1+Justering!CD14))</f>
        <v>0</v>
      </c>
      <c r="AN14" s="9">
        <f>IF(BH13="OK",AN13*(1+Justering!CB14),AF13*Översikt!$I$17*(1+Justering!CB14))</f>
        <v>0</v>
      </c>
      <c r="AO14" s="48">
        <f>IF(BH13="OK",AO13*(1+Justering!BZ14),AF13*Översikt!$I$18*(1+Justering!BZ14))</f>
        <v>25809.065724419594</v>
      </c>
      <c r="AP14" s="48">
        <f>IF(BH13="OK",AP13*(1+Justering!CA14),AF13*Översikt!$I$19*(1+Justering!CA14))</f>
        <v>0</v>
      </c>
      <c r="AQ14" s="48">
        <f>IF(BH13="OK",AQ13*(1+Justering!BY14),AF13*Översikt!$I$20*(1+Justering!BY14))</f>
        <v>20656.312791248045</v>
      </c>
      <c r="AR14" s="48">
        <f>IF(BH13="OK",AR13*(1+Justering!CG14),AF13*Översikt!$I$21*(1+Justering!CG14))</f>
        <v>5511.0847188758362</v>
      </c>
      <c r="AS14" s="9">
        <f>IF(BH13="OK",AS13*(1+Justering!CI14),AF13*Översikt!$I$23*(1+Justering!CI14))</f>
        <v>0</v>
      </c>
      <c r="AT14" s="9">
        <f>IF(BH13="OK",AT13*(1+Justering!CH14),AF13*Översikt!$I$24*(1+Justering!CH14))</f>
        <v>0</v>
      </c>
      <c r="AU14" s="9">
        <f>IF(BH13="OK",AU13*(1+Justering!CE14),AF13*Översikt!$I$25*(1+Justering!CE14))</f>
        <v>0</v>
      </c>
      <c r="AW14" s="2" t="s">
        <v>177</v>
      </c>
      <c r="AX14" s="48">
        <f t="shared" si="14"/>
        <v>63329.053179166702</v>
      </c>
      <c r="AY14" s="49">
        <f t="shared" si="0"/>
        <v>0.5492283036307245</v>
      </c>
      <c r="AZ14" s="50" t="str">
        <f>IF(AND(AY14 &gt;= Översikt!$E$12,AY14 &lt;= Översikt!$G$12),"OK","Breach")</f>
        <v>OK</v>
      </c>
      <c r="BA14" s="48">
        <f t="shared" si="15"/>
        <v>51976.463234543473</v>
      </c>
      <c r="BB14" s="49">
        <f t="shared" si="1"/>
        <v>0.4507716963692755</v>
      </c>
      <c r="BC14" s="50" t="str">
        <f>IF(AND(BB14 &gt;= Översikt!$E$16,BB14 &lt;= Översikt!$G$16),"OK","Breach")</f>
        <v>OK</v>
      </c>
      <c r="BD14" s="48">
        <f t="shared" si="16"/>
        <v>0</v>
      </c>
      <c r="BE14" s="49">
        <f t="shared" si="2"/>
        <v>0</v>
      </c>
      <c r="BF14" s="50" t="str">
        <f>IF(AND(BE14 &gt;= Översikt!$E$22,BE14 &lt;= Översikt!$G$22),"OK","Breach")</f>
        <v>OK</v>
      </c>
      <c r="BG14" s="35">
        <f t="shared" si="17"/>
        <v>0</v>
      </c>
      <c r="BH14" s="35" t="str">
        <f t="shared" si="18"/>
        <v>OK</v>
      </c>
      <c r="BI14" s="2" t="s">
        <v>177</v>
      </c>
      <c r="BJ14" s="33">
        <f t="shared" si="3"/>
        <v>1.0543765049808584E-4</v>
      </c>
    </row>
    <row r="15" spans="1:62" x14ac:dyDescent="0.3">
      <c r="A15" s="15">
        <v>43769</v>
      </c>
      <c r="B15" s="9">
        <f t="shared" si="4"/>
        <v>116021.31381896649</v>
      </c>
      <c r="C15" s="27">
        <f t="shared" si="19"/>
        <v>1.160213138189665</v>
      </c>
      <c r="D15" s="34">
        <f t="shared" si="5"/>
        <v>6.2998511870895335E-3</v>
      </c>
      <c r="E15" s="34">
        <f>MIN(0,(B15-MAX(B$5:B15))/MAX(B$5:B15))</f>
        <v>0</v>
      </c>
      <c r="F15" s="2" t="s">
        <v>177</v>
      </c>
      <c r="G15" s="9">
        <f>IF(AD14="OK",G14*(1+Justering!BO15),B14*Översikt!$I$13*(1+Justering!BO15))</f>
        <v>52052.386934845184</v>
      </c>
      <c r="H15" s="9">
        <f>IF(AD14="OK",H14*(1+Justering!BL15),B14*Översikt!$I$14*(1+Justering!BL15))</f>
        <v>12792.300266661572</v>
      </c>
      <c r="I15" s="9">
        <f>IF(AD14="OK",I14*(1+Justering!BN15),B14*Översikt!$I$15*(1+Justering!BN15))</f>
        <v>0</v>
      </c>
      <c r="J15" s="9">
        <f>IF(AD14="OK",J14*(1+Justering!BJ15),B14*Översikt!$I$17*(1+Justering!BJ15))</f>
        <v>0</v>
      </c>
      <c r="K15" s="9">
        <f>IF(AD14="OK",K14*(1+Justering!BH15),B14*Översikt!$I$18*(1+Justering!BH15))</f>
        <v>25458.267625399669</v>
      </c>
      <c r="L15" s="9">
        <f>IF(AD14="OK",L14*(1+Justering!BI15),B14*Översikt!$I$19*(1+Justering!BI15))</f>
        <v>0</v>
      </c>
      <c r="M15" s="9">
        <f>IF(AD14="OK",M14*(1+Justering!BK15),B14*Översikt!$I$20*(1+Justering!BK15))</f>
        <v>20244.58306523709</v>
      </c>
      <c r="N15" s="9">
        <f>IF(AD14="OK",N14*(1+Justering!BP15),B14*Översikt!$I$21*(1+Justering!BP15))</f>
        <v>5473.7759268229775</v>
      </c>
      <c r="O15" s="9">
        <f>IF(AD14="OK",O14*(1+Justering!BT15),B14*Översikt!$I$23*(1+Justering!BT15))</f>
        <v>0</v>
      </c>
      <c r="P15" s="9">
        <f>IF(AD14="OK",P14*(1+Justering!BR15),B14*Översikt!$I$24*(1+Justering!BR15))</f>
        <v>0</v>
      </c>
      <c r="Q15" s="9">
        <f>IF(AD14="OK",Q14*(1+Justering!BT15),B14*Översikt!$I$25*(1+Justering!BT15))</f>
        <v>0</v>
      </c>
      <c r="S15" s="2" t="s">
        <v>177</v>
      </c>
      <c r="T15" s="48">
        <f t="shared" si="6"/>
        <v>64844.687201506757</v>
      </c>
      <c r="U15" s="49">
        <f t="shared" si="20"/>
        <v>0.55890323137253017</v>
      </c>
      <c r="V15" s="50" t="str">
        <f>IF(AND(U15 &gt;= Översikt!$E$12,U15 &lt;= Översikt!$G$12),"OK","Breach")</f>
        <v>OK</v>
      </c>
      <c r="W15" s="48">
        <f t="shared" si="7"/>
        <v>51176.626617459733</v>
      </c>
      <c r="X15" s="51">
        <f t="shared" si="8"/>
        <v>0.44109676862746988</v>
      </c>
      <c r="Y15" s="50" t="str">
        <f>IF(AND(X15 &gt;= Översikt!$E$16,X15 &lt;= Översikt!$G$16),"OK","Breach")</f>
        <v>OK</v>
      </c>
      <c r="Z15" s="48">
        <f t="shared" si="9"/>
        <v>0</v>
      </c>
      <c r="AA15" s="51">
        <f t="shared" si="10"/>
        <v>0</v>
      </c>
      <c r="AB15" s="50" t="str">
        <f>IF(AND(AA15 &gt;= Översikt!$E$22,AA15 &lt;= Översikt!$G$22),"OK","Breach")</f>
        <v>OK</v>
      </c>
      <c r="AC15" s="35">
        <f t="shared" si="11"/>
        <v>0</v>
      </c>
      <c r="AD15" s="35" t="str">
        <f t="shared" si="12"/>
        <v>OK</v>
      </c>
      <c r="AE15" s="2" t="s">
        <v>177</v>
      </c>
      <c r="AF15" s="9">
        <f t="shared" si="21"/>
        <v>116069.59111819294</v>
      </c>
      <c r="AG15" s="27">
        <f t="shared" si="22"/>
        <v>1.1606959111819295</v>
      </c>
      <c r="AH15" s="34">
        <f t="shared" si="13"/>
        <v>6.6265234157689701E-3</v>
      </c>
      <c r="AI15" s="34">
        <f>MIN(0,(AF15-MAX(AF$5:AF15))/MAX(AF$5:AF15))</f>
        <v>0</v>
      </c>
      <c r="AJ15" s="2" t="s">
        <v>177</v>
      </c>
      <c r="AK15" s="9">
        <f>IF(AZ14="OK",AK14*(1+Justering!BW15),AF14*Översikt!$I$13*(1+Justering!BW15))</f>
        <v>51576.661972685019</v>
      </c>
      <c r="AL15" s="9">
        <f>IF(AZ14="OK",AL14*(1+Justering!BV15),AF14*Översikt!$I$14*(1+Justering!BV15))</f>
        <v>12728.197005029549</v>
      </c>
      <c r="AM15" s="9">
        <f>IF(AZ14="OK",AM14*(1+Justering!CD15),AF14*Översikt!$I$15*(1+Justering!CD15))</f>
        <v>0</v>
      </c>
      <c r="AN15" s="9">
        <f>IF(BH14="OK",AN14*(1+Justering!CB15),AF14*Översikt!$I$17*(1+Justering!CB15))</f>
        <v>0</v>
      </c>
      <c r="AO15" s="48">
        <f>IF(BH14="OK",AO14*(1+Justering!BZ15),AF14*Översikt!$I$18*(1+Justering!BZ15))</f>
        <v>25615.412219393482</v>
      </c>
      <c r="AP15" s="48">
        <f>IF(BH14="OK",AP14*(1+Justering!CA15),AF14*Översikt!$I$19*(1+Justering!CA15))</f>
        <v>0</v>
      </c>
      <c r="AQ15" s="48">
        <f>IF(BH14="OK",AQ14*(1+Justering!BY15),AF14*Översikt!$I$20*(1+Justering!BY15))</f>
        <v>20597.874460741488</v>
      </c>
      <c r="AR15" s="48">
        <f>IF(BH14="OK",AR14*(1+Justering!CG15),AF14*Översikt!$I$21*(1+Justering!CG15))</f>
        <v>5551.445460343396</v>
      </c>
      <c r="AS15" s="9">
        <f>IF(BH14="OK",AS14*(1+Justering!CI15),AF14*Översikt!$I$23*(1+Justering!CI15))</f>
        <v>0</v>
      </c>
      <c r="AT15" s="9">
        <f>IF(BH14="OK",AT14*(1+Justering!CH15),AF14*Översikt!$I$24*(1+Justering!CH15))</f>
        <v>0</v>
      </c>
      <c r="AU15" s="9">
        <f>IF(BH14="OK",AU14*(1+Justering!CE15),AF14*Översikt!$I$25*(1+Justering!CE15))</f>
        <v>0</v>
      </c>
      <c r="AW15" s="2" t="s">
        <v>177</v>
      </c>
      <c r="AX15" s="48">
        <f t="shared" si="14"/>
        <v>64304.858977714568</v>
      </c>
      <c r="AY15" s="49">
        <f t="shared" si="0"/>
        <v>0.55401986306847006</v>
      </c>
      <c r="AZ15" s="50" t="str">
        <f>IF(AND(AY15 &gt;= Översikt!$E$12,AY15 &lt;= Översikt!$G$12),"OK","Breach")</f>
        <v>OK</v>
      </c>
      <c r="BA15" s="48">
        <f t="shared" si="15"/>
        <v>51764.732140478372</v>
      </c>
      <c r="BB15" s="49">
        <f t="shared" si="1"/>
        <v>0.44598013693152988</v>
      </c>
      <c r="BC15" s="50" t="str">
        <f>IF(AND(BB15 &gt;= Översikt!$E$16,BB15 &lt;= Översikt!$G$16),"OK","Breach")</f>
        <v>OK</v>
      </c>
      <c r="BD15" s="48">
        <f t="shared" si="16"/>
        <v>0</v>
      </c>
      <c r="BE15" s="49">
        <f t="shared" si="2"/>
        <v>0</v>
      </c>
      <c r="BF15" s="50" t="str">
        <f>IF(AND(BE15 &gt;= Översikt!$E$22,BE15 &lt;= Översikt!$G$22),"OK","Breach")</f>
        <v>OK</v>
      </c>
      <c r="BG15" s="35">
        <f t="shared" si="17"/>
        <v>0</v>
      </c>
      <c r="BH15" s="35" t="str">
        <f t="shared" si="18"/>
        <v>OK</v>
      </c>
      <c r="BI15" s="2" t="s">
        <v>177</v>
      </c>
      <c r="BJ15" s="33">
        <f t="shared" si="3"/>
        <v>4.8277299226451298E-4</v>
      </c>
    </row>
    <row r="16" spans="1:62" x14ac:dyDescent="0.3">
      <c r="A16" s="15">
        <v>43799</v>
      </c>
      <c r="B16" s="9">
        <f t="shared" si="4"/>
        <v>117025.9776417938</v>
      </c>
      <c r="C16" s="27">
        <f t="shared" si="19"/>
        <v>1.1702597764179379</v>
      </c>
      <c r="D16" s="34">
        <f t="shared" si="5"/>
        <v>8.6593039654327963E-3</v>
      </c>
      <c r="E16" s="34">
        <f>MIN(0,(B16-MAX(B$5:B16))/MAX(B$5:B16))</f>
        <v>0</v>
      </c>
      <c r="F16" s="2" t="s">
        <v>177</v>
      </c>
      <c r="G16" s="9">
        <f>IF(AD15="OK",G15*(1+Justering!BO16),B15*Översikt!$I$13*(1+Justering!BO16))</f>
        <v>52891.020017244286</v>
      </c>
      <c r="H16" s="9">
        <f>IF(AD15="OK",H15*(1+Justering!BL16),B15*Översikt!$I$14*(1+Justering!BL16))</f>
        <v>13044.242881856502</v>
      </c>
      <c r="I16" s="9">
        <f>IF(AD15="OK",I15*(1+Justering!BN16),B15*Översikt!$I$15*(1+Justering!BN16))</f>
        <v>0</v>
      </c>
      <c r="J16" s="9">
        <f>IF(AD15="OK",J15*(1+Justering!BJ16),B15*Översikt!$I$17*(1+Justering!BJ16))</f>
        <v>0</v>
      </c>
      <c r="K16" s="9">
        <f>IF(AD15="OK",K15*(1+Justering!BH16),B15*Översikt!$I$18*(1+Justering!BH16))</f>
        <v>25348.31233090756</v>
      </c>
      <c r="L16" s="9">
        <f>IF(AD15="OK",L15*(1+Justering!BI16),B15*Översikt!$I$19*(1+Justering!BI16))</f>
        <v>0</v>
      </c>
      <c r="M16" s="9">
        <f>IF(AD15="OK",M15*(1+Justering!BK16),B15*Översikt!$I$20*(1+Justering!BK16))</f>
        <v>20249.486088503065</v>
      </c>
      <c r="N16" s="9">
        <f>IF(AD15="OK",N15*(1+Justering!BP16),B15*Översikt!$I$21*(1+Justering!BP16))</f>
        <v>5492.9163232823976</v>
      </c>
      <c r="O16" s="9">
        <f>IF(AD15="OK",O15*(1+Justering!BT16),B15*Översikt!$I$23*(1+Justering!BT16))</f>
        <v>0</v>
      </c>
      <c r="P16" s="9">
        <f>IF(AD15="OK",P15*(1+Justering!BR16),B15*Översikt!$I$24*(1+Justering!BR16))</f>
        <v>0</v>
      </c>
      <c r="Q16" s="9">
        <f>IF(AD15="OK",Q15*(1+Justering!BT16),B15*Översikt!$I$25*(1+Justering!BT16))</f>
        <v>0</v>
      </c>
      <c r="S16" s="2" t="s">
        <v>177</v>
      </c>
      <c r="T16" s="48">
        <f t="shared" si="6"/>
        <v>65935.26289910078</v>
      </c>
      <c r="U16" s="49">
        <f t="shared" si="20"/>
        <v>0.56342415784743805</v>
      </c>
      <c r="V16" s="50" t="str">
        <f>IF(AND(U16 &gt;= Översikt!$E$12,U16 &lt;= Översikt!$G$12),"OK","Breach")</f>
        <v>OK</v>
      </c>
      <c r="W16" s="48">
        <f t="shared" si="7"/>
        <v>51090.714742693024</v>
      </c>
      <c r="X16" s="51">
        <f t="shared" si="8"/>
        <v>0.43657584215256207</v>
      </c>
      <c r="Y16" s="50" t="str">
        <f>IF(AND(X16 &gt;= Översikt!$E$16,X16 &lt;= Översikt!$G$16),"OK","Breach")</f>
        <v>OK</v>
      </c>
      <c r="Z16" s="48">
        <f t="shared" si="9"/>
        <v>0</v>
      </c>
      <c r="AA16" s="51">
        <f t="shared" si="10"/>
        <v>0</v>
      </c>
      <c r="AB16" s="50" t="str">
        <f>IF(AND(AA16 &gt;= Översikt!$E$22,AA16 &lt;= Översikt!$G$22),"OK","Breach")</f>
        <v>OK</v>
      </c>
      <c r="AC16" s="35">
        <f t="shared" si="11"/>
        <v>0</v>
      </c>
      <c r="AD16" s="35" t="str">
        <f t="shared" si="12"/>
        <v>OK</v>
      </c>
      <c r="AE16" s="2" t="s">
        <v>177</v>
      </c>
      <c r="AF16" s="9">
        <f t="shared" si="21"/>
        <v>116900.78408782391</v>
      </c>
      <c r="AG16" s="27">
        <f t="shared" si="22"/>
        <v>1.1690078408782392</v>
      </c>
      <c r="AH16" s="34">
        <f t="shared" si="13"/>
        <v>7.1611604867682921E-3</v>
      </c>
      <c r="AI16" s="34">
        <f>MIN(0,(AF16-MAX(AF$5:AF16))/MAX(AF$5:AF16))</f>
        <v>0</v>
      </c>
      <c r="AJ16" s="2" t="s">
        <v>177</v>
      </c>
      <c r="AK16" s="9">
        <f>IF(AZ15="OK",AK15*(1+Justering!BW16),AF15*Översikt!$I$13*(1+Justering!BW16))</f>
        <v>52396.849681433603</v>
      </c>
      <c r="AL16" s="9">
        <f>IF(AZ15="OK",AL15*(1+Justering!BV16),AF15*Översikt!$I$14*(1+Justering!BV16))</f>
        <v>12881.095521352034</v>
      </c>
      <c r="AM16" s="9">
        <f>IF(AZ15="OK",AM15*(1+Justering!CD16),AF15*Översikt!$I$15*(1+Justering!CD16))</f>
        <v>0</v>
      </c>
      <c r="AN16" s="9">
        <f>IF(BH15="OK",AN15*(1+Justering!CB16),AF15*Översikt!$I$17*(1+Justering!CB16))</f>
        <v>0</v>
      </c>
      <c r="AO16" s="48">
        <f>IF(BH15="OK",AO15*(1+Justering!BZ16),AF15*Översikt!$I$18*(1+Justering!BZ16))</f>
        <v>25505.689688717841</v>
      </c>
      <c r="AP16" s="48">
        <f>IF(BH15="OK",AP15*(1+Justering!CA16),AF15*Översikt!$I$19*(1+Justering!CA16))</f>
        <v>0</v>
      </c>
      <c r="AQ16" s="48">
        <f>IF(BH15="OK",AQ15*(1+Justering!BY16),AF15*Översikt!$I$20*(1+Justering!BY16))</f>
        <v>20539.862967589866</v>
      </c>
      <c r="AR16" s="48">
        <f>IF(BH15="OK",AR15*(1+Justering!CG16),AF15*Översikt!$I$21*(1+Justering!CG16))</f>
        <v>5577.2862287305679</v>
      </c>
      <c r="AS16" s="9">
        <f>IF(BH15="OK",AS15*(1+Justering!CI16),AF15*Översikt!$I$23*(1+Justering!CI16))</f>
        <v>0</v>
      </c>
      <c r="AT16" s="9">
        <f>IF(BH15="OK",AT15*(1+Justering!CH16),AF15*Översikt!$I$24*(1+Justering!CH16))</f>
        <v>0</v>
      </c>
      <c r="AU16" s="9">
        <f>IF(BH15="OK",AU15*(1+Justering!CE16),AF15*Översikt!$I$25*(1+Justering!CE16))</f>
        <v>0</v>
      </c>
      <c r="AW16" s="2" t="s">
        <v>177</v>
      </c>
      <c r="AX16" s="48">
        <f t="shared" si="14"/>
        <v>65277.945202785639</v>
      </c>
      <c r="AY16" s="49">
        <f t="shared" si="0"/>
        <v>0.55840468233082474</v>
      </c>
      <c r="AZ16" s="50" t="str">
        <f>IF(AND(AY16 &gt;= Översikt!$E$12,AY16 &lt;= Översikt!$G$12),"OK","Breach")</f>
        <v>OK</v>
      </c>
      <c r="BA16" s="48">
        <f t="shared" si="15"/>
        <v>51622.838885038276</v>
      </c>
      <c r="BB16" s="49">
        <f t="shared" si="1"/>
        <v>0.44159531766917531</v>
      </c>
      <c r="BC16" s="50" t="str">
        <f>IF(AND(BB16 &gt;= Översikt!$E$16,BB16 &lt;= Översikt!$G$16),"OK","Breach")</f>
        <v>OK</v>
      </c>
      <c r="BD16" s="48">
        <f t="shared" si="16"/>
        <v>0</v>
      </c>
      <c r="BE16" s="49">
        <f t="shared" si="2"/>
        <v>0</v>
      </c>
      <c r="BF16" s="50" t="str">
        <f>IF(AND(BE16 &gt;= Översikt!$E$22,BE16 &lt;= Översikt!$G$22),"OK","Breach")</f>
        <v>OK</v>
      </c>
      <c r="BG16" s="35">
        <f t="shared" si="17"/>
        <v>0</v>
      </c>
      <c r="BH16" s="35" t="str">
        <f t="shared" si="18"/>
        <v>OK</v>
      </c>
      <c r="BI16" s="2" t="s">
        <v>177</v>
      </c>
      <c r="BJ16" s="33">
        <f t="shared" si="3"/>
        <v>-1.251935539698712E-3</v>
      </c>
    </row>
    <row r="17" spans="1:62" x14ac:dyDescent="0.3">
      <c r="A17" s="15">
        <v>43830</v>
      </c>
      <c r="B17" s="9">
        <f t="shared" si="4"/>
        <v>118157.62655788126</v>
      </c>
      <c r="C17" s="27">
        <f t="shared" si="19"/>
        <v>1.1815762655788127</v>
      </c>
      <c r="D17" s="34">
        <f t="shared" si="5"/>
        <v>9.6700659023873925E-3</v>
      </c>
      <c r="E17" s="34">
        <f>MIN(0,(B17-MAX(B$5:B17))/MAX(B$5:B17))</f>
        <v>0</v>
      </c>
      <c r="F17" s="2" t="s">
        <v>177</v>
      </c>
      <c r="G17" s="9">
        <f>IF(AD16="OK",G16*(1+Justering!BO17),B16*Översikt!$I$13*(1+Justering!BO17))</f>
        <v>53553.919605710536</v>
      </c>
      <c r="H17" s="9">
        <f>IF(AD16="OK",H16*(1+Justering!BL17),B16*Översikt!$I$14*(1+Justering!BL17))</f>
        <v>13496.790503407345</v>
      </c>
      <c r="I17" s="9">
        <f>IF(AD16="OK",I16*(1+Justering!BN17),B16*Översikt!$I$15*(1+Justering!BN17))</f>
        <v>0</v>
      </c>
      <c r="J17" s="9">
        <f>IF(AD16="OK",J16*(1+Justering!BJ17),B16*Översikt!$I$17*(1+Justering!BJ17))</f>
        <v>0</v>
      </c>
      <c r="K17" s="9">
        <f>IF(AD16="OK",K16*(1+Justering!BH17),B16*Översikt!$I$18*(1+Justering!BH17))</f>
        <v>25280.675356993008</v>
      </c>
      <c r="L17" s="9">
        <f>IF(AD16="OK",L16*(1+Justering!BI17),B16*Översikt!$I$19*(1+Justering!BI17))</f>
        <v>0</v>
      </c>
      <c r="M17" s="9">
        <f>IF(AD16="OK",M16*(1+Justering!BK17),B16*Översikt!$I$20*(1+Justering!BK17))</f>
        <v>20247.735583991536</v>
      </c>
      <c r="N17" s="9">
        <f>IF(AD16="OK",N16*(1+Justering!BP17),B16*Översikt!$I$21*(1+Justering!BP17))</f>
        <v>5578.5055077788338</v>
      </c>
      <c r="O17" s="9">
        <f>IF(AD16="OK",O16*(1+Justering!BT17),B16*Översikt!$I$23*(1+Justering!BT17))</f>
        <v>0</v>
      </c>
      <c r="P17" s="9">
        <f>IF(AD16="OK",P16*(1+Justering!BR17),B16*Översikt!$I$24*(1+Justering!BR17))</f>
        <v>0</v>
      </c>
      <c r="Q17" s="9">
        <f>IF(AD16="OK",Q16*(1+Justering!BT17),B16*Översikt!$I$25*(1+Justering!BT17))</f>
        <v>0</v>
      </c>
      <c r="S17" s="2" t="s">
        <v>177</v>
      </c>
      <c r="T17" s="48">
        <f t="shared" si="6"/>
        <v>67050.710109117877</v>
      </c>
      <c r="U17" s="49">
        <f t="shared" si="20"/>
        <v>0.56746832229464339</v>
      </c>
      <c r="V17" s="50" t="str">
        <f>IF(AND(U17 &gt;= Översikt!$E$12,U17 &lt;= Översikt!$G$12),"OK","Breach")</f>
        <v>OK</v>
      </c>
      <c r="W17" s="48">
        <f t="shared" si="7"/>
        <v>51106.916448763375</v>
      </c>
      <c r="X17" s="51">
        <f t="shared" si="8"/>
        <v>0.43253167770535655</v>
      </c>
      <c r="Y17" s="50" t="str">
        <f>IF(AND(X17 &gt;= Översikt!$E$16,X17 &lt;= Översikt!$G$16),"OK","Breach")</f>
        <v>OK</v>
      </c>
      <c r="Z17" s="48">
        <f t="shared" si="9"/>
        <v>0</v>
      </c>
      <c r="AA17" s="51">
        <f t="shared" si="10"/>
        <v>0</v>
      </c>
      <c r="AB17" s="50" t="str">
        <f>IF(AND(AA17 &gt;= Översikt!$E$22,AA17 &lt;= Översikt!$G$22),"OK","Breach")</f>
        <v>OK</v>
      </c>
      <c r="AC17" s="35">
        <f t="shared" si="11"/>
        <v>0</v>
      </c>
      <c r="AD17" s="35" t="str">
        <f t="shared" si="12"/>
        <v>OK</v>
      </c>
      <c r="AE17" s="2" t="s">
        <v>177</v>
      </c>
      <c r="AF17" s="9">
        <f t="shared" si="21"/>
        <v>117969.3042083874</v>
      </c>
      <c r="AG17" s="27">
        <f t="shared" si="22"/>
        <v>1.179693042083874</v>
      </c>
      <c r="AH17" s="34">
        <f t="shared" si="13"/>
        <v>9.1404016568508162E-3</v>
      </c>
      <c r="AI17" s="34">
        <f>MIN(0,(AF17-MAX(AF$5:AF17))/MAX(AF$5:AF17))</f>
        <v>0</v>
      </c>
      <c r="AJ17" s="2" t="s">
        <v>177</v>
      </c>
      <c r="AK17" s="9">
        <f>IF(AZ16="OK",AK16*(1+Justering!BW17),AF16*Översikt!$I$13*(1+Justering!BW17))</f>
        <v>52922.811891741803</v>
      </c>
      <c r="AL17" s="9">
        <f>IF(AZ16="OK",AL16*(1+Justering!BV17),AF16*Översikt!$I$14*(1+Justering!BV17))</f>
        <v>13427.688470348339</v>
      </c>
      <c r="AM17" s="9">
        <f>IF(AZ16="OK",AM16*(1+Justering!CD17),AF16*Översikt!$I$15*(1+Justering!CD17))</f>
        <v>0</v>
      </c>
      <c r="AN17" s="9">
        <f>IF(BH16="OK",AN16*(1+Justering!CB17),AF16*Översikt!$I$17*(1+Justering!CB17))</f>
        <v>0</v>
      </c>
      <c r="AO17" s="48">
        <f>IF(BH16="OK",AO16*(1+Justering!BZ17),AF16*Översikt!$I$18*(1+Justering!BZ17))</f>
        <v>25425.018741120304</v>
      </c>
      <c r="AP17" s="48">
        <f>IF(BH16="OK",AP16*(1+Justering!CA17),AF16*Översikt!$I$19*(1+Justering!CA17))</f>
        <v>0</v>
      </c>
      <c r="AQ17" s="48">
        <f>IF(BH16="OK",AQ16*(1+Justering!BY17),AF16*Översikt!$I$20*(1+Justering!BY17))</f>
        <v>20539.575691492108</v>
      </c>
      <c r="AR17" s="48">
        <f>IF(BH16="OK",AR16*(1+Justering!CG17),AF16*Översikt!$I$21*(1+Justering!CG17))</f>
        <v>5654.2094136848518</v>
      </c>
      <c r="AS17" s="9">
        <f>IF(BH16="OK",AS16*(1+Justering!CI17),AF16*Översikt!$I$23*(1+Justering!CI17))</f>
        <v>0</v>
      </c>
      <c r="AT17" s="9">
        <f>IF(BH16="OK",AT16*(1+Justering!CH17),AF16*Översikt!$I$24*(1+Justering!CH17))</f>
        <v>0</v>
      </c>
      <c r="AU17" s="9">
        <f>IF(BH16="OK",AU16*(1+Justering!CE17),AF16*Översikt!$I$25*(1+Justering!CE17))</f>
        <v>0</v>
      </c>
      <c r="AW17" s="2" t="s">
        <v>177</v>
      </c>
      <c r="AX17" s="48">
        <f t="shared" si="14"/>
        <v>66350.500362090141</v>
      </c>
      <c r="AY17" s="49">
        <f t="shared" si="0"/>
        <v>0.56243868527769736</v>
      </c>
      <c r="AZ17" s="50" t="str">
        <f>IF(AND(AY17 &gt;= Översikt!$E$12,AY17 &lt;= Översikt!$G$12),"OK","Breach")</f>
        <v>OK</v>
      </c>
      <c r="BA17" s="48">
        <f t="shared" si="15"/>
        <v>51618.803846297269</v>
      </c>
      <c r="BB17" s="49">
        <f t="shared" si="1"/>
        <v>0.4375613147223027</v>
      </c>
      <c r="BC17" s="50" t="str">
        <f>IF(AND(BB17 &gt;= Översikt!$E$16,BB17 &lt;= Översikt!$G$16),"OK","Breach")</f>
        <v>OK</v>
      </c>
      <c r="BD17" s="48">
        <f t="shared" si="16"/>
        <v>0</v>
      </c>
      <c r="BE17" s="49">
        <f t="shared" si="2"/>
        <v>0</v>
      </c>
      <c r="BF17" s="50" t="str">
        <f>IF(AND(BE17 &gt;= Översikt!$E$22,BE17 &lt;= Översikt!$G$22),"OK","Breach")</f>
        <v>OK</v>
      </c>
      <c r="BG17" s="35">
        <f t="shared" si="17"/>
        <v>0</v>
      </c>
      <c r="BH17" s="35" t="str">
        <f t="shared" si="18"/>
        <v>OK</v>
      </c>
      <c r="BI17" s="2" t="s">
        <v>177</v>
      </c>
      <c r="BJ17" s="33">
        <f t="shared" si="3"/>
        <v>-1.8832234949386351E-3</v>
      </c>
    </row>
    <row r="18" spans="1:62" x14ac:dyDescent="0.3">
      <c r="A18" s="15">
        <v>43861</v>
      </c>
      <c r="B18" s="9">
        <f t="shared" si="4"/>
        <v>119397.89493190315</v>
      </c>
      <c r="C18" s="27">
        <f t="shared" si="19"/>
        <v>1.1939789493190316</v>
      </c>
      <c r="D18" s="34">
        <f t="shared" si="5"/>
        <v>1.0496727212223833E-2</v>
      </c>
      <c r="E18" s="34">
        <f>MIN(0,(B18-MAX(B$5:B18))/MAX(B$5:B18))</f>
        <v>0</v>
      </c>
      <c r="F18" s="2" t="s">
        <v>177</v>
      </c>
      <c r="G18" s="9">
        <f>IF(AD17="OK",G17*(1+Justering!BO18),B17*Översikt!$I$13*(1+Justering!BO18))</f>
        <v>54456.504774903085</v>
      </c>
      <c r="H18" s="9">
        <f>IF(AD17="OK",H17*(1+Justering!BL18),B17*Översikt!$I$14*(1+Justering!BL18))</f>
        <v>13634.190983207014</v>
      </c>
      <c r="I18" s="9">
        <f>IF(AD17="OK",I17*(1+Justering!BN18),B17*Översikt!$I$15*(1+Justering!BN18))</f>
        <v>0</v>
      </c>
      <c r="J18" s="9">
        <f>IF(AD17="OK",J17*(1+Justering!BJ18),B17*Översikt!$I$17*(1+Justering!BJ18))</f>
        <v>0</v>
      </c>
      <c r="K18" s="9">
        <f>IF(AD17="OK",K17*(1+Justering!BH18),B17*Översikt!$I$18*(1+Justering!BH18))</f>
        <v>25428.246936442942</v>
      </c>
      <c r="L18" s="9">
        <f>IF(AD17="OK",L17*(1+Justering!BI18),B17*Översikt!$I$19*(1+Justering!BI18))</f>
        <v>0</v>
      </c>
      <c r="M18" s="9">
        <f>IF(AD17="OK",M17*(1+Justering!BK18),B17*Översikt!$I$20*(1+Justering!BK18))</f>
        <v>20286.323413202703</v>
      </c>
      <c r="N18" s="9">
        <f>IF(AD17="OK",N17*(1+Justering!BP18),B17*Översikt!$I$21*(1+Justering!BP18))</f>
        <v>5592.6288241474113</v>
      </c>
      <c r="O18" s="9">
        <f>IF(AD17="OK",O17*(1+Justering!BT18),B17*Översikt!$I$23*(1+Justering!BT18))</f>
        <v>0</v>
      </c>
      <c r="P18" s="9">
        <f>IF(AD17="OK",P17*(1+Justering!BR18),B17*Översikt!$I$24*(1+Justering!BR18))</f>
        <v>0</v>
      </c>
      <c r="Q18" s="9">
        <f>IF(AD17="OK",Q17*(1+Justering!BT18),B17*Översikt!$I$25*(1+Justering!BT18))</f>
        <v>0</v>
      </c>
      <c r="S18" s="2" t="s">
        <v>177</v>
      </c>
      <c r="T18" s="48">
        <f t="shared" si="6"/>
        <v>68090.695758110101</v>
      </c>
      <c r="U18" s="49">
        <f t="shared" si="20"/>
        <v>0.57028388814513553</v>
      </c>
      <c r="V18" s="50" t="str">
        <f>IF(AND(U18 &gt;= Översikt!$E$12,U18 &lt;= Översikt!$G$12),"OK","Breach")</f>
        <v>Breach</v>
      </c>
      <c r="W18" s="48">
        <f t="shared" si="7"/>
        <v>51307.199173793051</v>
      </c>
      <c r="X18" s="51">
        <f t="shared" si="8"/>
        <v>0.42971611185486447</v>
      </c>
      <c r="Y18" s="50" t="str">
        <f>IF(AND(X18 &gt;= Översikt!$E$16,X18 &lt;= Översikt!$G$16),"OK","Breach")</f>
        <v>Breach</v>
      </c>
      <c r="Z18" s="48">
        <f t="shared" si="9"/>
        <v>0</v>
      </c>
      <c r="AA18" s="51">
        <f t="shared" si="10"/>
        <v>0</v>
      </c>
      <c r="AB18" s="50" t="str">
        <f>IF(AND(AA18 &gt;= Översikt!$E$22,AA18 &lt;= Översikt!$G$22),"OK","Breach")</f>
        <v>OK</v>
      </c>
      <c r="AC18" s="35">
        <f t="shared" si="11"/>
        <v>2</v>
      </c>
      <c r="AD18" s="35" t="str">
        <f t="shared" si="12"/>
        <v>Breach</v>
      </c>
      <c r="AE18" s="2" t="s">
        <v>177</v>
      </c>
      <c r="AF18" s="9">
        <f t="shared" si="21"/>
        <v>120063.93406225344</v>
      </c>
      <c r="AG18" s="27">
        <f t="shared" si="22"/>
        <v>1.2006393406225344</v>
      </c>
      <c r="AH18" s="34">
        <f t="shared" si="13"/>
        <v>1.7755719319713537E-2</v>
      </c>
      <c r="AI18" s="34">
        <f>MIN(0,(AF18-MAX(AF$5:AF18))/MAX(AF$5:AF18))</f>
        <v>0</v>
      </c>
      <c r="AJ18" s="2" t="s">
        <v>177</v>
      </c>
      <c r="AK18" s="9">
        <f>IF(AZ17="OK",AK17*(1+Justering!BW18),AF17*Översikt!$I$13*(1+Justering!BW18))</f>
        <v>54592.911016526661</v>
      </c>
      <c r="AL18" s="9">
        <f>IF(AZ17="OK",AL17*(1+Justering!BV18),AF17*Översikt!$I$14*(1+Justering!BV18))</f>
        <v>13582.647126296077</v>
      </c>
      <c r="AM18" s="9">
        <f>IF(AZ17="OK",AM17*(1+Justering!CD18),AF17*Översikt!$I$15*(1+Justering!CD18))</f>
        <v>0</v>
      </c>
      <c r="AN18" s="9">
        <f>IF(BH17="OK",AN17*(1+Justering!CB18),AF17*Översikt!$I$17*(1+Justering!CB18))</f>
        <v>0</v>
      </c>
      <c r="AO18" s="48">
        <f>IF(BH17="OK",AO17*(1+Justering!BZ18),AF17*Översikt!$I$18*(1+Justering!BZ18))</f>
        <v>25601.274838140569</v>
      </c>
      <c r="AP18" s="48">
        <f>IF(BH17="OK",AP17*(1+Justering!CA18),AF17*Översikt!$I$19*(1+Justering!CA18))</f>
        <v>0</v>
      </c>
      <c r="AQ18" s="48">
        <f>IF(BH17="OK",AQ17*(1+Justering!BY18),AF17*Översikt!$I$20*(1+Justering!BY18))</f>
        <v>20627.796945349382</v>
      </c>
      <c r="AR18" s="48">
        <f>IF(BH17="OK",AR17*(1+Justering!CG18),AF17*Översikt!$I$21*(1+Justering!CG18))</f>
        <v>5659.3041359407489</v>
      </c>
      <c r="AS18" s="9">
        <f>IF(BH17="OK",AS17*(1+Justering!CI18),AF17*Översikt!$I$23*(1+Justering!CI18))</f>
        <v>0</v>
      </c>
      <c r="AT18" s="9">
        <f>IF(BH17="OK",AT17*(1+Justering!CH18),AF17*Översikt!$I$24*(1+Justering!CH18))</f>
        <v>0</v>
      </c>
      <c r="AU18" s="9">
        <f>IF(BH17="OK",AU17*(1+Justering!CE18),AF17*Översikt!$I$25*(1+Justering!CE18))</f>
        <v>0</v>
      </c>
      <c r="AW18" s="2" t="s">
        <v>177</v>
      </c>
      <c r="AX18" s="48">
        <f t="shared" si="14"/>
        <v>68175.558142822731</v>
      </c>
      <c r="AY18" s="49">
        <f t="shared" si="0"/>
        <v>0.56782712206875996</v>
      </c>
      <c r="AZ18" s="50" t="str">
        <f>IF(AND(AY18 &gt;= Översikt!$E$12,AY18 &lt;= Översikt!$G$12),"OK","Breach")</f>
        <v>OK</v>
      </c>
      <c r="BA18" s="48">
        <f t="shared" si="15"/>
        <v>51888.375919430706</v>
      </c>
      <c r="BB18" s="49">
        <f t="shared" si="1"/>
        <v>0.43217287793124004</v>
      </c>
      <c r="BC18" s="50" t="str">
        <f>IF(AND(BB18 &gt;= Översikt!$E$16,BB18 &lt;= Översikt!$G$16),"OK","Breach")</f>
        <v>OK</v>
      </c>
      <c r="BD18" s="48">
        <f t="shared" si="16"/>
        <v>0</v>
      </c>
      <c r="BE18" s="49">
        <f t="shared" si="2"/>
        <v>0</v>
      </c>
      <c r="BF18" s="50" t="str">
        <f>IF(AND(BE18 &gt;= Översikt!$E$22,BE18 &lt;= Översikt!$G$22),"OK","Breach")</f>
        <v>OK</v>
      </c>
      <c r="BG18" s="35">
        <f t="shared" si="17"/>
        <v>0</v>
      </c>
      <c r="BH18" s="35" t="str">
        <f t="shared" si="18"/>
        <v>OK</v>
      </c>
      <c r="BI18" s="2" t="s">
        <v>177</v>
      </c>
      <c r="BJ18" s="33">
        <f t="shared" si="3"/>
        <v>6.6603913035028217E-3</v>
      </c>
    </row>
    <row r="19" spans="1:62" x14ac:dyDescent="0.3">
      <c r="A19" s="15">
        <v>43890</v>
      </c>
      <c r="B19" s="9">
        <f t="shared" si="4"/>
        <v>114690.375267764</v>
      </c>
      <c r="C19" s="27">
        <f t="shared" si="19"/>
        <v>1.14690375267764</v>
      </c>
      <c r="D19" s="34">
        <f t="shared" si="5"/>
        <v>-3.9427157964753157E-2</v>
      </c>
      <c r="E19" s="34">
        <f>MIN(0,(B19-MAX(B$5:B19))/MAX(B$5:B19))</f>
        <v>-3.9427157964753205E-2</v>
      </c>
      <c r="F19" s="2" t="s">
        <v>177</v>
      </c>
      <c r="G19" s="9">
        <f>IF(AD18="OK",G18*(1+Justering!BO19),B18*Översikt!$I$13*(1+Justering!BO19))</f>
        <v>43763.861191861841</v>
      </c>
      <c r="H19" s="9">
        <f>IF(AD18="OK",H18*(1+Justering!BL19),B18*Översikt!$I$14*(1+Justering!BL19))</f>
        <v>11153.473344914748</v>
      </c>
      <c r="I19" s="9">
        <f>IF(AD18="OK",I18*(1+Justering!BN19),B18*Översikt!$I$15*(1+Justering!BN19))</f>
        <v>0</v>
      </c>
      <c r="J19" s="9">
        <f>IF(AD18="OK",J18*(1+Justering!BJ19),B18*Översikt!$I$17*(1+Justering!BJ19))</f>
        <v>0</v>
      </c>
      <c r="K19" s="9">
        <f>IF(AD18="OK",K18*(1+Justering!BH19),B18*Översikt!$I$18*(1+Justering!BH19))</f>
        <v>30037.564097024384</v>
      </c>
      <c r="L19" s="9">
        <f>IF(AD18="OK",L18*(1+Justering!BI19),B18*Översikt!$I$19*(1+Justering!BI19))</f>
        <v>0</v>
      </c>
      <c r="M19" s="9">
        <f>IF(AD18="OK",M18*(1+Justering!BK19),B18*Översikt!$I$20*(1+Justering!BK19))</f>
        <v>23855.903837160993</v>
      </c>
      <c r="N19" s="9">
        <f>IF(AD18="OK",N18*(1+Justering!BP19),B18*Översikt!$I$21*(1+Justering!BP19))</f>
        <v>5879.5727968020437</v>
      </c>
      <c r="O19" s="9">
        <f>IF(AD18="OK",O18*(1+Justering!BT19),B18*Översikt!$I$23*(1+Justering!BT19))</f>
        <v>0</v>
      </c>
      <c r="P19" s="9">
        <f>IF(AD18="OK",P18*(1+Justering!BR19),B18*Översikt!$I$24*(1+Justering!BR19))</f>
        <v>0</v>
      </c>
      <c r="Q19" s="9">
        <f>IF(AD18="OK",Q18*(1+Justering!BT19),B18*Översikt!$I$25*(1+Justering!BT19))</f>
        <v>0</v>
      </c>
      <c r="S19" s="2" t="s">
        <v>177</v>
      </c>
      <c r="T19" s="48">
        <f t="shared" si="6"/>
        <v>54917.334536776587</v>
      </c>
      <c r="U19" s="49">
        <f t="shared" si="20"/>
        <v>0.47883123940054095</v>
      </c>
      <c r="V19" s="50" t="str">
        <f>IF(AND(U19 &gt;= Översikt!$E$12,U19 &lt;= Översikt!$G$12),"OK","Breach")</f>
        <v>OK</v>
      </c>
      <c r="W19" s="48">
        <f t="shared" si="7"/>
        <v>59773.040730987421</v>
      </c>
      <c r="X19" s="51">
        <f t="shared" si="8"/>
        <v>0.52116876059945905</v>
      </c>
      <c r="Y19" s="50" t="str">
        <f>IF(AND(X19 &gt;= Översikt!$E$16,X19 &lt;= Översikt!$G$16),"OK","Breach")</f>
        <v>OK</v>
      </c>
      <c r="Z19" s="48">
        <f t="shared" si="9"/>
        <v>0</v>
      </c>
      <c r="AA19" s="51">
        <f t="shared" si="10"/>
        <v>0</v>
      </c>
      <c r="AB19" s="50" t="str">
        <f>IF(AND(AA19 &gt;= Översikt!$E$22,AA19 &lt;= Översikt!$G$22),"OK","Breach")</f>
        <v>OK</v>
      </c>
      <c r="AC19" s="35">
        <f t="shared" si="11"/>
        <v>0</v>
      </c>
      <c r="AD19" s="35" t="str">
        <f t="shared" si="12"/>
        <v>OK</v>
      </c>
      <c r="AE19" s="2" t="s">
        <v>177</v>
      </c>
      <c r="AF19" s="9">
        <f t="shared" si="21"/>
        <v>114123.04408054444</v>
      </c>
      <c r="AG19" s="27">
        <f t="shared" si="22"/>
        <v>1.1412304408054443</v>
      </c>
      <c r="AH19" s="34">
        <f t="shared" si="13"/>
        <v>-4.9481053807787334E-2</v>
      </c>
      <c r="AI19" s="34">
        <f>MIN(0,(AF19-MAX(AF$5:AF19))/MAX(AF$5:AF19))</f>
        <v>-4.9481053807787383E-2</v>
      </c>
      <c r="AJ19" s="2" t="s">
        <v>177</v>
      </c>
      <c r="AK19" s="9">
        <f>IF(AZ18="OK",AK18*(1+Justering!BW19),AF18*Översikt!$I$13*(1+Justering!BW19))</f>
        <v>49570.717460134343</v>
      </c>
      <c r="AL19" s="9">
        <f>IF(AZ18="OK",AL18*(1+Justering!BV19),AF18*Översikt!$I$14*(1+Justering!BV19))</f>
        <v>12484.305719555388</v>
      </c>
      <c r="AM19" s="9">
        <f>IF(AZ18="OK",AM18*(1+Justering!CD19),AF18*Översikt!$I$15*(1+Justering!CD19))</f>
        <v>0</v>
      </c>
      <c r="AN19" s="9">
        <f>IF(BH18="OK",AN18*(1+Justering!CB19),AF18*Översikt!$I$17*(1+Justering!CB19))</f>
        <v>0</v>
      </c>
      <c r="AO19" s="48">
        <f>IF(BH18="OK",AO18*(1+Justering!BZ19),AF18*Översikt!$I$18*(1+Justering!BZ19))</f>
        <v>25769.539483276974</v>
      </c>
      <c r="AP19" s="48">
        <f>IF(BH18="OK",AP18*(1+Justering!CA19),AF18*Översikt!$I$19*(1+Justering!CA19))</f>
        <v>0</v>
      </c>
      <c r="AQ19" s="48">
        <f>IF(BH18="OK",AQ18*(1+Justering!BY19),AF18*Översikt!$I$20*(1+Justering!BY19))</f>
        <v>20688.850668685827</v>
      </c>
      <c r="AR19" s="48">
        <f>IF(BH18="OK",AR18*(1+Justering!CG19),AF18*Översikt!$I$21*(1+Justering!CG19))</f>
        <v>5609.6307488919147</v>
      </c>
      <c r="AS19" s="9">
        <f>IF(BH18="OK",AS18*(1+Justering!CI19),AF18*Översikt!$I$23*(1+Justering!CI19))</f>
        <v>0</v>
      </c>
      <c r="AT19" s="9">
        <f>IF(BH18="OK",AT18*(1+Justering!CH19),AF18*Översikt!$I$24*(1+Justering!CH19))</f>
        <v>0</v>
      </c>
      <c r="AU19" s="9">
        <f>IF(BH18="OK",AU18*(1+Justering!CE19),AF18*Översikt!$I$25*(1+Justering!CE19))</f>
        <v>0</v>
      </c>
      <c r="AW19" s="2" t="s">
        <v>177</v>
      </c>
      <c r="AX19" s="48">
        <f t="shared" si="14"/>
        <v>62055.023179689728</v>
      </c>
      <c r="AY19" s="49">
        <f t="shared" si="0"/>
        <v>0.54375541486514545</v>
      </c>
      <c r="AZ19" s="50" t="str">
        <f>IF(AND(AY19 &gt;= Översikt!$E$12,AY19 &lt;= Översikt!$G$12),"OK","Breach")</f>
        <v>OK</v>
      </c>
      <c r="BA19" s="48">
        <f t="shared" si="15"/>
        <v>52068.02090085471</v>
      </c>
      <c r="BB19" s="49">
        <f t="shared" si="1"/>
        <v>0.4562445851348545</v>
      </c>
      <c r="BC19" s="50" t="str">
        <f>IF(AND(BB19 &gt;= Översikt!$E$16,BB19 &lt;= Översikt!$G$16),"OK","Breach")</f>
        <v>OK</v>
      </c>
      <c r="BD19" s="48">
        <f t="shared" si="16"/>
        <v>0</v>
      </c>
      <c r="BE19" s="49">
        <f t="shared" si="2"/>
        <v>0</v>
      </c>
      <c r="BF19" s="50" t="str">
        <f>IF(AND(BE19 &gt;= Översikt!$E$22,BE19 &lt;= Översikt!$G$22),"OK","Breach")</f>
        <v>OK</v>
      </c>
      <c r="BG19" s="35">
        <f t="shared" si="17"/>
        <v>0</v>
      </c>
      <c r="BH19" s="35" t="str">
        <f t="shared" si="18"/>
        <v>OK</v>
      </c>
      <c r="BI19" s="2" t="s">
        <v>177</v>
      </c>
      <c r="BJ19" s="33">
        <f t="shared" si="3"/>
        <v>-5.6733118721956632E-3</v>
      </c>
    </row>
    <row r="20" spans="1:62" x14ac:dyDescent="0.3">
      <c r="A20" s="15">
        <v>43921</v>
      </c>
      <c r="B20" s="9">
        <f t="shared" si="4"/>
        <v>106991.95134151071</v>
      </c>
      <c r="C20" s="27">
        <f t="shared" si="19"/>
        <v>1.0699195134151072</v>
      </c>
      <c r="D20" s="34">
        <f t="shared" si="5"/>
        <v>-6.712353942761129E-2</v>
      </c>
      <c r="E20" s="34">
        <f>MIN(0,(B20-MAX(B$5:B20))/MAX(B$5:B20))</f>
        <v>-0.10390420700019874</v>
      </c>
      <c r="F20" s="2" t="s">
        <v>177</v>
      </c>
      <c r="G20" s="9">
        <f>IF(AD19="OK",G19*(1+Justering!BO20),B19*Översikt!$I$13*(1+Justering!BO20))</f>
        <v>38968.459444689048</v>
      </c>
      <c r="H20" s="9">
        <f>IF(AD19="OK",H19*(1+Justering!BL20),B19*Översikt!$I$14*(1+Justering!BL20))</f>
        <v>9671.4124150195275</v>
      </c>
      <c r="I20" s="9">
        <f>IF(AD19="OK",I19*(1+Justering!BN20),B19*Översikt!$I$15*(1+Justering!BN20))</f>
        <v>0</v>
      </c>
      <c r="J20" s="9">
        <f>IF(AD19="OK",J19*(1+Justering!BJ20),B19*Översikt!$I$17*(1+Justering!BJ20))</f>
        <v>0</v>
      </c>
      <c r="K20" s="9">
        <f>IF(AD19="OK",K19*(1+Justering!BH20),B19*Översikt!$I$18*(1+Justering!BH20))</f>
        <v>29865.183311914385</v>
      </c>
      <c r="L20" s="9">
        <f>IF(AD19="OK",L19*(1+Justering!BI20),B19*Översikt!$I$19*(1+Justering!BI20))</f>
        <v>0</v>
      </c>
      <c r="M20" s="9">
        <f>IF(AD19="OK",M19*(1+Justering!BK20),B19*Översikt!$I$20*(1+Justering!BK20))</f>
        <v>23377.897197166407</v>
      </c>
      <c r="N20" s="9">
        <f>IF(AD19="OK",N19*(1+Justering!BP20),B19*Översikt!$I$21*(1+Justering!BP20))</f>
        <v>5108.9989727213588</v>
      </c>
      <c r="O20" s="9">
        <f>IF(AD19="OK",O19*(1+Justering!BT20),B19*Översikt!$I$23*(1+Justering!BT20))</f>
        <v>0</v>
      </c>
      <c r="P20" s="9">
        <f>IF(AD19="OK",P19*(1+Justering!BR20),B19*Översikt!$I$24*(1+Justering!BR20))</f>
        <v>0</v>
      </c>
      <c r="Q20" s="9">
        <f>IF(AD19="OK",Q19*(1+Justering!BT20),B19*Översikt!$I$25*(1+Justering!BT20))</f>
        <v>0</v>
      </c>
      <c r="S20" s="2" t="s">
        <v>177</v>
      </c>
      <c r="T20" s="48">
        <f t="shared" si="6"/>
        <v>48639.871859708575</v>
      </c>
      <c r="U20" s="49">
        <f t="shared" si="20"/>
        <v>0.45461243813054275</v>
      </c>
      <c r="V20" s="50" t="str">
        <f>IF(AND(U20 &gt;= Översikt!$E$12,U20 &lt;= Översikt!$G$12),"OK","Breach")</f>
        <v>OK</v>
      </c>
      <c r="W20" s="48">
        <f t="shared" si="7"/>
        <v>58352.079481802153</v>
      </c>
      <c r="X20" s="51">
        <f t="shared" si="8"/>
        <v>0.54538756186945747</v>
      </c>
      <c r="Y20" s="50" t="str">
        <f>IF(AND(X20 &gt;= Översikt!$E$16,X20 &lt;= Översikt!$G$16),"OK","Breach")</f>
        <v>OK</v>
      </c>
      <c r="Z20" s="48">
        <f t="shared" si="9"/>
        <v>0</v>
      </c>
      <c r="AA20" s="51">
        <f t="shared" si="10"/>
        <v>0</v>
      </c>
      <c r="AB20" s="50" t="str">
        <f>IF(AND(AA20 &gt;= Översikt!$E$22,AA20 &lt;= Översikt!$G$22),"OK","Breach")</f>
        <v>OK</v>
      </c>
      <c r="AC20" s="35">
        <f t="shared" si="11"/>
        <v>0</v>
      </c>
      <c r="AD20" s="35" t="str">
        <f t="shared" si="12"/>
        <v>OK</v>
      </c>
      <c r="AE20" s="2" t="s">
        <v>177</v>
      </c>
      <c r="AF20" s="9">
        <f t="shared" si="21"/>
        <v>106539.41811321634</v>
      </c>
      <c r="AG20" s="27">
        <f t="shared" si="22"/>
        <v>1.0653941811321634</v>
      </c>
      <c r="AH20" s="34">
        <f t="shared" si="13"/>
        <v>-6.6451311638478727E-2</v>
      </c>
      <c r="AI20" s="34">
        <f>MIN(0,(AF20-MAX(AF$5:AF20))/MAX(AF$5:AF20))</f>
        <v>-0.11264428451948448</v>
      </c>
      <c r="AJ20" s="2" t="s">
        <v>177</v>
      </c>
      <c r="AK20" s="9">
        <f>IF(AZ19="OK",AK19*(1+Justering!BW20),AF19*Översikt!$I$13*(1+Justering!BW20))</f>
        <v>45282.026269301678</v>
      </c>
      <c r="AL20" s="9">
        <f>IF(AZ19="OK",AL19*(1+Justering!BV20),AF19*Översikt!$I$14*(1+Justering!BV20))</f>
        <v>10791.959546662916</v>
      </c>
      <c r="AM20" s="9">
        <f>IF(AZ19="OK",AM19*(1+Justering!CD20),AF19*Översikt!$I$15*(1+Justering!CD20))</f>
        <v>0</v>
      </c>
      <c r="AN20" s="9">
        <f>IF(BH19="OK",AN19*(1+Justering!CB20),AF19*Översikt!$I$17*(1+Justering!CB20))</f>
        <v>0</v>
      </c>
      <c r="AO20" s="48">
        <f>IF(BH19="OK",AO19*(1+Justering!BZ20),AF19*Översikt!$I$18*(1+Justering!BZ20))</f>
        <v>25457.733016652975</v>
      </c>
      <c r="AP20" s="48">
        <f>IF(BH19="OK",AP19*(1+Justering!CA20),AF19*Översikt!$I$19*(1+Justering!CA20))</f>
        <v>0</v>
      </c>
      <c r="AQ20" s="48">
        <f>IF(BH19="OK",AQ19*(1+Justering!BY20),AF19*Översikt!$I$20*(1+Justering!BY20))</f>
        <v>20036.65535495268</v>
      </c>
      <c r="AR20" s="48">
        <f>IF(BH19="OK",AR19*(1+Justering!CG20),AF19*Översikt!$I$21*(1+Justering!CG20))</f>
        <v>4971.0439256461023</v>
      </c>
      <c r="AS20" s="9">
        <f>IF(BH19="OK",AS19*(1+Justering!CI20),AF19*Översikt!$I$23*(1+Justering!CI20))</f>
        <v>0</v>
      </c>
      <c r="AT20" s="9">
        <f>IF(BH19="OK",AT19*(1+Justering!CH20),AF19*Översikt!$I$24*(1+Justering!CH20))</f>
        <v>0</v>
      </c>
      <c r="AU20" s="9">
        <f>IF(BH19="OK",AU19*(1+Justering!CE20),AF19*Översikt!$I$25*(1+Justering!CE20))</f>
        <v>0</v>
      </c>
      <c r="AW20" s="2" t="s">
        <v>177</v>
      </c>
      <c r="AX20" s="48">
        <f t="shared" si="14"/>
        <v>56073.985815964596</v>
      </c>
      <c r="AY20" s="49">
        <f t="shared" si="0"/>
        <v>0.52632149498297809</v>
      </c>
      <c r="AZ20" s="50" t="str">
        <f>IF(AND(AY20 &gt;= Översikt!$E$12,AY20 &lt;= Översikt!$G$12),"OK","Breach")</f>
        <v>OK</v>
      </c>
      <c r="BA20" s="48">
        <f t="shared" si="15"/>
        <v>50465.432297251762</v>
      </c>
      <c r="BB20" s="49">
        <f t="shared" si="1"/>
        <v>0.47367850501702213</v>
      </c>
      <c r="BC20" s="50" t="str">
        <f>IF(AND(BB20 &gt;= Översikt!$E$16,BB20 &lt;= Översikt!$G$16),"OK","Breach")</f>
        <v>OK</v>
      </c>
      <c r="BD20" s="48">
        <f t="shared" si="16"/>
        <v>0</v>
      </c>
      <c r="BE20" s="49">
        <f t="shared" si="2"/>
        <v>0</v>
      </c>
      <c r="BF20" s="50" t="str">
        <f>IF(AND(BE20 &gt;= Översikt!$E$22,BE20 &lt;= Översikt!$G$22),"OK","Breach")</f>
        <v>OK</v>
      </c>
      <c r="BG20" s="35">
        <f t="shared" si="17"/>
        <v>0</v>
      </c>
      <c r="BH20" s="35" t="str">
        <f t="shared" si="18"/>
        <v>OK</v>
      </c>
      <c r="BI20" s="2" t="s">
        <v>177</v>
      </c>
      <c r="BJ20" s="33">
        <f t="shared" si="3"/>
        <v>-4.525332282943717E-3</v>
      </c>
    </row>
    <row r="21" spans="1:62" x14ac:dyDescent="0.3">
      <c r="A21" s="15">
        <v>43951</v>
      </c>
      <c r="B21" s="9">
        <f t="shared" si="4"/>
        <v>111872.12908899941</v>
      </c>
      <c r="C21" s="27">
        <f t="shared" si="19"/>
        <v>1.1187212908899942</v>
      </c>
      <c r="D21" s="34">
        <f t="shared" si="5"/>
        <v>4.5612568854936919E-2</v>
      </c>
      <c r="E21" s="34">
        <f>MIN(0,(B21-MAX(B$5:B21))/MAX(B$5:B21))</f>
        <v>-6.3030975941376105E-2</v>
      </c>
      <c r="F21" s="2" t="s">
        <v>177</v>
      </c>
      <c r="G21" s="9">
        <f>IF(AD20="OK",G20*(1+Justering!BO21),B20*Översikt!$I$13*(1+Justering!BO21))</f>
        <v>42611.083171943174</v>
      </c>
      <c r="H21" s="9">
        <f>IF(AD20="OK",H20*(1+Justering!BL21),B20*Översikt!$I$14*(1+Justering!BL21))</f>
        <v>10494.344639231664</v>
      </c>
      <c r="I21" s="9">
        <f>IF(AD20="OK",I20*(1+Justering!BN21),B20*Översikt!$I$15*(1+Justering!BN21))</f>
        <v>0</v>
      </c>
      <c r="J21" s="9">
        <f>IF(AD20="OK",J20*(1+Justering!BJ21),B20*Översikt!$I$17*(1+Justering!BJ21))</f>
        <v>0</v>
      </c>
      <c r="K21" s="9">
        <f>IF(AD20="OK",K20*(1+Justering!BH21),B20*Översikt!$I$18*(1+Justering!BH21))</f>
        <v>29908.490799799158</v>
      </c>
      <c r="L21" s="9">
        <f>IF(AD20="OK",L20*(1+Justering!BI21),B20*Översikt!$I$19*(1+Justering!BI21))</f>
        <v>0</v>
      </c>
      <c r="M21" s="9">
        <f>IF(AD20="OK",M20*(1+Justering!BK21),B20*Översikt!$I$20*(1+Justering!BK21))</f>
        <v>23523.524150086803</v>
      </c>
      <c r="N21" s="9">
        <f>IF(AD20="OK",N20*(1+Justering!BP21),B20*Översikt!$I$21*(1+Justering!BP21))</f>
        <v>5334.6863279386116</v>
      </c>
      <c r="O21" s="9">
        <f>IF(AD20="OK",O20*(1+Justering!BT21),B20*Översikt!$I$23*(1+Justering!BT21))</f>
        <v>0</v>
      </c>
      <c r="P21" s="9">
        <f>IF(AD20="OK",P20*(1+Justering!BR21),B20*Översikt!$I$24*(1+Justering!BR21))</f>
        <v>0</v>
      </c>
      <c r="Q21" s="9">
        <f>IF(AD20="OK",Q20*(1+Justering!BT21),B20*Översikt!$I$25*(1+Justering!BT21))</f>
        <v>0</v>
      </c>
      <c r="S21" s="2" t="s">
        <v>177</v>
      </c>
      <c r="T21" s="48">
        <f t="shared" si="6"/>
        <v>53105.427811174835</v>
      </c>
      <c r="U21" s="49">
        <f t="shared" si="20"/>
        <v>0.4746975698382126</v>
      </c>
      <c r="V21" s="50" t="str">
        <f>IF(AND(U21 &gt;= Översikt!$E$12,U21 &lt;= Översikt!$G$12),"OK","Breach")</f>
        <v>OK</v>
      </c>
      <c r="W21" s="48">
        <f t="shared" si="7"/>
        <v>58766.70127782457</v>
      </c>
      <c r="X21" s="51">
        <f t="shared" si="8"/>
        <v>0.52530243016178735</v>
      </c>
      <c r="Y21" s="50" t="str">
        <f>IF(AND(X21 &gt;= Översikt!$E$16,X21 &lt;= Översikt!$G$16),"OK","Breach")</f>
        <v>OK</v>
      </c>
      <c r="Z21" s="48">
        <f t="shared" si="9"/>
        <v>0</v>
      </c>
      <c r="AA21" s="51">
        <f t="shared" si="10"/>
        <v>0</v>
      </c>
      <c r="AB21" s="50" t="str">
        <f>IF(AND(AA21 &gt;= Översikt!$E$22,AA21 &lt;= Översikt!$G$22),"OK","Breach")</f>
        <v>OK</v>
      </c>
      <c r="AC21" s="35">
        <f t="shared" si="11"/>
        <v>0</v>
      </c>
      <c r="AD21" s="35" t="str">
        <f t="shared" si="12"/>
        <v>OK</v>
      </c>
      <c r="AE21" s="2" t="s">
        <v>177</v>
      </c>
      <c r="AF21" s="9">
        <f t="shared" si="21"/>
        <v>111712.74673869289</v>
      </c>
      <c r="AG21" s="27">
        <f t="shared" si="22"/>
        <v>1.1171274673869289</v>
      </c>
      <c r="AH21" s="34">
        <f t="shared" si="13"/>
        <v>4.8557883242604349E-2</v>
      </c>
      <c r="AI21" s="34">
        <f>MIN(0,(AF21-MAX(AF$5:AF21))/MAX(AF$5:AF21))</f>
        <v>-6.9556169292524048E-2</v>
      </c>
      <c r="AJ21" s="2" t="s">
        <v>177</v>
      </c>
      <c r="AK21" s="9">
        <f>IF(AZ20="OK",AK20*(1+Justering!BW21),AF20*Översikt!$I$13*(1+Justering!BW21))</f>
        <v>48987.939696118767</v>
      </c>
      <c r="AL21" s="9">
        <f>IF(AZ20="OK",AL20*(1+Justering!BV21),AF20*Översikt!$I$14*(1+Justering!BV21))</f>
        <v>11855.046068108401</v>
      </c>
      <c r="AM21" s="9">
        <f>IF(AZ20="OK",AM20*(1+Justering!CD21),AF20*Översikt!$I$15*(1+Justering!CD21))</f>
        <v>0</v>
      </c>
      <c r="AN21" s="9">
        <f>IF(BH20="OK",AN20*(1+Justering!CB21),AF20*Översikt!$I$17*(1+Justering!CB21))</f>
        <v>0</v>
      </c>
      <c r="AO21" s="48">
        <f>IF(BH20="OK",AO20*(1+Justering!BZ21),AF20*Översikt!$I$18*(1+Justering!BZ21))</f>
        <v>25578.573387821969</v>
      </c>
      <c r="AP21" s="48">
        <f>IF(BH20="OK",AP20*(1+Justering!CA21),AF20*Översikt!$I$19*(1+Justering!CA21))</f>
        <v>0</v>
      </c>
      <c r="AQ21" s="48">
        <f>IF(BH20="OK",AQ20*(1+Justering!BY21),AF20*Översikt!$I$20*(1+Justering!BY21))</f>
        <v>20236.124877252812</v>
      </c>
      <c r="AR21" s="48">
        <f>IF(BH20="OK",AR20*(1+Justering!CG21),AF20*Översikt!$I$21*(1+Justering!CG21))</f>
        <v>5055.0627093909407</v>
      </c>
      <c r="AS21" s="9">
        <f>IF(BH20="OK",AS20*(1+Justering!CI21),AF20*Översikt!$I$23*(1+Justering!CI21))</f>
        <v>0</v>
      </c>
      <c r="AT21" s="9">
        <f>IF(BH20="OK",AT20*(1+Justering!CH21),AF20*Översikt!$I$24*(1+Justering!CH21))</f>
        <v>0</v>
      </c>
      <c r="AU21" s="9">
        <f>IF(BH20="OK",AU20*(1+Justering!CE21),AF20*Översikt!$I$25*(1+Justering!CE21))</f>
        <v>0</v>
      </c>
      <c r="AW21" s="2" t="s">
        <v>177</v>
      </c>
      <c r="AX21" s="48">
        <f t="shared" si="14"/>
        <v>60842.985764227167</v>
      </c>
      <c r="AY21" s="49">
        <f t="shared" si="0"/>
        <v>0.54463781028090641</v>
      </c>
      <c r="AZ21" s="50" t="str">
        <f>IF(AND(AY21 &gt;= Översikt!$E$12,AY21 &lt;= Översikt!$G$12),"OK","Breach")</f>
        <v>OK</v>
      </c>
      <c r="BA21" s="48">
        <f t="shared" si="15"/>
        <v>50869.760974465724</v>
      </c>
      <c r="BB21" s="49">
        <f t="shared" si="1"/>
        <v>0.45536218971909359</v>
      </c>
      <c r="BC21" s="50" t="str">
        <f>IF(AND(BB21 &gt;= Översikt!$E$16,BB21 &lt;= Översikt!$G$16),"OK","Breach")</f>
        <v>OK</v>
      </c>
      <c r="BD21" s="48">
        <f t="shared" si="16"/>
        <v>0</v>
      </c>
      <c r="BE21" s="49">
        <f t="shared" si="2"/>
        <v>0</v>
      </c>
      <c r="BF21" s="50" t="str">
        <f>IF(AND(BE21 &gt;= Översikt!$E$22,BE21 &lt;= Översikt!$G$22),"OK","Breach")</f>
        <v>OK</v>
      </c>
      <c r="BG21" s="35">
        <f t="shared" si="17"/>
        <v>0</v>
      </c>
      <c r="BH21" s="35" t="str">
        <f t="shared" si="18"/>
        <v>OK</v>
      </c>
      <c r="BI21" s="2" t="s">
        <v>177</v>
      </c>
      <c r="BJ21" s="33">
        <f t="shared" si="3"/>
        <v>-1.5938235030652503E-3</v>
      </c>
    </row>
    <row r="22" spans="1:62" x14ac:dyDescent="0.3">
      <c r="A22" s="15">
        <v>43982</v>
      </c>
      <c r="B22" s="9">
        <f t="shared" si="4"/>
        <v>113013.96205843934</v>
      </c>
      <c r="C22" s="27">
        <f t="shared" si="19"/>
        <v>1.1301396205843934</v>
      </c>
      <c r="D22" s="34">
        <f t="shared" si="5"/>
        <v>1.0206590137670002E-2</v>
      </c>
      <c r="E22" s="34">
        <f>MIN(0,(B22-MAX(B$5:B22))/MAX(B$5:B22))</f>
        <v>-5.3467717141117053E-2</v>
      </c>
      <c r="F22" s="2" t="s">
        <v>177</v>
      </c>
      <c r="G22" s="9">
        <f>IF(AD21="OK",G21*(1+Justering!BO22),B21*Översikt!$I$13*(1+Justering!BO22))</f>
        <v>42879.595630707663</v>
      </c>
      <c r="H22" s="9">
        <f>IF(AD21="OK",H21*(1+Justering!BL22),B21*Översikt!$I$14*(1+Justering!BL22))</f>
        <v>11071.163968465469</v>
      </c>
      <c r="I22" s="9">
        <f>IF(AD21="OK",I21*(1+Justering!BN22),B21*Översikt!$I$15*(1+Justering!BN22))</f>
        <v>0</v>
      </c>
      <c r="J22" s="9">
        <f>IF(AD21="OK",J21*(1+Justering!BJ22),B21*Översikt!$I$17*(1+Justering!BJ22))</f>
        <v>0</v>
      </c>
      <c r="K22" s="9">
        <f>IF(AD21="OK",K21*(1+Justering!BH22),B21*Översikt!$I$18*(1+Justering!BH22))</f>
        <v>29893.205804075118</v>
      </c>
      <c r="L22" s="9">
        <f>IF(AD21="OK",L21*(1+Justering!BI22),B21*Översikt!$I$19*(1+Justering!BI22))</f>
        <v>0</v>
      </c>
      <c r="M22" s="9">
        <f>IF(AD21="OK",M21*(1+Justering!BK22),B21*Översikt!$I$20*(1+Justering!BK22))</f>
        <v>23606.282067200864</v>
      </c>
      <c r="N22" s="9">
        <f>IF(AD21="OK",N21*(1+Justering!BP22),B21*Översikt!$I$21*(1+Justering!BP22))</f>
        <v>5563.7145879902182</v>
      </c>
      <c r="O22" s="9">
        <f>IF(AD21="OK",O21*(1+Justering!BT22),B21*Översikt!$I$23*(1+Justering!BT22))</f>
        <v>0</v>
      </c>
      <c r="P22" s="9">
        <f>IF(AD21="OK",P21*(1+Justering!BR22),B21*Översikt!$I$24*(1+Justering!BR22))</f>
        <v>0</v>
      </c>
      <c r="Q22" s="9">
        <f>IF(AD21="OK",Q21*(1+Justering!BT22),B21*Översikt!$I$25*(1+Justering!BT22))</f>
        <v>0</v>
      </c>
      <c r="S22" s="2" t="s">
        <v>177</v>
      </c>
      <c r="T22" s="48">
        <f t="shared" si="6"/>
        <v>53950.759599173136</v>
      </c>
      <c r="U22" s="49">
        <f t="shared" si="20"/>
        <v>0.47738136612956977</v>
      </c>
      <c r="V22" s="50" t="str">
        <f>IF(AND(U22 &gt;= Översikt!$E$12,U22 &lt;= Översikt!$G$12),"OK","Breach")</f>
        <v>OK</v>
      </c>
      <c r="W22" s="48">
        <f t="shared" si="7"/>
        <v>59063.202459266198</v>
      </c>
      <c r="X22" s="51">
        <f t="shared" si="8"/>
        <v>0.52261863387043017</v>
      </c>
      <c r="Y22" s="50" t="str">
        <f>IF(AND(X22 &gt;= Översikt!$E$16,X22 &lt;= Översikt!$G$16),"OK","Breach")</f>
        <v>OK</v>
      </c>
      <c r="Z22" s="48">
        <f t="shared" si="9"/>
        <v>0</v>
      </c>
      <c r="AA22" s="51">
        <f t="shared" si="10"/>
        <v>0</v>
      </c>
      <c r="AB22" s="50" t="str">
        <f>IF(AND(AA22 &gt;= Översikt!$E$22,AA22 &lt;= Översikt!$G$22),"OK","Breach")</f>
        <v>OK</v>
      </c>
      <c r="AC22" s="35">
        <f t="shared" si="11"/>
        <v>0</v>
      </c>
      <c r="AD22" s="35" t="str">
        <f t="shared" si="12"/>
        <v>OK</v>
      </c>
      <c r="AE22" s="2" t="s">
        <v>177</v>
      </c>
      <c r="AF22" s="9">
        <f t="shared" si="21"/>
        <v>112752.12213001381</v>
      </c>
      <c r="AG22" s="27">
        <f t="shared" si="22"/>
        <v>1.1275212213001382</v>
      </c>
      <c r="AH22" s="34">
        <f t="shared" si="13"/>
        <v>9.3039999611872481E-3</v>
      </c>
      <c r="AI22" s="34">
        <f>MIN(0,(AF22-MAX(AF$5:AF22))/MAX(AF$5:AF22))</f>
        <v>-6.0899319927734764E-2</v>
      </c>
      <c r="AJ22" s="2" t="s">
        <v>177</v>
      </c>
      <c r="AK22" s="9">
        <f>IF(AZ21="OK",AK21*(1+Justering!BW22),AF21*Översikt!$I$13*(1+Justering!BW22))</f>
        <v>49083.639350865124</v>
      </c>
      <c r="AL22" s="9">
        <f>IF(AZ21="OK",AL21*(1+Justering!BV22),AF21*Översikt!$I$14*(1+Justering!BV22))</f>
        <v>12509.458001696968</v>
      </c>
      <c r="AM22" s="9">
        <f>IF(AZ21="OK",AM21*(1+Justering!CD22),AF21*Översikt!$I$15*(1+Justering!CD22))</f>
        <v>0</v>
      </c>
      <c r="AN22" s="9">
        <f>IF(BH21="OK",AN21*(1+Justering!CB22),AF21*Översikt!$I$17*(1+Justering!CB22))</f>
        <v>0</v>
      </c>
      <c r="AO22" s="48">
        <f>IF(BH21="OK",AO21*(1+Justering!BZ22),AF21*Översikt!$I$18*(1+Justering!BZ22))</f>
        <v>25592.731839252097</v>
      </c>
      <c r="AP22" s="48">
        <f>IF(BH21="OK",AP21*(1+Justering!CA22),AF21*Översikt!$I$19*(1+Justering!CA22))</f>
        <v>0</v>
      </c>
      <c r="AQ22" s="48">
        <f>IF(BH21="OK",AQ21*(1+Justering!BY22),AF21*Översikt!$I$20*(1+Justering!BY22))</f>
        <v>20311.553186683002</v>
      </c>
      <c r="AR22" s="48">
        <f>IF(BH21="OK",AR21*(1+Justering!CG22),AF21*Översikt!$I$21*(1+Justering!CG22))</f>
        <v>5254.7397515166203</v>
      </c>
      <c r="AS22" s="9">
        <f>IF(BH21="OK",AS21*(1+Justering!CI22),AF21*Översikt!$I$23*(1+Justering!CI22))</f>
        <v>0</v>
      </c>
      <c r="AT22" s="9">
        <f>IF(BH21="OK",AT21*(1+Justering!CH22),AF21*Översikt!$I$24*(1+Justering!CH22))</f>
        <v>0</v>
      </c>
      <c r="AU22" s="9">
        <f>IF(BH21="OK",AU21*(1+Justering!CE22),AF21*Översikt!$I$25*(1+Justering!CE22))</f>
        <v>0</v>
      </c>
      <c r="AW22" s="2" t="s">
        <v>177</v>
      </c>
      <c r="AX22" s="48">
        <f t="shared" si="14"/>
        <v>61593.097352562094</v>
      </c>
      <c r="AY22" s="49">
        <f t="shared" si="0"/>
        <v>0.54626996094618474</v>
      </c>
      <c r="AZ22" s="50" t="str">
        <f>IF(AND(AY22 &gt;= Översikt!$E$12,AY22 &lt;= Översikt!$G$12),"OK","Breach")</f>
        <v>OK</v>
      </c>
      <c r="BA22" s="48">
        <f t="shared" si="15"/>
        <v>51159.024777451719</v>
      </c>
      <c r="BB22" s="49">
        <f t="shared" si="1"/>
        <v>0.45373003905381531</v>
      </c>
      <c r="BC22" s="50" t="str">
        <f>IF(AND(BB22 &gt;= Översikt!$E$16,BB22 &lt;= Översikt!$G$16),"OK","Breach")</f>
        <v>OK</v>
      </c>
      <c r="BD22" s="48">
        <f t="shared" si="16"/>
        <v>0</v>
      </c>
      <c r="BE22" s="49">
        <f t="shared" si="2"/>
        <v>0</v>
      </c>
      <c r="BF22" s="50" t="str">
        <f>IF(AND(BE22 &gt;= Översikt!$E$22,BE22 &lt;= Översikt!$G$22),"OK","Breach")</f>
        <v>OK</v>
      </c>
      <c r="BG22" s="35">
        <f t="shared" si="17"/>
        <v>0</v>
      </c>
      <c r="BH22" s="35" t="str">
        <f t="shared" si="18"/>
        <v>OK</v>
      </c>
      <c r="BI22" s="2" t="s">
        <v>177</v>
      </c>
      <c r="BJ22" s="33">
        <f t="shared" si="3"/>
        <v>-2.6183992842552239E-3</v>
      </c>
    </row>
    <row r="23" spans="1:62" x14ac:dyDescent="0.3">
      <c r="A23" s="15">
        <v>44012</v>
      </c>
      <c r="B23" s="9">
        <f t="shared" si="4"/>
        <v>114582.81158496217</v>
      </c>
      <c r="C23" s="27">
        <f t="shared" si="19"/>
        <v>1.1458281158496217</v>
      </c>
      <c r="D23" s="34">
        <f t="shared" si="5"/>
        <v>1.3881908907074525E-2</v>
      </c>
      <c r="E23" s="34">
        <f>MIN(0,(B23-MAX(B$5:B23))/MAX(B$5:B23))</f>
        <v>-4.0328042212864783E-2</v>
      </c>
      <c r="F23" s="2" t="s">
        <v>177</v>
      </c>
      <c r="G23" s="9">
        <f>IF(AD22="OK",G22*(1+Justering!BO23),B22*Översikt!$I$13*(1+Justering!BO23))</f>
        <v>43827.86660373721</v>
      </c>
      <c r="H23" s="9">
        <f>IF(AD22="OK",H22*(1+Justering!BL23),B22*Översikt!$I$14*(1+Justering!BL23))</f>
        <v>11331.359325729964</v>
      </c>
      <c r="I23" s="9">
        <f>IF(AD22="OK",I22*(1+Justering!BN23),B22*Översikt!$I$15*(1+Justering!BN23))</f>
        <v>0</v>
      </c>
      <c r="J23" s="9">
        <f>IF(AD22="OK",J22*(1+Justering!BJ23),B22*Översikt!$I$17*(1+Justering!BJ23))</f>
        <v>0</v>
      </c>
      <c r="K23" s="9">
        <f>IF(AD22="OK",K22*(1+Justering!BH23),B22*Översikt!$I$18*(1+Justering!BH23))</f>
        <v>29973.027448411776</v>
      </c>
      <c r="L23" s="9">
        <f>IF(AD22="OK",L22*(1+Justering!BI23),B22*Översikt!$I$19*(1+Justering!BI23))</f>
        <v>0</v>
      </c>
      <c r="M23" s="9">
        <f>IF(AD22="OK",M22*(1+Justering!BK23),B22*Översikt!$I$20*(1+Justering!BK23))</f>
        <v>23794.188072455789</v>
      </c>
      <c r="N23" s="9">
        <f>IF(AD22="OK",N22*(1+Justering!BP23),B22*Översikt!$I$21*(1+Justering!BP23))</f>
        <v>5656.3701346274283</v>
      </c>
      <c r="O23" s="9">
        <f>IF(AD22="OK",O22*(1+Justering!BT23),B22*Översikt!$I$23*(1+Justering!BT23))</f>
        <v>0</v>
      </c>
      <c r="P23" s="9">
        <f>IF(AD22="OK",P22*(1+Justering!BR23),B22*Översikt!$I$24*(1+Justering!BR23))</f>
        <v>0</v>
      </c>
      <c r="Q23" s="9">
        <f>IF(AD22="OK",Q22*(1+Justering!BT23),B22*Översikt!$I$25*(1+Justering!BT23))</f>
        <v>0</v>
      </c>
      <c r="S23" s="2" t="s">
        <v>177</v>
      </c>
      <c r="T23" s="48">
        <f t="shared" si="6"/>
        <v>55159.225929467175</v>
      </c>
      <c r="U23" s="49">
        <f t="shared" si="20"/>
        <v>0.48139180010055072</v>
      </c>
      <c r="V23" s="50" t="str">
        <f>IF(AND(U23 &gt;= Översikt!$E$12,U23 &lt;= Översikt!$G$12),"OK","Breach")</f>
        <v>OK</v>
      </c>
      <c r="W23" s="48">
        <f t="shared" si="7"/>
        <v>59423.585655495001</v>
      </c>
      <c r="X23" s="51">
        <f t="shared" si="8"/>
        <v>0.5186081998994494</v>
      </c>
      <c r="Y23" s="50" t="str">
        <f>IF(AND(X23 &gt;= Översikt!$E$16,X23 &lt;= Översikt!$G$16),"OK","Breach")</f>
        <v>OK</v>
      </c>
      <c r="Z23" s="48">
        <f t="shared" si="9"/>
        <v>0</v>
      </c>
      <c r="AA23" s="51">
        <f t="shared" si="10"/>
        <v>0</v>
      </c>
      <c r="AB23" s="50" t="str">
        <f>IF(AND(AA23 &gt;= Översikt!$E$22,AA23 &lt;= Översikt!$G$22),"OK","Breach")</f>
        <v>OK</v>
      </c>
      <c r="AC23" s="35">
        <f t="shared" si="11"/>
        <v>0</v>
      </c>
      <c r="AD23" s="35" t="str">
        <f t="shared" si="12"/>
        <v>OK</v>
      </c>
      <c r="AE23" s="2" t="s">
        <v>177</v>
      </c>
      <c r="AF23" s="9">
        <f t="shared" si="21"/>
        <v>114222.34534911058</v>
      </c>
      <c r="AG23" s="27">
        <f t="shared" si="22"/>
        <v>1.1422234534911058</v>
      </c>
      <c r="AH23" s="34">
        <f t="shared" si="13"/>
        <v>1.3039428361281358E-2</v>
      </c>
      <c r="AI23" s="34">
        <f>MIN(0,(AF23-MAX(AF$5:AF23))/MAX(AF$5:AF23))</f>
        <v>-4.865398388590185E-2</v>
      </c>
      <c r="AJ23" s="2" t="s">
        <v>177</v>
      </c>
      <c r="AK23" s="9">
        <f>IF(AZ22="OK",AK22*(1+Justering!BW23),AF22*Översikt!$I$13*(1+Justering!BW23))</f>
        <v>50003.061027011034</v>
      </c>
      <c r="AL23" s="9">
        <f>IF(AZ22="OK",AL22*(1+Justering!BV23),AF22*Översikt!$I$14*(1+Justering!BV23))</f>
        <v>12727.908641859622</v>
      </c>
      <c r="AM23" s="9">
        <f>IF(AZ22="OK",AM22*(1+Justering!CD23),AF22*Översikt!$I$15*(1+Justering!CD23))</f>
        <v>0</v>
      </c>
      <c r="AN23" s="9">
        <f>IF(BH22="OK",AN22*(1+Justering!CB23),AF22*Översikt!$I$17*(1+Justering!CB23))</f>
        <v>0</v>
      </c>
      <c r="AO23" s="48">
        <f>IF(BH22="OK",AO22*(1+Justering!BZ23),AF22*Översikt!$I$18*(1+Justering!BZ23))</f>
        <v>25686.903910512672</v>
      </c>
      <c r="AP23" s="48">
        <f>IF(BH22="OK",AP22*(1+Justering!CA23),AF22*Översikt!$I$19*(1+Justering!CA23))</f>
        <v>0</v>
      </c>
      <c r="AQ23" s="48">
        <f>IF(BH22="OK",AQ22*(1+Justering!BY23),AF22*Översikt!$I$20*(1+Justering!BY23))</f>
        <v>20485.27816726924</v>
      </c>
      <c r="AR23" s="48">
        <f>IF(BH22="OK",AR22*(1+Justering!CG23),AF22*Översikt!$I$21*(1+Justering!CG23))</f>
        <v>5319.1936024580082</v>
      </c>
      <c r="AS23" s="9">
        <f>IF(BH22="OK",AS22*(1+Justering!CI23),AF22*Översikt!$I$23*(1+Justering!CI23))</f>
        <v>0</v>
      </c>
      <c r="AT23" s="9">
        <f>IF(BH22="OK",AT22*(1+Justering!CH23),AF22*Översikt!$I$24*(1+Justering!CH23))</f>
        <v>0</v>
      </c>
      <c r="AU23" s="9">
        <f>IF(BH22="OK",AU22*(1+Justering!CE23),AF22*Översikt!$I$25*(1+Justering!CE23))</f>
        <v>0</v>
      </c>
      <c r="AW23" s="2" t="s">
        <v>177</v>
      </c>
      <c r="AX23" s="48">
        <f t="shared" si="14"/>
        <v>62730.969668870654</v>
      </c>
      <c r="AY23" s="49">
        <f t="shared" si="0"/>
        <v>0.54920050430709466</v>
      </c>
      <c r="AZ23" s="50" t="str">
        <f>IF(AND(AY23 &gt;= Översikt!$E$12,AY23 &lt;= Översikt!$G$12),"OK","Breach")</f>
        <v>OK</v>
      </c>
      <c r="BA23" s="48">
        <f t="shared" si="15"/>
        <v>51491.375680239915</v>
      </c>
      <c r="BB23" s="49">
        <f t="shared" si="1"/>
        <v>0.45079949569290528</v>
      </c>
      <c r="BC23" s="50" t="str">
        <f>IF(AND(BB23 &gt;= Översikt!$E$16,BB23 &lt;= Översikt!$G$16),"OK","Breach")</f>
        <v>OK</v>
      </c>
      <c r="BD23" s="48">
        <f t="shared" si="16"/>
        <v>0</v>
      </c>
      <c r="BE23" s="49">
        <f t="shared" si="2"/>
        <v>0</v>
      </c>
      <c r="BF23" s="50" t="str">
        <f>IF(AND(BE23 &gt;= Översikt!$E$22,BE23 &lt;= Översikt!$G$22),"OK","Breach")</f>
        <v>OK</v>
      </c>
      <c r="BG23" s="35">
        <f t="shared" si="17"/>
        <v>0</v>
      </c>
      <c r="BH23" s="35" t="str">
        <f t="shared" si="18"/>
        <v>OK</v>
      </c>
      <c r="BI23" s="2" t="s">
        <v>177</v>
      </c>
      <c r="BJ23" s="33">
        <f t="shared" si="3"/>
        <v>-3.6046623585159754E-3</v>
      </c>
    </row>
    <row r="24" spans="1:62" x14ac:dyDescent="0.3">
      <c r="A24" s="15">
        <v>44043</v>
      </c>
      <c r="B24" s="9">
        <f t="shared" si="4"/>
        <v>114914.21835437931</v>
      </c>
      <c r="C24" s="27">
        <f t="shared" si="19"/>
        <v>1.1491421835437932</v>
      </c>
      <c r="D24" s="34">
        <f t="shared" si="5"/>
        <v>2.8922904302397523E-3</v>
      </c>
      <c r="E24" s="34">
        <f>MIN(0,(B24-MAX(B$5:B24))/MAX(B$5:B24))</f>
        <v>-3.7552392193187699E-2</v>
      </c>
      <c r="F24" s="2" t="s">
        <v>177</v>
      </c>
      <c r="G24" s="9">
        <f>IF(AD23="OK",G23*(1+Justering!BO24),B23*Översikt!$I$13*(1+Justering!BO24))</f>
        <v>43418.246539459506</v>
      </c>
      <c r="H24" s="9">
        <f>IF(AD23="OK",H23*(1+Justering!BL24),B23*Översikt!$I$14*(1+Justering!BL24))</f>
        <v>11795.523141655824</v>
      </c>
      <c r="I24" s="9">
        <f>IF(AD23="OK",I23*(1+Justering!BN24),B23*Översikt!$I$15*(1+Justering!BN24))</f>
        <v>0</v>
      </c>
      <c r="J24" s="9">
        <f>IF(AD23="OK",J23*(1+Justering!BJ24),B23*Översikt!$I$17*(1+Justering!BJ24))</f>
        <v>0</v>
      </c>
      <c r="K24" s="9">
        <f>IF(AD23="OK",K23*(1+Justering!BH24),B23*Översikt!$I$18*(1+Justering!BH24))</f>
        <v>29987.887860921252</v>
      </c>
      <c r="L24" s="9">
        <f>IF(AD23="OK",L23*(1+Justering!BI24),B23*Översikt!$I$19*(1+Justering!BI24))</f>
        <v>0</v>
      </c>
      <c r="M24" s="9">
        <f>IF(AD23="OK",M23*(1+Justering!BK24),B23*Översikt!$I$20*(1+Justering!BK24))</f>
        <v>23856.508657113194</v>
      </c>
      <c r="N24" s="9">
        <f>IF(AD23="OK",N23*(1+Justering!BP24),B23*Översikt!$I$21*(1+Justering!BP24))</f>
        <v>5856.0521552295259</v>
      </c>
      <c r="O24" s="9">
        <f>IF(AD23="OK",O23*(1+Justering!BT24),B23*Översikt!$I$23*(1+Justering!BT24))</f>
        <v>0</v>
      </c>
      <c r="P24" s="9">
        <f>IF(AD23="OK",P23*(1+Justering!BR24),B23*Översikt!$I$24*(1+Justering!BR24))</f>
        <v>0</v>
      </c>
      <c r="Q24" s="9">
        <f>IF(AD23="OK",Q23*(1+Justering!BT24),B23*Översikt!$I$25*(1+Justering!BT24))</f>
        <v>0</v>
      </c>
      <c r="S24" s="2" t="s">
        <v>177</v>
      </c>
      <c r="T24" s="48">
        <f t="shared" si="6"/>
        <v>55213.769681115329</v>
      </c>
      <c r="U24" s="49">
        <f t="shared" si="20"/>
        <v>0.48047813814339163</v>
      </c>
      <c r="V24" s="50" t="str">
        <f>IF(AND(U24 &gt;= Översikt!$E$12,U24 &lt;= Översikt!$G$12),"OK","Breach")</f>
        <v>OK</v>
      </c>
      <c r="W24" s="48">
        <f t="shared" si="7"/>
        <v>59700.448673263971</v>
      </c>
      <c r="X24" s="51">
        <f t="shared" si="8"/>
        <v>0.51952186185660831</v>
      </c>
      <c r="Y24" s="50" t="str">
        <f>IF(AND(X24 &gt;= Översikt!$E$16,X24 &lt;= Översikt!$G$16),"OK","Breach")</f>
        <v>OK</v>
      </c>
      <c r="Z24" s="48">
        <f t="shared" si="9"/>
        <v>0</v>
      </c>
      <c r="AA24" s="51">
        <f t="shared" si="10"/>
        <v>0</v>
      </c>
      <c r="AB24" s="50" t="str">
        <f>IF(AND(AA24 &gt;= Översikt!$E$22,AA24 &lt;= Översikt!$G$22),"OK","Breach")</f>
        <v>OK</v>
      </c>
      <c r="AC24" s="35">
        <f t="shared" si="11"/>
        <v>0</v>
      </c>
      <c r="AD24" s="35" t="str">
        <f t="shared" si="12"/>
        <v>OK</v>
      </c>
      <c r="AE24" s="2" t="s">
        <v>177</v>
      </c>
      <c r="AF24" s="9">
        <f t="shared" si="21"/>
        <v>114919.03775106723</v>
      </c>
      <c r="AG24" s="27">
        <f t="shared" si="22"/>
        <v>1.1491903775106722</v>
      </c>
      <c r="AH24" s="34">
        <f t="shared" si="13"/>
        <v>6.0994405238945504E-3</v>
      </c>
      <c r="AI24" s="34">
        <f>MIN(0,(AF24-MAX(AF$5:AF24))/MAX(AF$5:AF24))</f>
        <v>-4.285130544296982E-2</v>
      </c>
      <c r="AJ24" s="2" t="s">
        <v>177</v>
      </c>
      <c r="AK24" s="9">
        <f>IF(AZ23="OK",AK23*(1+Justering!BW24),AF23*Översikt!$I$13*(1+Justering!BW24))</f>
        <v>49644.180447144754</v>
      </c>
      <c r="AL24" s="9">
        <f>IF(AZ23="OK",AL23*(1+Justering!BV24),AF23*Översikt!$I$14*(1+Justering!BV24))</f>
        <v>13396.498614364242</v>
      </c>
      <c r="AM24" s="9">
        <f>IF(AZ23="OK",AM23*(1+Justering!CD24),AF23*Översikt!$I$15*(1+Justering!CD24))</f>
        <v>0</v>
      </c>
      <c r="AN24" s="9">
        <f>IF(BH23="OK",AN23*(1+Justering!CB24),AF23*Översikt!$I$17*(1+Justering!CB24))</f>
        <v>0</v>
      </c>
      <c r="AO24" s="48">
        <f>IF(BH23="OK",AO23*(1+Justering!BZ24),AF23*Översikt!$I$18*(1+Justering!BZ24))</f>
        <v>25742.817936302257</v>
      </c>
      <c r="AP24" s="48">
        <f>IF(BH23="OK",AP23*(1+Justering!CA24),AF23*Översikt!$I$19*(1+Justering!CA24))</f>
        <v>0</v>
      </c>
      <c r="AQ24" s="48">
        <f>IF(BH23="OK",AQ23*(1+Justering!BY24),AF23*Översikt!$I$20*(1+Justering!BY24))</f>
        <v>20583.223369345164</v>
      </c>
      <c r="AR24" s="48">
        <f>IF(BH23="OK",AR23*(1+Justering!CG24),AF23*Översikt!$I$21*(1+Justering!CG24))</f>
        <v>5552.3173839108276</v>
      </c>
      <c r="AS24" s="9">
        <f>IF(BH23="OK",AS23*(1+Justering!CI24),AF23*Översikt!$I$23*(1+Justering!CI24))</f>
        <v>0</v>
      </c>
      <c r="AT24" s="9">
        <f>IF(BH23="OK",AT23*(1+Justering!CH24),AF23*Översikt!$I$24*(1+Justering!CH24))</f>
        <v>0</v>
      </c>
      <c r="AU24" s="9">
        <f>IF(BH23="OK",AU23*(1+Justering!CE24),AF23*Översikt!$I$25*(1+Justering!CE24))</f>
        <v>0</v>
      </c>
      <c r="AW24" s="2" t="s">
        <v>177</v>
      </c>
      <c r="AX24" s="48">
        <f t="shared" si="14"/>
        <v>63040.679061508999</v>
      </c>
      <c r="AY24" s="49">
        <f t="shared" si="0"/>
        <v>0.54856601913135628</v>
      </c>
      <c r="AZ24" s="50" t="str">
        <f>IF(AND(AY24 &gt;= Översikt!$E$12,AY24 &lt;= Översikt!$G$12),"OK","Breach")</f>
        <v>OK</v>
      </c>
      <c r="BA24" s="48">
        <f t="shared" si="15"/>
        <v>51878.358689558248</v>
      </c>
      <c r="BB24" s="49">
        <f t="shared" si="1"/>
        <v>0.45143398086864389</v>
      </c>
      <c r="BC24" s="50" t="str">
        <f>IF(AND(BB24 &gt;= Översikt!$E$16,BB24 &lt;= Översikt!$G$16),"OK","Breach")</f>
        <v>OK</v>
      </c>
      <c r="BD24" s="48">
        <f t="shared" si="16"/>
        <v>0</v>
      </c>
      <c r="BE24" s="49">
        <f t="shared" si="2"/>
        <v>0</v>
      </c>
      <c r="BF24" s="50" t="str">
        <f>IF(AND(BE24 &gt;= Översikt!$E$22,BE24 &lt;= Översikt!$G$22),"OK","Breach")</f>
        <v>OK</v>
      </c>
      <c r="BG24" s="35">
        <f t="shared" si="17"/>
        <v>0</v>
      </c>
      <c r="BH24" s="35" t="str">
        <f t="shared" si="18"/>
        <v>OK</v>
      </c>
      <c r="BI24" s="2" t="s">
        <v>177</v>
      </c>
      <c r="BJ24" s="33">
        <f t="shared" si="3"/>
        <v>4.8193966879050976E-5</v>
      </c>
    </row>
    <row r="25" spans="1:62" x14ac:dyDescent="0.3">
      <c r="A25" s="15">
        <v>44074</v>
      </c>
      <c r="B25" s="9">
        <f t="shared" si="4"/>
        <v>117548.32356954271</v>
      </c>
      <c r="C25" s="27">
        <f t="shared" si="19"/>
        <v>1.1754832356954272</v>
      </c>
      <c r="D25" s="34">
        <f t="shared" si="5"/>
        <v>2.2922361156738624E-2</v>
      </c>
      <c r="E25" s="34">
        <f>MIN(0,(B25-MAX(B$5:B25))/MAX(B$5:B25))</f>
        <v>-1.5490820532600804E-2</v>
      </c>
      <c r="F25" s="2" t="s">
        <v>177</v>
      </c>
      <c r="G25" s="9">
        <f>IF(AD24="OK",G24*(1+Justering!BO25),B24*Översikt!$I$13*(1+Justering!BO25))</f>
        <v>45428.865541860963</v>
      </c>
      <c r="H25" s="9">
        <f>IF(AD24="OK",H24*(1+Justering!BL25),B24*Översikt!$I$14*(1+Justering!BL25))</f>
        <v>12235.458426479305</v>
      </c>
      <c r="I25" s="9">
        <f>IF(AD24="OK",I24*(1+Justering!BN25),B24*Översikt!$I$15*(1+Justering!BN25))</f>
        <v>0</v>
      </c>
      <c r="J25" s="9">
        <f>IF(AD24="OK",J24*(1+Justering!BJ25),B24*Översikt!$I$17*(1+Justering!BJ25))</f>
        <v>0</v>
      </c>
      <c r="K25" s="9">
        <f>IF(AD24="OK",K24*(1+Justering!BH25),B24*Översikt!$I$18*(1+Justering!BH25))</f>
        <v>29970.904532338984</v>
      </c>
      <c r="L25" s="9">
        <f>IF(AD24="OK",L24*(1+Justering!BI25),B24*Översikt!$I$19*(1+Justering!BI25))</f>
        <v>0</v>
      </c>
      <c r="M25" s="9">
        <f>IF(AD24="OK",M24*(1+Justering!BK25),B24*Översikt!$I$20*(1+Justering!BK25))</f>
        <v>23983.274391814062</v>
      </c>
      <c r="N25" s="9">
        <f>IF(AD24="OK",N24*(1+Justering!BP25),B24*Översikt!$I$21*(1+Justering!BP25))</f>
        <v>5929.8206770494025</v>
      </c>
      <c r="O25" s="9">
        <f>IF(AD24="OK",O24*(1+Justering!BT25),B24*Översikt!$I$23*(1+Justering!BT25))</f>
        <v>0</v>
      </c>
      <c r="P25" s="9">
        <f>IF(AD24="OK",P24*(1+Justering!BR25),B24*Översikt!$I$24*(1+Justering!BR25))</f>
        <v>0</v>
      </c>
      <c r="Q25" s="9">
        <f>IF(AD24="OK",Q24*(1+Justering!BT25),B24*Översikt!$I$25*(1+Justering!BT25))</f>
        <v>0</v>
      </c>
      <c r="S25" s="2" t="s">
        <v>177</v>
      </c>
      <c r="T25" s="48">
        <f t="shared" si="6"/>
        <v>57664.323968340264</v>
      </c>
      <c r="U25" s="49">
        <f t="shared" si="20"/>
        <v>0.49055845474670251</v>
      </c>
      <c r="V25" s="50" t="str">
        <f>IF(AND(U25 &gt;= Översikt!$E$12,U25 &lt;= Översikt!$G$12),"OK","Breach")</f>
        <v>OK</v>
      </c>
      <c r="W25" s="48">
        <f t="shared" si="7"/>
        <v>59883.999601202449</v>
      </c>
      <c r="X25" s="51">
        <f t="shared" si="8"/>
        <v>0.50944154525329743</v>
      </c>
      <c r="Y25" s="50" t="str">
        <f>IF(AND(X25 &gt;= Översikt!$E$16,X25 &lt;= Översikt!$G$16),"OK","Breach")</f>
        <v>OK</v>
      </c>
      <c r="Z25" s="48">
        <f t="shared" si="9"/>
        <v>0</v>
      </c>
      <c r="AA25" s="51">
        <f t="shared" si="10"/>
        <v>0</v>
      </c>
      <c r="AB25" s="50" t="str">
        <f>IF(AND(AA25 &gt;= Översikt!$E$22,AA25 &lt;= Översikt!$G$22),"OK","Breach")</f>
        <v>OK</v>
      </c>
      <c r="AC25" s="35">
        <f t="shared" si="11"/>
        <v>0</v>
      </c>
      <c r="AD25" s="35" t="str">
        <f t="shared" si="12"/>
        <v>OK</v>
      </c>
      <c r="AE25" s="2" t="s">
        <v>177</v>
      </c>
      <c r="AF25" s="9">
        <f t="shared" si="21"/>
        <v>118117.20748961391</v>
      </c>
      <c r="AG25" s="27">
        <f t="shared" si="22"/>
        <v>1.1811720748961392</v>
      </c>
      <c r="AH25" s="34">
        <f t="shared" si="13"/>
        <v>2.7829764337867324E-2</v>
      </c>
      <c r="AI25" s="34">
        <f>MIN(0,(AF25-MAX(AF$5:AF25))/MAX(AF$5:AF25))</f>
        <v>-1.6214082837150288E-2</v>
      </c>
      <c r="AJ25" s="2" t="s">
        <v>177</v>
      </c>
      <c r="AK25" s="9">
        <f>IF(AZ24="OK",AK24*(1+Justering!BW25),AF24*Översikt!$I$13*(1+Justering!BW25))</f>
        <v>52299.988598699172</v>
      </c>
      <c r="AL25" s="9">
        <f>IF(AZ24="OK",AL24*(1+Justering!BV25),AF24*Översikt!$I$14*(1+Justering!BV25))</f>
        <v>13808.081391594371</v>
      </c>
      <c r="AM25" s="9">
        <f>IF(AZ24="OK",AM24*(1+Justering!CD25),AF24*Översikt!$I$15*(1+Justering!CD25))</f>
        <v>0</v>
      </c>
      <c r="AN25" s="9">
        <f>IF(BH24="OK",AN24*(1+Justering!CB25),AF24*Översikt!$I$17*(1+Justering!CB25))</f>
        <v>0</v>
      </c>
      <c r="AO25" s="48">
        <f>IF(BH24="OK",AO24*(1+Justering!BZ25),AF24*Översikt!$I$18*(1+Justering!BZ25))</f>
        <v>25731.752602927274</v>
      </c>
      <c r="AP25" s="48">
        <f>IF(BH24="OK",AP24*(1+Justering!CA25),AF24*Översikt!$I$19*(1+Justering!CA25))</f>
        <v>0</v>
      </c>
      <c r="AQ25" s="48">
        <f>IF(BH24="OK",AQ24*(1+Justering!BY25),AF24*Översikt!$I$20*(1+Justering!BY25))</f>
        <v>20667.126406932704</v>
      </c>
      <c r="AR25" s="48">
        <f>IF(BH24="OK",AR24*(1+Justering!CG25),AF24*Översikt!$I$21*(1+Justering!CG25))</f>
        <v>5610.2584894603979</v>
      </c>
      <c r="AS25" s="9">
        <f>IF(BH24="OK",AS24*(1+Justering!CI25),AF24*Översikt!$I$23*(1+Justering!CI25))</f>
        <v>0</v>
      </c>
      <c r="AT25" s="9">
        <f>IF(BH24="OK",AT24*(1+Justering!CH25),AF24*Översikt!$I$24*(1+Justering!CH25))</f>
        <v>0</v>
      </c>
      <c r="AU25" s="9">
        <f>IF(BH24="OK",AU24*(1+Justering!CE25),AF24*Översikt!$I$25*(1+Justering!CE25))</f>
        <v>0</v>
      </c>
      <c r="AW25" s="2" t="s">
        <v>177</v>
      </c>
      <c r="AX25" s="48">
        <f t="shared" si="14"/>
        <v>66108.069990293545</v>
      </c>
      <c r="AY25" s="49">
        <f t="shared" si="0"/>
        <v>0.55968195824563882</v>
      </c>
      <c r="AZ25" s="50" t="str">
        <f>IF(AND(AY25 &gt;= Översikt!$E$12,AY25 &lt;= Översikt!$G$12),"OK","Breach")</f>
        <v>OK</v>
      </c>
      <c r="BA25" s="48">
        <f t="shared" si="15"/>
        <v>52009.137499320379</v>
      </c>
      <c r="BB25" s="49">
        <f t="shared" si="1"/>
        <v>0.44031804175436134</v>
      </c>
      <c r="BC25" s="50" t="str">
        <f>IF(AND(BB25 &gt;= Översikt!$E$16,BB25 &lt;= Översikt!$G$16),"OK","Breach")</f>
        <v>OK</v>
      </c>
      <c r="BD25" s="48">
        <f t="shared" si="16"/>
        <v>0</v>
      </c>
      <c r="BE25" s="49">
        <f t="shared" si="2"/>
        <v>0</v>
      </c>
      <c r="BF25" s="50" t="str">
        <f>IF(AND(BE25 &gt;= Översikt!$E$22,BE25 &lt;= Översikt!$G$22),"OK","Breach")</f>
        <v>OK</v>
      </c>
      <c r="BG25" s="35">
        <f t="shared" si="17"/>
        <v>0</v>
      </c>
      <c r="BH25" s="35" t="str">
        <f t="shared" si="18"/>
        <v>OK</v>
      </c>
      <c r="BI25" s="2" t="s">
        <v>177</v>
      </c>
      <c r="BJ25" s="33">
        <f t="shared" si="3"/>
        <v>5.6888392007119482E-3</v>
      </c>
    </row>
    <row r="26" spans="1:62" x14ac:dyDescent="0.3">
      <c r="A26" s="15">
        <v>44104</v>
      </c>
      <c r="B26" s="9">
        <f t="shared" si="4"/>
        <v>118335.24257367762</v>
      </c>
      <c r="C26" s="27">
        <f t="shared" si="19"/>
        <v>1.1833524257367762</v>
      </c>
      <c r="D26" s="34">
        <f t="shared" si="5"/>
        <v>6.6944298331006458E-3</v>
      </c>
      <c r="E26" s="34">
        <f>MIN(0,(B26-MAX(B$5:B26))/MAX(B$5:B26))</f>
        <v>-8.9000929106128751E-3</v>
      </c>
      <c r="F26" s="2" t="s">
        <v>177</v>
      </c>
      <c r="G26" s="9">
        <f>IF(AD25="OK",G25*(1+Justering!BO26),B25*Översikt!$I$13*(1+Justering!BO26))</f>
        <v>45538.045077099188</v>
      </c>
      <c r="H26" s="9">
        <f>IF(AD25="OK",H25*(1+Justering!BL26),B25*Översikt!$I$14*(1+Justering!BL26))</f>
        <v>12787.448261287016</v>
      </c>
      <c r="I26" s="9">
        <f>IF(AD25="OK",I25*(1+Justering!BN26),B25*Översikt!$I$15*(1+Justering!BN26))</f>
        <v>0</v>
      </c>
      <c r="J26" s="9">
        <f>IF(AD25="OK",J25*(1+Justering!BJ26),B25*Översikt!$I$17*(1+Justering!BJ26))</f>
        <v>0</v>
      </c>
      <c r="K26" s="9">
        <f>IF(AD25="OK",K25*(1+Justering!BH26),B25*Översikt!$I$18*(1+Justering!BH26))</f>
        <v>30074.927419905369</v>
      </c>
      <c r="L26" s="9">
        <f>IF(AD25="OK",L25*(1+Justering!BI26),B25*Översikt!$I$19*(1+Justering!BI26))</f>
        <v>0</v>
      </c>
      <c r="M26" s="9">
        <f>IF(AD25="OK",M25*(1+Justering!BK26),B25*Översikt!$I$20*(1+Justering!BK26))</f>
        <v>24068.965195718007</v>
      </c>
      <c r="N26" s="9">
        <f>IF(AD25="OK",N25*(1+Justering!BP26),B25*Översikt!$I$21*(1+Justering!BP26))</f>
        <v>5865.8566196680349</v>
      </c>
      <c r="O26" s="9">
        <f>IF(AD25="OK",O25*(1+Justering!BT26),B25*Översikt!$I$23*(1+Justering!BT26))</f>
        <v>0</v>
      </c>
      <c r="P26" s="9">
        <f>IF(AD25="OK",P25*(1+Justering!BR26),B25*Översikt!$I$24*(1+Justering!BR26))</f>
        <v>0</v>
      </c>
      <c r="Q26" s="9">
        <f>IF(AD25="OK",Q25*(1+Justering!BT26),B25*Översikt!$I$25*(1+Justering!BT26))</f>
        <v>0</v>
      </c>
      <c r="S26" s="2" t="s">
        <v>177</v>
      </c>
      <c r="T26" s="48">
        <f t="shared" si="6"/>
        <v>58325.493338386208</v>
      </c>
      <c r="U26" s="49">
        <f t="shared" si="20"/>
        <v>0.492883540607708</v>
      </c>
      <c r="V26" s="50" t="str">
        <f>IF(AND(U26 &gt;= Översikt!$E$12,U26 &lt;= Översikt!$G$12),"OK","Breach")</f>
        <v>OK</v>
      </c>
      <c r="W26" s="48">
        <f t="shared" si="7"/>
        <v>60009.749235291412</v>
      </c>
      <c r="X26" s="51">
        <f t="shared" si="8"/>
        <v>0.507116459392292</v>
      </c>
      <c r="Y26" s="50" t="str">
        <f>IF(AND(X26 &gt;= Översikt!$E$16,X26 &lt;= Översikt!$G$16),"OK","Breach")</f>
        <v>OK</v>
      </c>
      <c r="Z26" s="48">
        <f t="shared" si="9"/>
        <v>0</v>
      </c>
      <c r="AA26" s="51">
        <f t="shared" si="10"/>
        <v>0</v>
      </c>
      <c r="AB26" s="50" t="str">
        <f>IF(AND(AA26 &gt;= Översikt!$E$22,AA26 &lt;= Översikt!$G$22),"OK","Breach")</f>
        <v>OK</v>
      </c>
      <c r="AC26" s="35">
        <f t="shared" si="11"/>
        <v>0</v>
      </c>
      <c r="AD26" s="35" t="str">
        <f t="shared" si="12"/>
        <v>OK</v>
      </c>
      <c r="AE26" s="2" t="s">
        <v>177</v>
      </c>
      <c r="AF26" s="9">
        <f t="shared" si="21"/>
        <v>119635.98841819285</v>
      </c>
      <c r="AG26" s="27">
        <f t="shared" si="22"/>
        <v>1.1963598841819285</v>
      </c>
      <c r="AH26" s="34">
        <f t="shared" si="13"/>
        <v>1.2858252924007552E-2</v>
      </c>
      <c r="AI26" s="34">
        <f>MIN(0,(AF26-MAX(AF$5:AF26))/MAX(AF$5:AF26))</f>
        <v>-3.5643146911935727E-3</v>
      </c>
      <c r="AJ26" s="2" t="s">
        <v>177</v>
      </c>
      <c r="AK26" s="9">
        <f>IF(AZ25="OK",AK25*(1+Justering!BW26),AF25*Översikt!$I$13*(1+Justering!BW26))</f>
        <v>52992.098980270282</v>
      </c>
      <c r="AL26" s="9">
        <f>IF(AZ25="OK",AL25*(1+Justering!BV26),AF25*Översikt!$I$14*(1+Justering!BV26))</f>
        <v>14498.739904884553</v>
      </c>
      <c r="AM26" s="9">
        <f>IF(AZ25="OK",AM25*(1+Justering!CD26),AF25*Översikt!$I$15*(1+Justering!CD26))</f>
        <v>0</v>
      </c>
      <c r="AN26" s="9">
        <f>IF(BH25="OK",AN25*(1+Justering!CB26),AF25*Översikt!$I$17*(1+Justering!CB26))</f>
        <v>0</v>
      </c>
      <c r="AO26" s="48">
        <f>IF(BH25="OK",AO25*(1+Justering!BZ26),AF25*Översikt!$I$18*(1+Justering!BZ26))</f>
        <v>25871.456236055623</v>
      </c>
      <c r="AP26" s="48">
        <f>IF(BH25="OK",AP25*(1+Justering!CA26),AF25*Översikt!$I$19*(1+Justering!CA26))</f>
        <v>0</v>
      </c>
      <c r="AQ26" s="48">
        <f>IF(BH25="OK",AQ25*(1+Justering!BY26),AF25*Översikt!$I$20*(1+Justering!BY26))</f>
        <v>20718.132835552184</v>
      </c>
      <c r="AR26" s="48">
        <f>IF(BH25="OK",AR25*(1+Justering!CG26),AF25*Översikt!$I$21*(1+Justering!CG26))</f>
        <v>5555.5604614302156</v>
      </c>
      <c r="AS26" s="9">
        <f>IF(BH25="OK",AS25*(1+Justering!CI26),AF25*Översikt!$I$23*(1+Justering!CI26))</f>
        <v>0</v>
      </c>
      <c r="AT26" s="9">
        <f>IF(BH25="OK",AT25*(1+Justering!CH26),AF25*Översikt!$I$24*(1+Justering!CH26))</f>
        <v>0</v>
      </c>
      <c r="AU26" s="9">
        <f>IF(BH25="OK",AU25*(1+Justering!CE26),AF25*Översikt!$I$25*(1+Justering!CE26))</f>
        <v>0</v>
      </c>
      <c r="AW26" s="2" t="s">
        <v>177</v>
      </c>
      <c r="AX26" s="48">
        <f t="shared" si="14"/>
        <v>67490.838885154837</v>
      </c>
      <c r="AY26" s="49">
        <f t="shared" si="0"/>
        <v>0.56413492108442864</v>
      </c>
      <c r="AZ26" s="50" t="str">
        <f>IF(AND(AY26 &gt;= Översikt!$E$12,AY26 &lt;= Översikt!$G$12),"OK","Breach")</f>
        <v>OK</v>
      </c>
      <c r="BA26" s="48">
        <f t="shared" si="15"/>
        <v>52145.14953303802</v>
      </c>
      <c r="BB26" s="49">
        <f t="shared" si="1"/>
        <v>0.43586507891557147</v>
      </c>
      <c r="BC26" s="50" t="str">
        <f>IF(AND(BB26 &gt;= Översikt!$E$16,BB26 &lt;= Översikt!$G$16),"OK","Breach")</f>
        <v>OK</v>
      </c>
      <c r="BD26" s="48">
        <f t="shared" si="16"/>
        <v>0</v>
      </c>
      <c r="BE26" s="49">
        <f t="shared" si="2"/>
        <v>0</v>
      </c>
      <c r="BF26" s="50" t="str">
        <f>IF(AND(BE26 &gt;= Översikt!$E$22,BE26 &lt;= Översikt!$G$22),"OK","Breach")</f>
        <v>OK</v>
      </c>
      <c r="BG26" s="35">
        <f t="shared" si="17"/>
        <v>0</v>
      </c>
      <c r="BH26" s="35" t="str">
        <f t="shared" si="18"/>
        <v>OK</v>
      </c>
      <c r="BI26" s="2" t="s">
        <v>177</v>
      </c>
      <c r="BJ26" s="33">
        <f t="shared" si="3"/>
        <v>1.3007458445152276E-2</v>
      </c>
    </row>
    <row r="27" spans="1:62" x14ac:dyDescent="0.3">
      <c r="A27" s="15">
        <v>44135</v>
      </c>
      <c r="B27" s="9">
        <f t="shared" si="4"/>
        <v>116177.63307943722</v>
      </c>
      <c r="C27" s="27">
        <f t="shared" si="19"/>
        <v>1.1617763307943723</v>
      </c>
      <c r="D27" s="34">
        <f t="shared" si="5"/>
        <v>-1.8233025490246746E-2</v>
      </c>
      <c r="E27" s="34">
        <f>MIN(0,(B27-MAX(B$5:B27))/MAX(B$5:B27))</f>
        <v>-2.6970842779954898E-2</v>
      </c>
      <c r="F27" s="2" t="s">
        <v>177</v>
      </c>
      <c r="G27" s="9">
        <f>IF(AD26="OK",G26*(1+Justering!BO27),B26*Översikt!$I$13*(1+Justering!BO27))</f>
        <v>44073.27043970122</v>
      </c>
      <c r="H27" s="9">
        <f>IF(AD26="OK",H26*(1+Justering!BL27),B26*Översikt!$I$14*(1+Justering!BL27))</f>
        <v>12028.238237298963</v>
      </c>
      <c r="I27" s="9">
        <f>IF(AD26="OK",I26*(1+Justering!BN27),B26*Översikt!$I$15*(1+Justering!BN27))</f>
        <v>0</v>
      </c>
      <c r="J27" s="9">
        <f>IF(AD26="OK",J26*(1+Justering!BJ27),B26*Översikt!$I$17*(1+Justering!BJ27))</f>
        <v>0</v>
      </c>
      <c r="K27" s="9">
        <f>IF(AD26="OK",K26*(1+Justering!BH27),B26*Översikt!$I$18*(1+Justering!BH27))</f>
        <v>30111.016993142683</v>
      </c>
      <c r="L27" s="9">
        <f>IF(AD26="OK",L26*(1+Justering!BI27),B26*Översikt!$I$19*(1+Justering!BI27))</f>
        <v>0</v>
      </c>
      <c r="M27" s="9">
        <f>IF(AD26="OK",M26*(1+Justering!BK27),B26*Översikt!$I$20*(1+Justering!BK27))</f>
        <v>24076.519205979508</v>
      </c>
      <c r="N27" s="9">
        <f>IF(AD26="OK",N26*(1+Justering!BP27),B26*Översikt!$I$21*(1+Justering!BP27))</f>
        <v>5888.5882033148519</v>
      </c>
      <c r="O27" s="9">
        <f>IF(AD26="OK",O26*(1+Justering!BT27),B26*Översikt!$I$23*(1+Justering!BT27))</f>
        <v>0</v>
      </c>
      <c r="P27" s="9">
        <f>IF(AD26="OK",P26*(1+Justering!BR27),B26*Översikt!$I$24*(1+Justering!BR27))</f>
        <v>0</v>
      </c>
      <c r="Q27" s="9">
        <f>IF(AD26="OK",Q26*(1+Justering!BT27),B26*Översikt!$I$25*(1+Justering!BT27))</f>
        <v>0</v>
      </c>
      <c r="S27" s="2" t="s">
        <v>177</v>
      </c>
      <c r="T27" s="48">
        <f t="shared" si="6"/>
        <v>56101.50867700018</v>
      </c>
      <c r="U27" s="49">
        <f t="shared" si="20"/>
        <v>0.48289423006785143</v>
      </c>
      <c r="V27" s="50" t="str">
        <f>IF(AND(U27 &gt;= Översikt!$E$12,U27 &lt;= Översikt!$G$12),"OK","Breach")</f>
        <v>OK</v>
      </c>
      <c r="W27" s="48">
        <f t="shared" si="7"/>
        <v>60076.124402437039</v>
      </c>
      <c r="X27" s="51">
        <f t="shared" si="8"/>
        <v>0.51710576993214863</v>
      </c>
      <c r="Y27" s="50" t="str">
        <f>IF(AND(X27 &gt;= Översikt!$E$16,X27 &lt;= Översikt!$G$16),"OK","Breach")</f>
        <v>OK</v>
      </c>
      <c r="Z27" s="48">
        <f t="shared" si="9"/>
        <v>0</v>
      </c>
      <c r="AA27" s="51">
        <f t="shared" si="10"/>
        <v>0</v>
      </c>
      <c r="AB27" s="50" t="str">
        <f>IF(AND(AA27 &gt;= Översikt!$E$22,AA27 &lt;= Översikt!$G$22),"OK","Breach")</f>
        <v>OK</v>
      </c>
      <c r="AC27" s="35">
        <f t="shared" si="11"/>
        <v>0</v>
      </c>
      <c r="AD27" s="35" t="str">
        <f t="shared" si="12"/>
        <v>OK</v>
      </c>
      <c r="AE27" s="2" t="s">
        <v>177</v>
      </c>
      <c r="AF27" s="9">
        <f t="shared" si="21"/>
        <v>116511.981319477</v>
      </c>
      <c r="AG27" s="27">
        <f t="shared" si="22"/>
        <v>1.16511981319477</v>
      </c>
      <c r="AH27" s="34">
        <f t="shared" si="13"/>
        <v>-2.6112603239384358E-2</v>
      </c>
      <c r="AI27" s="34">
        <f>MIN(0,(AF27-MAX(AF$5:AF27))/MAX(AF$5:AF27))</f>
        <v>-2.9583844395226502E-2</v>
      </c>
      <c r="AJ27" s="2" t="s">
        <v>177</v>
      </c>
      <c r="AK27" s="9">
        <f>IF(AZ26="OK",AK26*(1+Justering!BW27),AF26*Översikt!$I$13*(1+Justering!BW27))</f>
        <v>50687.672156125976</v>
      </c>
      <c r="AL27" s="9">
        <f>IF(AZ26="OK",AL26*(1+Justering!BV27),AF26*Översikt!$I$14*(1+Justering!BV27))</f>
        <v>13580.124158384126</v>
      </c>
      <c r="AM27" s="9">
        <f>IF(AZ26="OK",AM26*(1+Justering!CD27),AF26*Översikt!$I$15*(1+Justering!CD27))</f>
        <v>0</v>
      </c>
      <c r="AN27" s="9">
        <f>IF(BH26="OK",AN26*(1+Justering!CB27),AF26*Översikt!$I$17*(1+Justering!CB27))</f>
        <v>0</v>
      </c>
      <c r="AO27" s="48">
        <f>IF(BH26="OK",AO26*(1+Justering!BZ27),AF26*Översikt!$I$18*(1+Justering!BZ27))</f>
        <v>25908.750596176498</v>
      </c>
      <c r="AP27" s="48">
        <f>IF(BH26="OK",AP26*(1+Justering!CA27),AF26*Översikt!$I$19*(1+Justering!CA27))</f>
        <v>0</v>
      </c>
      <c r="AQ27" s="48">
        <f>IF(BH26="OK",AQ26*(1+Justering!BY27),AF26*Översikt!$I$20*(1+Justering!BY27))</f>
        <v>20738.642033355231</v>
      </c>
      <c r="AR27" s="48">
        <f>IF(BH26="OK",AR26*(1+Justering!CG27),AF26*Översikt!$I$21*(1+Justering!CG27))</f>
        <v>5596.7923754351805</v>
      </c>
      <c r="AS27" s="9">
        <f>IF(BH26="OK",AS26*(1+Justering!CI27),AF26*Översikt!$I$23*(1+Justering!CI27))</f>
        <v>0</v>
      </c>
      <c r="AT27" s="9">
        <f>IF(BH26="OK",AT26*(1+Justering!CH27),AF26*Översikt!$I$24*(1+Justering!CH27))</f>
        <v>0</v>
      </c>
      <c r="AU27" s="9">
        <f>IF(BH26="OK",AU26*(1+Justering!CE27),AF26*Översikt!$I$25*(1+Justering!CE27))</f>
        <v>0</v>
      </c>
      <c r="AW27" s="2" t="s">
        <v>177</v>
      </c>
      <c r="AX27" s="48">
        <f t="shared" si="14"/>
        <v>64267.796314510102</v>
      </c>
      <c r="AY27" s="49">
        <f t="shared" si="0"/>
        <v>0.5515981754553394</v>
      </c>
      <c r="AZ27" s="50" t="str">
        <f>IF(AND(AY27 &gt;= Översikt!$E$12,AY27 &lt;= Översikt!$G$12),"OK","Breach")</f>
        <v>OK</v>
      </c>
      <c r="BA27" s="48">
        <f t="shared" si="15"/>
        <v>52244.185004966908</v>
      </c>
      <c r="BB27" s="49">
        <f t="shared" si="1"/>
        <v>0.44840182454466071</v>
      </c>
      <c r="BC27" s="50" t="str">
        <f>IF(AND(BB27 &gt;= Översikt!$E$16,BB27 &lt;= Översikt!$G$16),"OK","Breach")</f>
        <v>OK</v>
      </c>
      <c r="BD27" s="48">
        <f t="shared" si="16"/>
        <v>0</v>
      </c>
      <c r="BE27" s="49">
        <f t="shared" si="2"/>
        <v>0</v>
      </c>
      <c r="BF27" s="50" t="str">
        <f>IF(AND(BE27 &gt;= Översikt!$E$22,BE27 &lt;= Översikt!$G$22),"OK","Breach")</f>
        <v>OK</v>
      </c>
      <c r="BG27" s="35">
        <f t="shared" si="17"/>
        <v>0</v>
      </c>
      <c r="BH27" s="35" t="str">
        <f t="shared" si="18"/>
        <v>OK</v>
      </c>
      <c r="BI27" s="2" t="s">
        <v>177</v>
      </c>
      <c r="BJ27" s="33">
        <f t="shared" si="3"/>
        <v>3.3434824003977237E-3</v>
      </c>
    </row>
    <row r="28" spans="1:62" x14ac:dyDescent="0.3">
      <c r="A28" s="15">
        <v>44165</v>
      </c>
      <c r="B28" s="9">
        <f t="shared" si="4"/>
        <v>121507.78545367286</v>
      </c>
      <c r="C28" s="27">
        <f t="shared" si="19"/>
        <v>1.2150778545367285</v>
      </c>
      <c r="D28" s="34">
        <f t="shared" si="5"/>
        <v>4.5879333508121123E-2</v>
      </c>
      <c r="E28" s="34">
        <f>MIN(0,(B28-MAX(B$5:B28))/MAX(B$5:B28))</f>
        <v>0</v>
      </c>
      <c r="F28" s="2" t="s">
        <v>177</v>
      </c>
      <c r="G28" s="9">
        <f>IF(AD27="OK",G27*(1+Justering!BO28),B27*Översikt!$I$13*(1+Justering!BO28))</f>
        <v>47779.19231707474</v>
      </c>
      <c r="H28" s="9">
        <f>IF(AD27="OK",H27*(1+Justering!BL28),B27*Översikt!$I$14*(1+Justering!BL28))</f>
        <v>13394.605357416771</v>
      </c>
      <c r="I28" s="9">
        <f>IF(AD27="OK",I27*(1+Justering!BN28),B27*Översikt!$I$15*(1+Justering!BN28))</f>
        <v>0</v>
      </c>
      <c r="J28" s="9">
        <f>IF(AD27="OK",J27*(1+Justering!BJ28),B27*Översikt!$I$17*(1+Justering!BJ28))</f>
        <v>0</v>
      </c>
      <c r="K28" s="9">
        <f>IF(AD27="OK",K27*(1+Justering!BH28),B27*Översikt!$I$18*(1+Justering!BH28))</f>
        <v>30102.525328851545</v>
      </c>
      <c r="L28" s="9">
        <f>IF(AD27="OK",L27*(1+Justering!BI28),B27*Översikt!$I$19*(1+Justering!BI28))</f>
        <v>0</v>
      </c>
      <c r="M28" s="9">
        <f>IF(AD27="OK",M27*(1+Justering!BK28),B27*Översikt!$I$20*(1+Justering!BK28))</f>
        <v>24108.859812411578</v>
      </c>
      <c r="N28" s="9">
        <f>IF(AD27="OK",N27*(1+Justering!BP28),B27*Översikt!$I$21*(1+Justering!BP28))</f>
        <v>6122.602637918234</v>
      </c>
      <c r="O28" s="9">
        <f>IF(AD27="OK",O27*(1+Justering!BT28),B27*Översikt!$I$23*(1+Justering!BT28))</f>
        <v>0</v>
      </c>
      <c r="P28" s="9">
        <f>IF(AD27="OK",P27*(1+Justering!BR28),B27*Översikt!$I$24*(1+Justering!BR28))</f>
        <v>0</v>
      </c>
      <c r="Q28" s="9">
        <f>IF(AD27="OK",Q27*(1+Justering!BT28),B27*Översikt!$I$25*(1+Justering!BT28))</f>
        <v>0</v>
      </c>
      <c r="S28" s="2" t="s">
        <v>177</v>
      </c>
      <c r="T28" s="48">
        <f t="shared" si="6"/>
        <v>61173.797674491507</v>
      </c>
      <c r="U28" s="49">
        <f t="shared" si="20"/>
        <v>0.50345578636041532</v>
      </c>
      <c r="V28" s="50" t="str">
        <f>IF(AND(U28 &gt;= Översikt!$E$12,U28 &lt;= Översikt!$G$12),"OK","Breach")</f>
        <v>OK</v>
      </c>
      <c r="W28" s="48">
        <f t="shared" si="7"/>
        <v>60333.987779181356</v>
      </c>
      <c r="X28" s="51">
        <f t="shared" si="8"/>
        <v>0.49654421363958468</v>
      </c>
      <c r="Y28" s="50" t="str">
        <f>IF(AND(X28 &gt;= Översikt!$E$16,X28 &lt;= Översikt!$G$16),"OK","Breach")</f>
        <v>OK</v>
      </c>
      <c r="Z28" s="48">
        <f t="shared" si="9"/>
        <v>0</v>
      </c>
      <c r="AA28" s="51">
        <f t="shared" si="10"/>
        <v>0</v>
      </c>
      <c r="AB28" s="50" t="str">
        <f>IF(AND(AA28 &gt;= Översikt!$E$22,AA28 &lt;= Översikt!$G$22),"OK","Breach")</f>
        <v>OK</v>
      </c>
      <c r="AC28" s="35">
        <f t="shared" si="11"/>
        <v>0</v>
      </c>
      <c r="AD28" s="35" t="str">
        <f t="shared" si="12"/>
        <v>OK</v>
      </c>
      <c r="AE28" s="2" t="s">
        <v>177</v>
      </c>
      <c r="AF28" s="9">
        <f t="shared" si="21"/>
        <v>122464.07237554165</v>
      </c>
      <c r="AG28" s="27">
        <f t="shared" si="22"/>
        <v>1.2246407237554164</v>
      </c>
      <c r="AH28" s="34">
        <f t="shared" si="13"/>
        <v>5.1085656502089405E-2</v>
      </c>
      <c r="AI28" s="34">
        <f>MIN(0,(AF28-MAX(AF$5:AF28))/MAX(AF$5:AF28))</f>
        <v>0</v>
      </c>
      <c r="AJ28" s="2" t="s">
        <v>177</v>
      </c>
      <c r="AK28" s="9">
        <f>IF(AZ27="OK",AK27*(1+Justering!BW28),AF27*Översikt!$I$13*(1+Justering!BW28))</f>
        <v>54642.280673690089</v>
      </c>
      <c r="AL28" s="9">
        <f>IF(AZ27="OK",AL27*(1+Justering!BV28),AF27*Översikt!$I$14*(1+Justering!BV28))</f>
        <v>15251.85028445504</v>
      </c>
      <c r="AM28" s="9">
        <f>IF(AZ27="OK",AM27*(1+Justering!CD28),AF27*Översikt!$I$15*(1+Justering!CD28))</f>
        <v>0</v>
      </c>
      <c r="AN28" s="9">
        <f>IF(BH27="OK",AN27*(1+Justering!CB28),AF27*Översikt!$I$17*(1+Justering!CB28))</f>
        <v>0</v>
      </c>
      <c r="AO28" s="48">
        <f>IF(BH27="OK",AO27*(1+Justering!BZ28),AF27*Översikt!$I$18*(1+Justering!BZ28))</f>
        <v>25919.45063893812</v>
      </c>
      <c r="AP28" s="48">
        <f>IF(BH27="OK",AP27*(1+Justering!CA28),AF27*Översikt!$I$19*(1+Justering!CA28))</f>
        <v>0</v>
      </c>
      <c r="AQ28" s="48">
        <f>IF(BH27="OK",AQ27*(1+Justering!BY28),AF27*Översikt!$I$20*(1+Justering!BY28))</f>
        <v>20812.899998757559</v>
      </c>
      <c r="AR28" s="48">
        <f>IF(BH27="OK",AR27*(1+Justering!CG28),AF27*Översikt!$I$21*(1+Justering!CG28))</f>
        <v>5837.5907797008595</v>
      </c>
      <c r="AS28" s="9">
        <f>IF(BH27="OK",AS27*(1+Justering!CI28),AF27*Översikt!$I$23*(1+Justering!CI28))</f>
        <v>0</v>
      </c>
      <c r="AT28" s="9">
        <f>IF(BH27="OK",AT27*(1+Justering!CH28),AF27*Översikt!$I$24*(1+Justering!CH28))</f>
        <v>0</v>
      </c>
      <c r="AU28" s="9">
        <f>IF(BH27="OK",AU27*(1+Justering!CE28),AF27*Översikt!$I$25*(1+Justering!CE28))</f>
        <v>0</v>
      </c>
      <c r="AW28" s="2" t="s">
        <v>177</v>
      </c>
      <c r="AX28" s="48">
        <f t="shared" si="14"/>
        <v>69894.130958145135</v>
      </c>
      <c r="AY28" s="49">
        <f t="shared" si="0"/>
        <v>0.57073172239292846</v>
      </c>
      <c r="AZ28" s="50" t="str">
        <f>IF(AND(AY28 &gt;= Översikt!$E$12,AY28 &lt;= Översikt!$G$12),"OK","Breach")</f>
        <v>Breach</v>
      </c>
      <c r="BA28" s="48">
        <f t="shared" si="15"/>
        <v>52569.941417396542</v>
      </c>
      <c r="BB28" s="49">
        <f t="shared" si="1"/>
        <v>0.42926827760707176</v>
      </c>
      <c r="BC28" s="50" t="str">
        <f>IF(AND(BB28 &gt;= Översikt!$E$16,BB28 &lt;= Översikt!$G$16),"OK","Breach")</f>
        <v>Breach</v>
      </c>
      <c r="BD28" s="48">
        <f t="shared" si="16"/>
        <v>0</v>
      </c>
      <c r="BE28" s="49">
        <f t="shared" si="2"/>
        <v>0</v>
      </c>
      <c r="BF28" s="50" t="str">
        <f>IF(AND(BE28 &gt;= Översikt!$E$22,BE28 &lt;= Översikt!$G$22),"OK","Breach")</f>
        <v>OK</v>
      </c>
      <c r="BG28" s="35">
        <f t="shared" si="17"/>
        <v>2</v>
      </c>
      <c r="BH28" s="35" t="str">
        <f t="shared" si="18"/>
        <v>Breach</v>
      </c>
      <c r="BI28" s="2" t="s">
        <v>177</v>
      </c>
      <c r="BJ28" s="33">
        <f t="shared" si="3"/>
        <v>9.562869218687986E-3</v>
      </c>
    </row>
    <row r="29" spans="1:62" x14ac:dyDescent="0.3">
      <c r="A29" s="15">
        <v>44196</v>
      </c>
      <c r="B29" s="9">
        <f>SUM(G29:Q29)</f>
        <v>121899.14777983223</v>
      </c>
      <c r="C29" s="27">
        <f t="shared" si="19"/>
        <v>1.2189914777983224</v>
      </c>
      <c r="D29" s="34">
        <f t="shared" si="5"/>
        <v>3.2208827170880916E-3</v>
      </c>
      <c r="E29" s="34">
        <f>MIN(0,(B29-MAX(B$5:B29))/MAX(B$5:B29))</f>
        <v>0</v>
      </c>
      <c r="F29" s="2" t="s">
        <v>177</v>
      </c>
      <c r="G29" s="9">
        <f>IF(AD28="OK",G28*(1+Justering!BO29),B28*Översikt!$I$13*(1+Justering!BO29))</f>
        <v>47911.300994115067</v>
      </c>
      <c r="H29" s="9">
        <f>IF(AD28="OK",H28*(1+Justering!BL29),B28*Översikt!$I$14*(1+Justering!BL29))</f>
        <v>13571.897907874732</v>
      </c>
      <c r="I29" s="9">
        <f>IF(AD28="OK",I28*(1+Justering!BN29),B28*Översikt!$I$15*(1+Justering!BN29))</f>
        <v>0</v>
      </c>
      <c r="J29" s="9">
        <f>IF(AD28="OK",J28*(1+Justering!BJ29),B28*Översikt!$I$17*(1+Justering!BJ29))</f>
        <v>0</v>
      </c>
      <c r="K29" s="9">
        <f>IF(AD28="OK",K28*(1+Justering!BH29),B28*Översikt!$I$18*(1+Justering!BH29))</f>
        <v>30081.720751338267</v>
      </c>
      <c r="L29" s="9">
        <f>IF(AD28="OK",L28*(1+Justering!BI29),B28*Översikt!$I$19*(1+Justering!BI29))</f>
        <v>0</v>
      </c>
      <c r="M29" s="9">
        <f>IF(AD28="OK",M28*(1+Justering!BK29),B28*Översikt!$I$20*(1+Justering!BK29))</f>
        <v>24105.790995742842</v>
      </c>
      <c r="N29" s="9">
        <f>IF(AD28="OK",N28*(1+Justering!BP29),B28*Översikt!$I$21*(1+Justering!BP29))</f>
        <v>6228.4371307613183</v>
      </c>
      <c r="O29" s="9">
        <f>IF(AD28="OK",O28*(1+Justering!BT29),B28*Översikt!$I$23*(1+Justering!BT29))</f>
        <v>0</v>
      </c>
      <c r="P29" s="9">
        <f>IF(AD28="OK",P28*(1+Justering!BR29),B28*Översikt!$I$24*(1+Justering!BR29))</f>
        <v>0</v>
      </c>
      <c r="Q29" s="9">
        <f>IF(AD28="OK",Q28*(1+Justering!BT29),B28*Översikt!$I$25*(1+Justering!BT29))</f>
        <v>0</v>
      </c>
      <c r="S29" s="2" t="s">
        <v>177</v>
      </c>
      <c r="T29" s="48">
        <f t="shared" si="6"/>
        <v>61483.198901989803</v>
      </c>
      <c r="U29" s="49">
        <f t="shared" si="20"/>
        <v>0.50437759428012974</v>
      </c>
      <c r="V29" s="50" t="str">
        <f>IF(AND(U29 &gt;= Översikt!$E$12,U29 &lt;= Översikt!$G$12),"OK","Breach")</f>
        <v>OK</v>
      </c>
      <c r="W29" s="48">
        <f t="shared" si="7"/>
        <v>60415.948877842427</v>
      </c>
      <c r="X29" s="51">
        <f t="shared" si="8"/>
        <v>0.49562240571987021</v>
      </c>
      <c r="Y29" s="50" t="str">
        <f>IF(AND(X29 &gt;= Översikt!$E$16,X29 &lt;= Översikt!$G$16),"OK","Breach")</f>
        <v>OK</v>
      </c>
      <c r="Z29" s="48">
        <f t="shared" si="9"/>
        <v>0</v>
      </c>
      <c r="AA29" s="51">
        <f t="shared" si="10"/>
        <v>0</v>
      </c>
      <c r="AB29" s="50" t="str">
        <f>IF(AND(AA29 &gt;= Översikt!$E$22,AA29 &lt;= Översikt!$G$22),"OK","Breach")</f>
        <v>OK</v>
      </c>
      <c r="AC29" s="35">
        <f t="shared" si="11"/>
        <v>0</v>
      </c>
      <c r="AD29" s="35" t="str">
        <f t="shared" si="12"/>
        <v>OK</v>
      </c>
      <c r="AE29" s="2" t="s">
        <v>177</v>
      </c>
      <c r="AF29" s="9">
        <f t="shared" si="21"/>
        <v>123053.69937163373</v>
      </c>
      <c r="AG29" s="27">
        <f t="shared" si="22"/>
        <v>1.2305369937163373</v>
      </c>
      <c r="AH29" s="34">
        <f t="shared" si="13"/>
        <v>4.8146936865203216E-3</v>
      </c>
      <c r="AI29" s="34">
        <f>MIN(0,(AF29-MAX(AF$5:AF29))/MAX(AF$5:AF29))</f>
        <v>0</v>
      </c>
      <c r="AJ29" s="2" t="s">
        <v>177</v>
      </c>
      <c r="AK29" s="9">
        <f>IF(AZ28="OK",AK28*(1+Justering!BW29),AF28*Översikt!$I$13*(1+Justering!BW29))</f>
        <v>49206.153143212017</v>
      </c>
      <c r="AL29" s="9">
        <f>IF(AZ28="OK",AL28*(1+Justering!BV29),AF28*Översikt!$I$14*(1+Justering!BV29))</f>
        <v>12560.258999511028</v>
      </c>
      <c r="AM29" s="9">
        <f>IF(AZ28="OK",AM28*(1+Justering!CD29),AF28*Översikt!$I$15*(1+Justering!CD29))</f>
        <v>0</v>
      </c>
      <c r="AN29" s="9">
        <f>IF(BH28="OK",AN28*(1+Justering!CB29),AF28*Översikt!$I$17*(1+Justering!CB29))</f>
        <v>0</v>
      </c>
      <c r="AO29" s="48">
        <f>IF(BH28="OK",AO28*(1+Justering!BZ29),AF28*Översikt!$I$18*(1+Justering!BZ29))</f>
        <v>30586.688852158073</v>
      </c>
      <c r="AP29" s="48">
        <f>IF(BH28="OK",AP28*(1+Justering!CA29),AF28*Översikt!$I$19*(1+Justering!CA29))</f>
        <v>0</v>
      </c>
      <c r="AQ29" s="48">
        <f>IF(BH28="OK",AQ28*(1+Justering!BY29),AF28*Översikt!$I$20*(1+Justering!BY29))</f>
        <v>24494.200043410889</v>
      </c>
      <c r="AR29" s="48">
        <f>IF(BH28="OK",AR28*(1+Justering!CG29),AF28*Översikt!$I$21*(1+Justering!CG29))</f>
        <v>6206.3983333417209</v>
      </c>
      <c r="AS29" s="9">
        <f>IF(BH28="OK",AS28*(1+Justering!CI29),AF28*Översikt!$I$23*(1+Justering!CI29))</f>
        <v>0</v>
      </c>
      <c r="AT29" s="9">
        <f>IF(BH28="OK",AT28*(1+Justering!CH29),AF28*Översikt!$I$24*(1+Justering!CH29))</f>
        <v>0</v>
      </c>
      <c r="AU29" s="9">
        <f>IF(BH28="OK",AU28*(1+Justering!CE29),AF28*Översikt!$I$25*(1+Justering!CE29))</f>
        <v>0</v>
      </c>
      <c r="AW29" s="2" t="s">
        <v>177</v>
      </c>
      <c r="AX29" s="48">
        <f t="shared" si="14"/>
        <v>61766.412142723042</v>
      </c>
      <c r="AY29" s="49">
        <f t="shared" si="0"/>
        <v>0.50194681231145011</v>
      </c>
      <c r="AZ29" s="50" t="str">
        <f>IF(AND(AY29 &gt;= Översikt!$E$12,AY29 &lt;= Översikt!$G$12),"OK","Breach")</f>
        <v>OK</v>
      </c>
      <c r="BA29" s="48">
        <f t="shared" si="15"/>
        <v>61287.287228910682</v>
      </c>
      <c r="BB29" s="49">
        <f t="shared" si="1"/>
        <v>0.49805318768854984</v>
      </c>
      <c r="BC29" s="50" t="str">
        <f>IF(AND(BB29 &gt;= Översikt!$E$16,BB29 &lt;= Översikt!$G$16),"OK","Breach")</f>
        <v>OK</v>
      </c>
      <c r="BD29" s="48">
        <f t="shared" si="16"/>
        <v>0</v>
      </c>
      <c r="BE29" s="49">
        <f t="shared" si="2"/>
        <v>0</v>
      </c>
      <c r="BF29" s="50" t="str">
        <f>IF(AND(BE29 &gt;= Översikt!$E$22,BE29 &lt;= Översikt!$G$22),"OK","Breach")</f>
        <v>OK</v>
      </c>
      <c r="BG29" s="35">
        <f t="shared" si="17"/>
        <v>0</v>
      </c>
      <c r="BH29" s="35" t="str">
        <f t="shared" si="18"/>
        <v>OK</v>
      </c>
      <c r="BI29" s="2" t="s">
        <v>177</v>
      </c>
      <c r="BJ29" s="33">
        <f t="shared" si="3"/>
        <v>1.1545515918014893E-2</v>
      </c>
    </row>
    <row r="30" spans="1:62" x14ac:dyDescent="0.3">
      <c r="A30" s="15">
        <v>44227</v>
      </c>
      <c r="B30" s="9">
        <f t="shared" si="4"/>
        <v>122907.09884635327</v>
      </c>
      <c r="C30" s="27">
        <f t="shared" si="19"/>
        <v>1.2290709884635327</v>
      </c>
      <c r="D30" s="34">
        <f t="shared" si="5"/>
        <v>8.2687293953978003E-3</v>
      </c>
      <c r="E30" s="34">
        <f>MIN(0,(B30-MAX(B$5:B30))/MAX(B$5:B30))</f>
        <v>0</v>
      </c>
      <c r="F30" s="2" t="s">
        <v>177</v>
      </c>
      <c r="G30" s="9">
        <f>IF(AD29="OK",G29*(1+Justering!BO30),B29*Översikt!$I$13*(1+Justering!BO30))</f>
        <v>48530.114158675067</v>
      </c>
      <c r="H30" s="9">
        <f>IF(AD29="OK",H29*(1+Justering!BL30),B29*Översikt!$I$14*(1+Justering!BL30))</f>
        <v>13911.341746219674</v>
      </c>
      <c r="I30" s="9">
        <f>IF(AD29="OK",I29*(1+Justering!BN30),B29*Översikt!$I$15*(1+Justering!BN30))</f>
        <v>0</v>
      </c>
      <c r="J30" s="9">
        <f>IF(AD29="OK",J29*(1+Justering!BJ30),B29*Översikt!$I$17*(1+Justering!BJ30))</f>
        <v>0</v>
      </c>
      <c r="K30" s="9">
        <f>IF(AD29="OK",K29*(1+Justering!BH30),B29*Översikt!$I$18*(1+Justering!BH30))</f>
        <v>30062.614506683214</v>
      </c>
      <c r="L30" s="9">
        <f>IF(AD29="OK",L29*(1+Justering!BI30),B29*Översikt!$I$19*(1+Justering!BI30))</f>
        <v>0</v>
      </c>
      <c r="M30" s="9">
        <f>IF(AD29="OK",M29*(1+Justering!BK30),B29*Översikt!$I$20*(1+Justering!BK30))</f>
        <v>24164.098512448829</v>
      </c>
      <c r="N30" s="9">
        <f>IF(AD29="OK",N29*(1+Justering!BP30),B29*Översikt!$I$21*(1+Justering!BP30))</f>
        <v>6238.9299223265034</v>
      </c>
      <c r="O30" s="9">
        <f>IF(AD29="OK",O29*(1+Justering!BT30),B29*Översikt!$I$23*(1+Justering!BT30))</f>
        <v>0</v>
      </c>
      <c r="P30" s="9">
        <f>IF(AD29="OK",P29*(1+Justering!BR30),B29*Översikt!$I$24*(1+Justering!BR30))</f>
        <v>0</v>
      </c>
      <c r="Q30" s="9">
        <f>IF(AD29="OK",Q29*(1+Justering!BT30),B29*Översikt!$I$25*(1+Justering!BT30))</f>
        <v>0</v>
      </c>
      <c r="S30" s="2" t="s">
        <v>177</v>
      </c>
      <c r="T30" s="48">
        <f t="shared" si="6"/>
        <v>62441.455904894741</v>
      </c>
      <c r="U30" s="49">
        <f t="shared" si="20"/>
        <v>0.50803783093890365</v>
      </c>
      <c r="V30" s="50" t="str">
        <f>IF(AND(U30 &gt;= Översikt!$E$12,U30 &lt;= Översikt!$G$12),"OK","Breach")</f>
        <v>OK</v>
      </c>
      <c r="W30" s="48">
        <f t="shared" si="7"/>
        <v>60465.642941458551</v>
      </c>
      <c r="X30" s="51">
        <f t="shared" si="8"/>
        <v>0.49196216906109652</v>
      </c>
      <c r="Y30" s="50" t="str">
        <f>IF(AND(X30 &gt;= Översikt!$E$16,X30 &lt;= Översikt!$G$16),"OK","Breach")</f>
        <v>OK</v>
      </c>
      <c r="Z30" s="48">
        <f t="shared" si="9"/>
        <v>0</v>
      </c>
      <c r="AA30" s="51">
        <f t="shared" si="10"/>
        <v>0</v>
      </c>
      <c r="AB30" s="50" t="str">
        <f>IF(AND(AA30 &gt;= Översikt!$E$22,AA30 &lt;= Översikt!$G$22),"OK","Breach")</f>
        <v>OK</v>
      </c>
      <c r="AC30" s="35">
        <f t="shared" si="11"/>
        <v>0</v>
      </c>
      <c r="AD30" s="35" t="str">
        <f t="shared" si="12"/>
        <v>OK</v>
      </c>
      <c r="AE30" s="2" t="s">
        <v>177</v>
      </c>
      <c r="AF30" s="9">
        <f t="shared" si="21"/>
        <v>124415.63232392017</v>
      </c>
      <c r="AG30" s="27">
        <f t="shared" si="22"/>
        <v>1.2441563232392017</v>
      </c>
      <c r="AH30" s="34">
        <f t="shared" si="13"/>
        <v>1.1067793648147584E-2</v>
      </c>
      <c r="AI30" s="34">
        <f>MIN(0,(AF30-MAX(AF$5:AF30))/MAX(AF$5:AF30))</f>
        <v>0</v>
      </c>
      <c r="AJ30" s="2" t="s">
        <v>177</v>
      </c>
      <c r="AK30" s="9">
        <f>IF(AZ29="OK",AK29*(1+Justering!BW30),AF29*Översikt!$I$13*(1+Justering!BW30))</f>
        <v>50276.687671438784</v>
      </c>
      <c r="AL30" s="9">
        <f>IF(AZ29="OK",AL29*(1+Justering!BV30),AF29*Översikt!$I$14*(1+Justering!BV30))</f>
        <v>12821.032235377696</v>
      </c>
      <c r="AM30" s="9">
        <f>IF(AZ29="OK",AM29*(1+Justering!CD30),AF29*Översikt!$I$15*(1+Justering!CD30))</f>
        <v>0</v>
      </c>
      <c r="AN30" s="9">
        <f>IF(BH29="OK",AN29*(1+Justering!CB30),AF29*Översikt!$I$17*(1+Justering!CB30))</f>
        <v>0</v>
      </c>
      <c r="AO30" s="48">
        <f>IF(BH29="OK",AO29*(1+Justering!BZ30),AF29*Översikt!$I$18*(1+Justering!BZ30))</f>
        <v>30583.399765154965</v>
      </c>
      <c r="AP30" s="48">
        <f>IF(BH29="OK",AP29*(1+Justering!CA30),AF29*Översikt!$I$19*(1+Justering!CA30))</f>
        <v>0</v>
      </c>
      <c r="AQ30" s="48">
        <f>IF(BH29="OK",AQ29*(1+Justering!BY30),AF29*Översikt!$I$20*(1+Justering!BY30))</f>
        <v>24526.975302413844</v>
      </c>
      <c r="AR30" s="48">
        <f>IF(BH29="OK",AR29*(1+Justering!CG30),AF29*Översikt!$I$21*(1+Justering!CG30))</f>
        <v>6207.537349534874</v>
      </c>
      <c r="AS30" s="9">
        <f>IF(BH29="OK",AS29*(1+Justering!CI30),AF29*Översikt!$I$23*(1+Justering!CI30))</f>
        <v>0</v>
      </c>
      <c r="AT30" s="9">
        <f>IF(BH29="OK",AT29*(1+Justering!CH30),AF29*Översikt!$I$24*(1+Justering!CH30))</f>
        <v>0</v>
      </c>
      <c r="AU30" s="9">
        <f>IF(BH29="OK",AU29*(1+Justering!CE30),AF29*Översikt!$I$25*(1+Justering!CE30))</f>
        <v>0</v>
      </c>
      <c r="AW30" s="2" t="s">
        <v>177</v>
      </c>
      <c r="AX30" s="48">
        <f t="shared" si="14"/>
        <v>63097.719906816477</v>
      </c>
      <c r="AY30" s="49">
        <f t="shared" si="0"/>
        <v>0.50715266826390026</v>
      </c>
      <c r="AZ30" s="50" t="str">
        <f>IF(AND(AY30 &gt;= Översikt!$E$12,AY30 &lt;= Översikt!$G$12),"OK","Breach")</f>
        <v>OK</v>
      </c>
      <c r="BA30" s="48">
        <f t="shared" si="15"/>
        <v>61317.912417103682</v>
      </c>
      <c r="BB30" s="49">
        <f t="shared" si="1"/>
        <v>0.49284733173609957</v>
      </c>
      <c r="BC30" s="50" t="str">
        <f>IF(AND(BB30 &gt;= Översikt!$E$16,BB30 &lt;= Översikt!$G$16),"OK","Breach")</f>
        <v>OK</v>
      </c>
      <c r="BD30" s="48">
        <f t="shared" si="16"/>
        <v>0</v>
      </c>
      <c r="BE30" s="49">
        <f t="shared" si="2"/>
        <v>0</v>
      </c>
      <c r="BF30" s="50" t="str">
        <f>IF(AND(BE30 &gt;= Översikt!$E$22,BE30 &lt;= Översikt!$G$22),"OK","Breach")</f>
        <v>OK</v>
      </c>
      <c r="BG30" s="35">
        <f t="shared" si="17"/>
        <v>0</v>
      </c>
      <c r="BH30" s="35" t="str">
        <f t="shared" si="18"/>
        <v>OK</v>
      </c>
      <c r="BI30" s="2" t="s">
        <v>177</v>
      </c>
      <c r="BJ30" s="33">
        <f t="shared" si="3"/>
        <v>1.5085334775668979E-2</v>
      </c>
    </row>
    <row r="31" spans="1:62" x14ac:dyDescent="0.3">
      <c r="A31" s="15">
        <v>44255</v>
      </c>
      <c r="B31" s="9">
        <f t="shared" si="4"/>
        <v>124586.04701310204</v>
      </c>
      <c r="C31" s="27">
        <f t="shared" si="19"/>
        <v>1.2458604701310203</v>
      </c>
      <c r="D31" s="34">
        <f t="shared" si="5"/>
        <v>1.3660302639212363E-2</v>
      </c>
      <c r="E31" s="34">
        <f>MIN(0,(B31-MAX(B$5:B31))/MAX(B$5:B31))</f>
        <v>0</v>
      </c>
      <c r="F31" s="2" t="s">
        <v>177</v>
      </c>
      <c r="G31" s="9">
        <f>IF(AD30="OK",G30*(1+Justering!BO31),B30*Översikt!$I$13*(1+Justering!BO31))</f>
        <v>50100.832342221773</v>
      </c>
      <c r="H31" s="9">
        <f>IF(AD30="OK",H30*(1+Justering!BL31),B30*Översikt!$I$14*(1+Justering!BL31))</f>
        <v>14333.187867600151</v>
      </c>
      <c r="I31" s="9">
        <f>IF(AD30="OK",I30*(1+Justering!BN31),B30*Översikt!$I$15*(1+Justering!BN31))</f>
        <v>0</v>
      </c>
      <c r="J31" s="9">
        <f>IF(AD30="OK",J30*(1+Justering!BJ31),B30*Översikt!$I$17*(1+Justering!BJ31))</f>
        <v>0</v>
      </c>
      <c r="K31" s="9">
        <f>IF(AD30="OK",K30*(1+Justering!BH31),B30*Översikt!$I$18*(1+Justering!BH31))</f>
        <v>29818.903741527698</v>
      </c>
      <c r="L31" s="9">
        <f>IF(AD30="OK",L30*(1+Justering!BI31),B30*Översikt!$I$19*(1+Justering!BI31))</f>
        <v>0</v>
      </c>
      <c r="M31" s="9">
        <f>IF(AD30="OK",M30*(1+Justering!BK31),B30*Översikt!$I$20*(1+Justering!BK31))</f>
        <v>24067.784881614647</v>
      </c>
      <c r="N31" s="9">
        <f>IF(AD30="OK",N30*(1+Justering!BP31),B30*Översikt!$I$21*(1+Justering!BP31))</f>
        <v>6265.3381801377618</v>
      </c>
      <c r="O31" s="9">
        <f>IF(AD30="OK",O30*(1+Justering!BT31),B30*Översikt!$I$23*(1+Justering!BT31))</f>
        <v>0</v>
      </c>
      <c r="P31" s="9">
        <f>IF(AD30="OK",P30*(1+Justering!BR31),B30*Översikt!$I$24*(1+Justering!BR31))</f>
        <v>0</v>
      </c>
      <c r="Q31" s="9">
        <f>IF(AD30="OK",Q30*(1+Justering!BT31),B30*Översikt!$I$25*(1+Justering!BT31))</f>
        <v>0</v>
      </c>
      <c r="S31" s="2" t="s">
        <v>177</v>
      </c>
      <c r="T31" s="48">
        <f t="shared" si="6"/>
        <v>64434.020209821923</v>
      </c>
      <c r="U31" s="49">
        <f t="shared" si="20"/>
        <v>0.51718488349699177</v>
      </c>
      <c r="V31" s="50" t="str">
        <f>IF(AND(U31 &gt;= Översikt!$E$12,U31 &lt;= Översikt!$G$12),"OK","Breach")</f>
        <v>OK</v>
      </c>
      <c r="W31" s="48">
        <f t="shared" si="7"/>
        <v>60152.026803280103</v>
      </c>
      <c r="X31" s="51">
        <f t="shared" si="8"/>
        <v>0.48281511650300807</v>
      </c>
      <c r="Y31" s="50" t="str">
        <f>IF(AND(X31 &gt;= Översikt!$E$16,X31 &lt;= Översikt!$G$16),"OK","Breach")</f>
        <v>OK</v>
      </c>
      <c r="Z31" s="48">
        <f t="shared" si="9"/>
        <v>0</v>
      </c>
      <c r="AA31" s="51">
        <f t="shared" si="10"/>
        <v>0</v>
      </c>
      <c r="AB31" s="50" t="str">
        <f>IF(AND(AA31 &gt;= Översikt!$E$22,AA31 &lt;= Översikt!$G$22),"OK","Breach")</f>
        <v>OK</v>
      </c>
      <c r="AC31" s="35">
        <f t="shared" si="11"/>
        <v>0</v>
      </c>
      <c r="AD31" s="35" t="str">
        <f t="shared" si="12"/>
        <v>OK</v>
      </c>
      <c r="AE31" s="2" t="s">
        <v>177</v>
      </c>
      <c r="AF31" s="9">
        <f t="shared" si="21"/>
        <v>125429.79322794951</v>
      </c>
      <c r="AG31" s="27">
        <f t="shared" si="22"/>
        <v>1.2542979322794952</v>
      </c>
      <c r="AH31" s="34">
        <f t="shared" si="13"/>
        <v>8.1513945240332397E-3</v>
      </c>
      <c r="AI31" s="34">
        <f>MIN(0,(AF31-MAX(AF$5:AF31))/MAX(AF$5:AF31))</f>
        <v>0</v>
      </c>
      <c r="AJ31" s="2" t="s">
        <v>177</v>
      </c>
      <c r="AK31" s="9">
        <f>IF(AZ30="OK",AK30*(1+Justering!BW31),AF30*Översikt!$I$13*(1+Justering!BW31))</f>
        <v>51473.529662705558</v>
      </c>
      <c r="AL31" s="9">
        <f>IF(AZ30="OK",AL30*(1+Justering!BV31),AF30*Översikt!$I$14*(1+Justering!BV31))</f>
        <v>13039.699739975575</v>
      </c>
      <c r="AM31" s="9">
        <f>IF(AZ30="OK",AM30*(1+Justering!CD31),AF30*Översikt!$I$15*(1+Justering!CD31))</f>
        <v>0</v>
      </c>
      <c r="AN31" s="9">
        <f>IF(BH30="OK",AN30*(1+Justering!CB31),AF30*Översikt!$I$17*(1+Justering!CB31))</f>
        <v>0</v>
      </c>
      <c r="AO31" s="48">
        <f>IF(BH30="OK",AO30*(1+Justering!BZ31),AF30*Översikt!$I$18*(1+Justering!BZ31))</f>
        <v>30279.99248942835</v>
      </c>
      <c r="AP31" s="48">
        <f>IF(BH30="OK",AP30*(1+Justering!CA31),AF30*Översikt!$I$19*(1+Justering!CA31))</f>
        <v>0</v>
      </c>
      <c r="AQ31" s="48">
        <f>IF(BH30="OK",AQ30*(1+Justering!BY31),AF30*Översikt!$I$20*(1+Justering!BY31))</f>
        <v>24410.788270964764</v>
      </c>
      <c r="AR31" s="48">
        <f>IF(BH30="OK",AR30*(1+Justering!CG31),AF30*Översikt!$I$21*(1+Justering!CG31))</f>
        <v>6225.7830648752724</v>
      </c>
      <c r="AS31" s="9">
        <f>IF(BH30="OK",AS30*(1+Justering!CI31),AF30*Översikt!$I$23*(1+Justering!CI31))</f>
        <v>0</v>
      </c>
      <c r="AT31" s="9">
        <f>IF(BH30="OK",AT30*(1+Justering!CH31),AF30*Översikt!$I$24*(1+Justering!CH31))</f>
        <v>0</v>
      </c>
      <c r="AU31" s="9">
        <f>IF(BH30="OK",AU30*(1+Justering!CE31),AF30*Översikt!$I$25*(1+Justering!CE31))</f>
        <v>0</v>
      </c>
      <c r="AW31" s="2" t="s">
        <v>177</v>
      </c>
      <c r="AX31" s="48">
        <f t="shared" si="14"/>
        <v>64513.229402681129</v>
      </c>
      <c r="AY31" s="49">
        <f t="shared" si="0"/>
        <v>0.51433736548890086</v>
      </c>
      <c r="AZ31" s="50" t="str">
        <f>IF(AND(AY31 &gt;= Översikt!$E$12,AY31 &lt;= Översikt!$G$12),"OK","Breach")</f>
        <v>OK</v>
      </c>
      <c r="BA31" s="48">
        <f t="shared" si="15"/>
        <v>60916.563825268386</v>
      </c>
      <c r="BB31" s="49">
        <f t="shared" si="1"/>
        <v>0.48566263451109914</v>
      </c>
      <c r="BC31" s="50" t="str">
        <f>IF(AND(BB31 &gt;= Översikt!$E$16,BB31 &lt;= Översikt!$G$16),"OK","Breach")</f>
        <v>OK</v>
      </c>
      <c r="BD31" s="48">
        <f t="shared" si="16"/>
        <v>0</v>
      </c>
      <c r="BE31" s="49">
        <f t="shared" si="2"/>
        <v>0</v>
      </c>
      <c r="BF31" s="50" t="str">
        <f>IF(AND(BE31 &gt;= Översikt!$E$22,BE31 &lt;= Översikt!$G$22),"OK","Breach")</f>
        <v>OK</v>
      </c>
      <c r="BG31" s="35">
        <f t="shared" si="17"/>
        <v>0</v>
      </c>
      <c r="BH31" s="35" t="str">
        <f t="shared" si="18"/>
        <v>OK</v>
      </c>
      <c r="BI31" s="2" t="s">
        <v>177</v>
      </c>
      <c r="BJ31" s="33">
        <f t="shared" si="3"/>
        <v>8.4374621484748502E-3</v>
      </c>
    </row>
    <row r="32" spans="1:62" x14ac:dyDescent="0.3">
      <c r="A32" s="15">
        <v>44286</v>
      </c>
      <c r="B32" s="9">
        <f t="shared" si="4"/>
        <v>128964.14631530826</v>
      </c>
      <c r="C32" s="27">
        <f t="shared" si="19"/>
        <v>1.2896414631530826</v>
      </c>
      <c r="D32" s="34">
        <f t="shared" si="5"/>
        <v>3.5141168751792851E-2</v>
      </c>
      <c r="E32" s="34">
        <f>MIN(0,(B32-MAX(B$5:B32))/MAX(B$5:B32))</f>
        <v>0</v>
      </c>
      <c r="F32" s="2" t="s">
        <v>177</v>
      </c>
      <c r="G32" s="9">
        <f>IF(AD31="OK",G31*(1+Justering!BO32),B31*Översikt!$I$13*(1+Justering!BO32))</f>
        <v>53232.786426074388</v>
      </c>
      <c r="H32" s="9">
        <f>IF(AD31="OK",H31*(1+Justering!BL32),B31*Översikt!$I$14*(1+Justering!BL32))</f>
        <v>15510.107577389586</v>
      </c>
      <c r="I32" s="9">
        <f>IF(AD31="OK",I31*(1+Justering!BN32),B31*Översikt!$I$15*(1+Justering!BN32))</f>
        <v>0</v>
      </c>
      <c r="J32" s="9">
        <f>IF(AD31="OK",J31*(1+Justering!BJ32),B31*Översikt!$I$17*(1+Justering!BJ32))</f>
        <v>0</v>
      </c>
      <c r="K32" s="9">
        <f>IF(AD31="OK",K31*(1+Justering!BH32),B31*Översikt!$I$18*(1+Justering!BH32))</f>
        <v>29853.719565121348</v>
      </c>
      <c r="L32" s="9">
        <f>IF(AD31="OK",L31*(1+Justering!BI32),B31*Översikt!$I$19*(1+Justering!BI32))</f>
        <v>0</v>
      </c>
      <c r="M32" s="9">
        <f>IF(AD31="OK",M31*(1+Justering!BK32),B31*Översikt!$I$20*(1+Justering!BK32))</f>
        <v>24101.069739329399</v>
      </c>
      <c r="N32" s="9">
        <f>IF(AD31="OK",N31*(1+Justering!BP32),B31*Översikt!$I$21*(1+Justering!BP32))</f>
        <v>6266.4630073935505</v>
      </c>
      <c r="O32" s="9">
        <f>IF(AD31="OK",O31*(1+Justering!BT32),B31*Översikt!$I$23*(1+Justering!BT32))</f>
        <v>0</v>
      </c>
      <c r="P32" s="9">
        <f>IF(AD31="OK",P31*(1+Justering!BR32),B31*Översikt!$I$24*(1+Justering!BR32))</f>
        <v>0</v>
      </c>
      <c r="Q32" s="9">
        <f>IF(AD31="OK",Q31*(1+Justering!BT32),B31*Översikt!$I$25*(1+Justering!BT32))</f>
        <v>0</v>
      </c>
      <c r="S32" s="2" t="s">
        <v>177</v>
      </c>
      <c r="T32" s="48">
        <f t="shared" si="6"/>
        <v>68742.894003463967</v>
      </c>
      <c r="U32" s="49">
        <f t="shared" si="20"/>
        <v>0.53303880161694273</v>
      </c>
      <c r="V32" s="50" t="str">
        <f>IF(AND(U32 &gt;= Översikt!$E$12,U32 &lt;= Översikt!$G$12),"OK","Breach")</f>
        <v>OK</v>
      </c>
      <c r="W32" s="48">
        <f t="shared" si="7"/>
        <v>60221.252311844299</v>
      </c>
      <c r="X32" s="51">
        <f t="shared" si="8"/>
        <v>0.46696119838305739</v>
      </c>
      <c r="Y32" s="50" t="str">
        <f>IF(AND(X32 &gt;= Översikt!$E$16,X32 &lt;= Översikt!$G$16),"OK","Breach")</f>
        <v>OK</v>
      </c>
      <c r="Z32" s="48">
        <f t="shared" si="9"/>
        <v>0</v>
      </c>
      <c r="AA32" s="51">
        <f t="shared" si="10"/>
        <v>0</v>
      </c>
      <c r="AB32" s="50" t="str">
        <f>IF(AND(AA32 &gt;= Översikt!$E$22,AA32 &lt;= Översikt!$G$22),"OK","Breach")</f>
        <v>OK</v>
      </c>
      <c r="AC32" s="35">
        <f t="shared" si="11"/>
        <v>0</v>
      </c>
      <c r="AD32" s="35" t="str">
        <f t="shared" si="12"/>
        <v>OK</v>
      </c>
      <c r="AE32" s="2" t="s">
        <v>177</v>
      </c>
      <c r="AF32" s="9">
        <f t="shared" si="21"/>
        <v>130073.77174275481</v>
      </c>
      <c r="AG32" s="27">
        <f t="shared" si="22"/>
        <v>1.3007377174275481</v>
      </c>
      <c r="AH32" s="34">
        <f t="shared" si="13"/>
        <v>3.7024524997546271E-2</v>
      </c>
      <c r="AI32" s="34">
        <f>MIN(0,(AF32-MAX(AF$5:AF32))/MAX(AF$5:AF32))</f>
        <v>0</v>
      </c>
      <c r="AJ32" s="2" t="s">
        <v>177</v>
      </c>
      <c r="AK32" s="9">
        <f>IF(AZ31="OK",AK31*(1+Justering!BW32),AF31*Översikt!$I$13*(1+Justering!BW32))</f>
        <v>55048.768059915332</v>
      </c>
      <c r="AL32" s="9">
        <f>IF(AZ31="OK",AL31*(1+Justering!BV32),AF31*Översikt!$I$14*(1+Justering!BV32))</f>
        <v>14028.313266008148</v>
      </c>
      <c r="AM32" s="9">
        <f>IF(AZ31="OK",AM31*(1+Justering!CD32),AF31*Översikt!$I$15*(1+Justering!CD32))</f>
        <v>0</v>
      </c>
      <c r="AN32" s="9">
        <f>IF(BH31="OK",AN31*(1+Justering!CB32),AF31*Översikt!$I$17*(1+Justering!CB32))</f>
        <v>0</v>
      </c>
      <c r="AO32" s="48">
        <f>IF(BH31="OK",AO31*(1+Justering!BZ32),AF31*Översikt!$I$18*(1+Justering!BZ32))</f>
        <v>30322.744196329451</v>
      </c>
      <c r="AP32" s="48">
        <f>IF(BH31="OK",AP31*(1+Justering!CA32),AF31*Översikt!$I$19*(1+Justering!CA32))</f>
        <v>0</v>
      </c>
      <c r="AQ32" s="48">
        <f>IF(BH31="OK",AQ31*(1+Justering!BY32),AF31*Översikt!$I$20*(1+Justering!BY32))</f>
        <v>24435.417236741552</v>
      </c>
      <c r="AR32" s="48">
        <f>IF(BH31="OK",AR31*(1+Justering!CG32),AF31*Översikt!$I$21*(1+Justering!CG32))</f>
        <v>6238.528983760325</v>
      </c>
      <c r="AS32" s="9">
        <f>IF(BH31="OK",AS31*(1+Justering!CI32),AF31*Översikt!$I$23*(1+Justering!CI32))</f>
        <v>0</v>
      </c>
      <c r="AT32" s="9">
        <f>IF(BH31="OK",AT31*(1+Justering!CH32),AF31*Översikt!$I$24*(1+Justering!CH32))</f>
        <v>0</v>
      </c>
      <c r="AU32" s="9">
        <f>IF(BH31="OK",AU31*(1+Justering!CE32),AF31*Översikt!$I$25*(1+Justering!CE32))</f>
        <v>0</v>
      </c>
      <c r="AW32" s="2" t="s">
        <v>177</v>
      </c>
      <c r="AX32" s="48">
        <f t="shared" si="14"/>
        <v>69077.081325923486</v>
      </c>
      <c r="AY32" s="49">
        <f t="shared" si="0"/>
        <v>0.53106080034748526</v>
      </c>
      <c r="AZ32" s="50" t="str">
        <f>IF(AND(AY32 &gt;= Översikt!$E$12,AY32 &lt;= Översikt!$G$12),"OK","Breach")</f>
        <v>OK</v>
      </c>
      <c r="BA32" s="48">
        <f t="shared" si="15"/>
        <v>60996.690416831327</v>
      </c>
      <c r="BB32" s="49">
        <f t="shared" si="1"/>
        <v>0.46893919965251474</v>
      </c>
      <c r="BC32" s="50" t="str">
        <f>IF(AND(BB32 &gt;= Översikt!$E$16,BB32 &lt;= Översikt!$G$16),"OK","Breach")</f>
        <v>OK</v>
      </c>
      <c r="BD32" s="48">
        <f t="shared" si="16"/>
        <v>0</v>
      </c>
      <c r="BE32" s="49">
        <f t="shared" si="2"/>
        <v>0</v>
      </c>
      <c r="BF32" s="50" t="str">
        <f>IF(AND(BE32 &gt;= Översikt!$E$22,BE32 &lt;= Översikt!$G$22),"OK","Breach")</f>
        <v>OK</v>
      </c>
      <c r="BG32" s="35">
        <f t="shared" si="17"/>
        <v>0</v>
      </c>
      <c r="BH32" s="35" t="str">
        <f t="shared" si="18"/>
        <v>OK</v>
      </c>
      <c r="BI32" s="2" t="s">
        <v>177</v>
      </c>
      <c r="BJ32" s="33">
        <f t="shared" si="3"/>
        <v>1.1096254274465478E-2</v>
      </c>
    </row>
    <row r="33" spans="1:62" x14ac:dyDescent="0.3">
      <c r="A33" s="15">
        <v>44316</v>
      </c>
      <c r="B33" s="9">
        <f t="shared" si="4"/>
        <v>130275.06599619093</v>
      </c>
      <c r="C33" s="27">
        <f t="shared" si="19"/>
        <v>1.3027506599619092</v>
      </c>
      <c r="D33" s="34">
        <f t="shared" si="5"/>
        <v>1.0164993281757351E-2</v>
      </c>
      <c r="E33" s="34">
        <f>MIN(0,(B33-MAX(B$5:B33))/MAX(B$5:B33))</f>
        <v>0</v>
      </c>
      <c r="F33" s="2" t="s">
        <v>177</v>
      </c>
      <c r="G33" s="9">
        <f>IF(AD32="OK",G32*(1+Justering!BO33),B32*Översikt!$I$13*(1+Justering!BO33))</f>
        <v>53898.847519196272</v>
      </c>
      <c r="H33" s="9">
        <f>IF(AD32="OK",H32*(1+Justering!BL33),B32*Översikt!$I$14*(1+Justering!BL33))</f>
        <v>16087.519499984379</v>
      </c>
      <c r="I33" s="9">
        <f>IF(AD32="OK",I32*(1+Justering!BN33),B32*Översikt!$I$15*(1+Justering!BN33))</f>
        <v>0</v>
      </c>
      <c r="J33" s="9">
        <f>IF(AD32="OK",J32*(1+Justering!BJ33),B32*Översikt!$I$17*(1+Justering!BJ33))</f>
        <v>0</v>
      </c>
      <c r="K33" s="9">
        <f>IF(AD32="OK",K32*(1+Justering!BH33),B32*Översikt!$I$18*(1+Justering!BH33))</f>
        <v>29851.596649048563</v>
      </c>
      <c r="L33" s="9">
        <f>IF(AD32="OK",L32*(1+Justering!BI33),B32*Översikt!$I$19*(1+Justering!BI33))</f>
        <v>0</v>
      </c>
      <c r="M33" s="9">
        <f>IF(AD32="OK",M32*(1+Justering!BK33),B32*Översikt!$I$20*(1+Justering!BK33))</f>
        <v>24108.387686770231</v>
      </c>
      <c r="N33" s="9">
        <f>IF(AD32="OK",N32*(1+Justering!BP33),B32*Översikt!$I$21*(1+Justering!BP33))</f>
        <v>6328.714641191481</v>
      </c>
      <c r="O33" s="9">
        <f>IF(AD32="OK",O32*(1+Justering!BT33),B32*Översikt!$I$23*(1+Justering!BT33))</f>
        <v>0</v>
      </c>
      <c r="P33" s="9">
        <f>IF(AD32="OK",P32*(1+Justering!BR33),B32*Översikt!$I$24*(1+Justering!BR33))</f>
        <v>0</v>
      </c>
      <c r="Q33" s="9">
        <f>IF(AD32="OK",Q32*(1+Justering!BT33),B32*Översikt!$I$25*(1+Justering!BT33))</f>
        <v>0</v>
      </c>
      <c r="S33" s="2" t="s">
        <v>177</v>
      </c>
      <c r="T33" s="48">
        <f t="shared" si="6"/>
        <v>69986.367019180645</v>
      </c>
      <c r="U33" s="49">
        <f t="shared" si="20"/>
        <v>0.53721996979243103</v>
      </c>
      <c r="V33" s="50" t="str">
        <f>IF(AND(U33 &gt;= Översikt!$E$12,U33 &lt;= Översikt!$G$12),"OK","Breach")</f>
        <v>OK</v>
      </c>
      <c r="W33" s="48">
        <f t="shared" si="7"/>
        <v>60288.698977010274</v>
      </c>
      <c r="X33" s="51">
        <f t="shared" si="8"/>
        <v>0.46278003020756892</v>
      </c>
      <c r="Y33" s="50" t="str">
        <f>IF(AND(X33 &gt;= Översikt!$E$16,X33 &lt;= Översikt!$G$16),"OK","Breach")</f>
        <v>OK</v>
      </c>
      <c r="Z33" s="48">
        <f t="shared" si="9"/>
        <v>0</v>
      </c>
      <c r="AA33" s="51">
        <f t="shared" si="10"/>
        <v>0</v>
      </c>
      <c r="AB33" s="50" t="str">
        <f>IF(AND(AA33 &gt;= Översikt!$E$22,AA33 &lt;= Översikt!$G$22),"OK","Breach")</f>
        <v>OK</v>
      </c>
      <c r="AC33" s="35">
        <f t="shared" si="11"/>
        <v>0</v>
      </c>
      <c r="AD33" s="35" t="str">
        <f t="shared" si="12"/>
        <v>OK</v>
      </c>
      <c r="AE33" s="2" t="s">
        <v>177</v>
      </c>
      <c r="AF33" s="9">
        <f t="shared" si="21"/>
        <v>131271.11239530676</v>
      </c>
      <c r="AG33" s="27">
        <f t="shared" si="22"/>
        <v>1.3127111239530675</v>
      </c>
      <c r="AH33" s="34">
        <f t="shared" si="13"/>
        <v>9.2050890545398723E-3</v>
      </c>
      <c r="AI33" s="34">
        <f>MIN(0,(AF33-MAX(AF$5:AF33))/MAX(AF$5:AF33))</f>
        <v>0</v>
      </c>
      <c r="AJ33" s="2" t="s">
        <v>177</v>
      </c>
      <c r="AK33" s="9">
        <f>IF(AZ32="OK",AK32*(1+Justering!BW33),AF32*Översikt!$I$13*(1+Justering!BW33))</f>
        <v>55762.245269452163</v>
      </c>
      <c r="AL33" s="9">
        <f>IF(AZ32="OK",AL32*(1+Justering!BV33),AF32*Översikt!$I$14*(1+Justering!BV33))</f>
        <v>14408.208778804172</v>
      </c>
      <c r="AM33" s="9">
        <f>IF(AZ32="OK",AM32*(1+Justering!CD33),AF32*Översikt!$I$15*(1+Justering!CD33))</f>
        <v>0</v>
      </c>
      <c r="AN33" s="9">
        <f>IF(BH32="OK",AN32*(1+Justering!CB33),AF32*Översikt!$I$17*(1+Justering!CB33))</f>
        <v>0</v>
      </c>
      <c r="AO33" s="48">
        <f>IF(BH32="OK",AO32*(1+Justering!BZ33),AF32*Översikt!$I$18*(1+Justering!BZ33))</f>
        <v>30331.050566597289</v>
      </c>
      <c r="AP33" s="48">
        <f>IF(BH32="OK",AP32*(1+Justering!CA33),AF32*Översikt!$I$19*(1+Justering!CA33))</f>
        <v>0</v>
      </c>
      <c r="AQ33" s="48">
        <f>IF(BH32="OK",AQ32*(1+Justering!BY33),AF32*Översikt!$I$20*(1+Justering!BY33))</f>
        <v>24464.708909905781</v>
      </c>
      <c r="AR33" s="48">
        <f>IF(BH32="OK",AR32*(1+Justering!CG33),AF32*Översikt!$I$21*(1+Justering!CG33))</f>
        <v>6304.8988705473603</v>
      </c>
      <c r="AS33" s="9">
        <f>IF(BH32="OK",AS32*(1+Justering!CI33),AF32*Översikt!$I$23*(1+Justering!CI33))</f>
        <v>0</v>
      </c>
      <c r="AT33" s="9">
        <f>IF(BH32="OK",AT32*(1+Justering!CH33),AF32*Översikt!$I$24*(1+Justering!CH33))</f>
        <v>0</v>
      </c>
      <c r="AU33" s="9">
        <f>IF(BH32="OK",AU32*(1+Justering!CE33),AF32*Översikt!$I$25*(1+Justering!CE33))</f>
        <v>0</v>
      </c>
      <c r="AW33" s="2" t="s">
        <v>177</v>
      </c>
      <c r="AX33" s="48">
        <f t="shared" si="14"/>
        <v>70170.454048256332</v>
      </c>
      <c r="AY33" s="49">
        <f t="shared" si="0"/>
        <v>0.53454604572060505</v>
      </c>
      <c r="AZ33" s="50" t="str">
        <f>IF(AND(AY33 &gt;= Översikt!$E$12,AY33 &lt;= Översikt!$G$12),"OK","Breach")</f>
        <v>OK</v>
      </c>
      <c r="BA33" s="48">
        <f t="shared" si="15"/>
        <v>61100.658347050427</v>
      </c>
      <c r="BB33" s="49">
        <f t="shared" si="1"/>
        <v>0.46545395427939495</v>
      </c>
      <c r="BC33" s="50" t="str">
        <f>IF(AND(BB33 &gt;= Översikt!$E$16,BB33 &lt;= Översikt!$G$16),"OK","Breach")</f>
        <v>OK</v>
      </c>
      <c r="BD33" s="48">
        <f t="shared" si="16"/>
        <v>0</v>
      </c>
      <c r="BE33" s="49">
        <f t="shared" si="2"/>
        <v>0</v>
      </c>
      <c r="BF33" s="50" t="str">
        <f>IF(AND(BE33 &gt;= Översikt!$E$22,BE33 &lt;= Översikt!$G$22),"OK","Breach")</f>
        <v>OK</v>
      </c>
      <c r="BG33" s="35">
        <f t="shared" si="17"/>
        <v>0</v>
      </c>
      <c r="BH33" s="35" t="str">
        <f t="shared" si="18"/>
        <v>OK</v>
      </c>
      <c r="BI33" s="2" t="s">
        <v>177</v>
      </c>
      <c r="BJ33" s="33">
        <f t="shared" si="3"/>
        <v>9.9604639911583526E-3</v>
      </c>
    </row>
    <row r="34" spans="1:62" x14ac:dyDescent="0.3">
      <c r="A34" s="15">
        <v>44347</v>
      </c>
      <c r="B34" s="9">
        <f t="shared" si="4"/>
        <v>130378.10502374946</v>
      </c>
      <c r="C34" s="27">
        <f t="shared" si="19"/>
        <v>1.3037810502374947</v>
      </c>
      <c r="D34" s="34">
        <f t="shared" si="5"/>
        <v>7.9093437236532615E-4</v>
      </c>
      <c r="E34" s="34">
        <f>MIN(0,(B34-MAX(B$5:B34))/MAX(B$5:B34))</f>
        <v>0</v>
      </c>
      <c r="F34" s="2" t="s">
        <v>177</v>
      </c>
      <c r="G34" s="9">
        <f>IF(AD33="OK",G33*(1+Justering!BO34),B33*Översikt!$I$13*(1+Justering!BO34))</f>
        <v>53630.791759605869</v>
      </c>
      <c r="H34" s="9">
        <f>IF(AD33="OK",H33*(1+Justering!BL34),B33*Översikt!$I$14*(1+Justering!BL34))</f>
        <v>16493.229170225779</v>
      </c>
      <c r="I34" s="9">
        <f>IF(AD33="OK",I33*(1+Justering!BN34),B33*Översikt!$I$15*(1+Justering!BN34))</f>
        <v>0</v>
      </c>
      <c r="J34" s="9">
        <f>IF(AD33="OK",J33*(1+Justering!BJ34),B33*Översikt!$I$17*(1+Justering!BJ34))</f>
        <v>0</v>
      </c>
      <c r="K34" s="9">
        <f>IF(AD33="OK",K33*(1+Justering!BH34),B33*Översikt!$I$18*(1+Justering!BH34))</f>
        <v>29803.194162589105</v>
      </c>
      <c r="L34" s="9">
        <f>IF(AD33="OK",L33*(1+Justering!BI34),B33*Översikt!$I$19*(1+Justering!BI34))</f>
        <v>0</v>
      </c>
      <c r="M34" s="9">
        <f>IF(AD33="OK",M33*(1+Justering!BK34),B33*Översikt!$I$20*(1+Justering!BK34))</f>
        <v>24097.76485983999</v>
      </c>
      <c r="N34" s="9">
        <f>IF(AD33="OK",N33*(1+Justering!BP34),B33*Översikt!$I$21*(1+Justering!BP34))</f>
        <v>6353.1250714887274</v>
      </c>
      <c r="O34" s="9">
        <f>IF(AD33="OK",O33*(1+Justering!BT34),B33*Översikt!$I$23*(1+Justering!BT34))</f>
        <v>0</v>
      </c>
      <c r="P34" s="9">
        <f>IF(AD33="OK",P33*(1+Justering!BR34),B33*Översikt!$I$24*(1+Justering!BR34))</f>
        <v>0</v>
      </c>
      <c r="Q34" s="9">
        <f>IF(AD33="OK",Q33*(1+Justering!BT34),B33*Översikt!$I$25*(1+Justering!BT34))</f>
        <v>0</v>
      </c>
      <c r="S34" s="2" t="s">
        <v>177</v>
      </c>
      <c r="T34" s="48">
        <f t="shared" si="6"/>
        <v>70124.020929831648</v>
      </c>
      <c r="U34" s="49">
        <f t="shared" si="20"/>
        <v>0.53785120528525832</v>
      </c>
      <c r="V34" s="50" t="str">
        <f>IF(AND(U34 &gt;= Översikt!$E$12,U34 &lt;= Översikt!$G$12),"OK","Breach")</f>
        <v>OK</v>
      </c>
      <c r="W34" s="48">
        <f t="shared" si="7"/>
        <v>60254.084093917823</v>
      </c>
      <c r="X34" s="51">
        <f t="shared" si="8"/>
        <v>0.46214879471474168</v>
      </c>
      <c r="Y34" s="50" t="str">
        <f>IF(AND(X34 &gt;= Översikt!$E$16,X34 &lt;= Översikt!$G$16),"OK","Breach")</f>
        <v>OK</v>
      </c>
      <c r="Z34" s="48">
        <f t="shared" si="9"/>
        <v>0</v>
      </c>
      <c r="AA34" s="51">
        <f t="shared" si="10"/>
        <v>0</v>
      </c>
      <c r="AB34" s="50" t="str">
        <f>IF(AND(AA34 &gt;= Översikt!$E$22,AA34 &lt;= Översikt!$G$22),"OK","Breach")</f>
        <v>OK</v>
      </c>
      <c r="AC34" s="35">
        <f t="shared" si="11"/>
        <v>0</v>
      </c>
      <c r="AD34" s="35" t="str">
        <f t="shared" si="12"/>
        <v>OK</v>
      </c>
      <c r="AE34" s="2" t="s">
        <v>177</v>
      </c>
      <c r="AF34" s="9">
        <f t="shared" si="21"/>
        <v>131489.93773468625</v>
      </c>
      <c r="AG34" s="27">
        <f t="shared" si="22"/>
        <v>1.3148993773468625</v>
      </c>
      <c r="AH34" s="34">
        <f t="shared" si="13"/>
        <v>1.6669725378766209E-3</v>
      </c>
      <c r="AI34" s="34">
        <f>MIN(0,(AF34-MAX(AF$5:AF34))/MAX(AF$5:AF34))</f>
        <v>0</v>
      </c>
      <c r="AJ34" s="2" t="s">
        <v>177</v>
      </c>
      <c r="AK34" s="9">
        <f>IF(AZ33="OK",AK33*(1+Justering!BW34),AF33*Översikt!$I$13*(1+Justering!BW34))</f>
        <v>55745.072108231914</v>
      </c>
      <c r="AL34" s="9">
        <f>IF(AZ33="OK",AL33*(1+Justering!BV34),AF33*Översikt!$I$14*(1+Justering!BV34))</f>
        <v>14716.313332528282</v>
      </c>
      <c r="AM34" s="9">
        <f>IF(AZ33="OK",AM33*(1+Justering!CD34),AF33*Översikt!$I$15*(1+Justering!CD34))</f>
        <v>0</v>
      </c>
      <c r="AN34" s="9">
        <f>IF(BH33="OK",AN33*(1+Justering!CB34),AF33*Översikt!$I$17*(1+Justering!CB34))</f>
        <v>0</v>
      </c>
      <c r="AO34" s="48">
        <f>IF(BH33="OK",AO33*(1+Justering!BZ34),AF33*Översikt!$I$18*(1+Justering!BZ34))</f>
        <v>30274.605689303684</v>
      </c>
      <c r="AP34" s="48">
        <f>IF(BH33="OK",AP33*(1+Justering!CA34),AF33*Översikt!$I$19*(1+Justering!CA34))</f>
        <v>0</v>
      </c>
      <c r="AQ34" s="48">
        <f>IF(BH33="OK",AQ33*(1+Justering!BY34),AF33*Översikt!$I$20*(1+Justering!BY34))</f>
        <v>24447.294529739946</v>
      </c>
      <c r="AR34" s="48">
        <f>IF(BH33="OK",AR33*(1+Justering!CG34),AF33*Översikt!$I$21*(1+Justering!CG34))</f>
        <v>6306.6520748824159</v>
      </c>
      <c r="AS34" s="9">
        <f>IF(BH33="OK",AS33*(1+Justering!CI34),AF33*Översikt!$I$23*(1+Justering!CI34))</f>
        <v>0</v>
      </c>
      <c r="AT34" s="9">
        <f>IF(BH33="OK",AT33*(1+Justering!CH34),AF33*Översikt!$I$24*(1+Justering!CH34))</f>
        <v>0</v>
      </c>
      <c r="AU34" s="9">
        <f>IF(BH33="OK",AU33*(1+Justering!CE34),AF33*Översikt!$I$25*(1+Justering!CE34))</f>
        <v>0</v>
      </c>
      <c r="AW34" s="2" t="s">
        <v>177</v>
      </c>
      <c r="AX34" s="48">
        <f t="shared" si="14"/>
        <v>70461.38544076019</v>
      </c>
      <c r="AY34" s="49">
        <f t="shared" si="0"/>
        <v>0.53586903039633049</v>
      </c>
      <c r="AZ34" s="50" t="str">
        <f>IF(AND(AY34 &gt;= Översikt!$E$12,AY34 &lt;= Översikt!$G$12),"OK","Breach")</f>
        <v>OK</v>
      </c>
      <c r="BA34" s="48">
        <f t="shared" si="15"/>
        <v>61028.552293926048</v>
      </c>
      <c r="BB34" s="49">
        <f t="shared" si="1"/>
        <v>0.46413096960366945</v>
      </c>
      <c r="BC34" s="50" t="str">
        <f>IF(AND(BB34 &gt;= Översikt!$E$16,BB34 &lt;= Översikt!$G$16),"OK","Breach")</f>
        <v>OK</v>
      </c>
      <c r="BD34" s="48">
        <f t="shared" si="16"/>
        <v>0</v>
      </c>
      <c r="BE34" s="49">
        <f t="shared" si="2"/>
        <v>0</v>
      </c>
      <c r="BF34" s="50" t="str">
        <f>IF(AND(BE34 &gt;= Översikt!$E$22,BE34 &lt;= Översikt!$G$22),"OK","Breach")</f>
        <v>OK</v>
      </c>
      <c r="BG34" s="35">
        <f t="shared" si="17"/>
        <v>0</v>
      </c>
      <c r="BH34" s="35" t="str">
        <f t="shared" si="18"/>
        <v>OK</v>
      </c>
      <c r="BI34" s="2" t="s">
        <v>177</v>
      </c>
      <c r="BJ34" s="33">
        <f t="shared" si="3"/>
        <v>1.1118327109367776E-2</v>
      </c>
    </row>
    <row r="35" spans="1:62" x14ac:dyDescent="0.3">
      <c r="A35" s="15">
        <v>44377</v>
      </c>
      <c r="B35" s="9">
        <f t="shared" si="4"/>
        <v>132983.98703974468</v>
      </c>
      <c r="C35" s="27">
        <f t="shared" si="19"/>
        <v>1.3298398703974468</v>
      </c>
      <c r="D35" s="34">
        <f t="shared" si="5"/>
        <v>1.9987113752884644E-2</v>
      </c>
      <c r="E35" s="34">
        <f>MIN(0,(B35-MAX(B$5:B35))/MAX(B$5:B35))</f>
        <v>0</v>
      </c>
      <c r="F35" s="2" t="s">
        <v>177</v>
      </c>
      <c r="G35" s="9">
        <f>IF(AD34="OK",G34*(1+Justering!BO35),B34*Översikt!$I$13*(1+Justering!BO35))</f>
        <v>56015.625089536603</v>
      </c>
      <c r="H35" s="9">
        <f>IF(AD34="OK",H34*(1+Justering!BL35),B34*Översikt!$I$14*(1+Justering!BL35))</f>
        <v>16608.20818518641</v>
      </c>
      <c r="I35" s="9">
        <f>IF(AD34="OK",I34*(1+Justering!BN35),B34*Översikt!$I$15*(1+Justering!BN35))</f>
        <v>0</v>
      </c>
      <c r="J35" s="9">
        <f>IF(AD34="OK",J34*(1+Justering!BJ35),B34*Översikt!$I$17*(1+Justering!BJ35))</f>
        <v>0</v>
      </c>
      <c r="K35" s="9">
        <f>IF(AD34="OK",K34*(1+Justering!BH35),B34*Översikt!$I$18*(1+Justering!BH35))</f>
        <v>29845.227900830214</v>
      </c>
      <c r="L35" s="9">
        <f>IF(AD34="OK",L34*(1+Justering!BI35),B34*Översikt!$I$19*(1+Justering!BI35))</f>
        <v>0</v>
      </c>
      <c r="M35" s="9">
        <f>IF(AD34="OK",M34*(1+Justering!BK35),B34*Översikt!$I$20*(1+Justering!BK35))</f>
        <v>24102.722179074099</v>
      </c>
      <c r="N35" s="9">
        <f>IF(AD34="OK",N34*(1+Justering!BP35),B34*Översikt!$I$21*(1+Justering!BP35))</f>
        <v>6412.2036851173443</v>
      </c>
      <c r="O35" s="9">
        <f>IF(AD34="OK",O34*(1+Justering!BT35),B34*Översikt!$I$23*(1+Justering!BT35))</f>
        <v>0</v>
      </c>
      <c r="P35" s="9">
        <f>IF(AD34="OK",P34*(1+Justering!BR35),B34*Översikt!$I$24*(1+Justering!BR35))</f>
        <v>0</v>
      </c>
      <c r="Q35" s="9">
        <f>IF(AD34="OK",Q34*(1+Justering!BT35),B34*Översikt!$I$25*(1+Justering!BT35))</f>
        <v>0</v>
      </c>
      <c r="S35" s="2" t="s">
        <v>177</v>
      </c>
      <c r="T35" s="48">
        <f t="shared" si="6"/>
        <v>72623.833274723016</v>
      </c>
      <c r="U35" s="49">
        <f t="shared" si="20"/>
        <v>0.54610960982105361</v>
      </c>
      <c r="V35" s="50" t="str">
        <f>IF(AND(U35 &gt;= Översikt!$E$12,U35 &lt;= Översikt!$G$12),"OK","Breach")</f>
        <v>OK</v>
      </c>
      <c r="W35" s="48">
        <f t="shared" si="7"/>
        <v>60360.153765021663</v>
      </c>
      <c r="X35" s="51">
        <f t="shared" si="8"/>
        <v>0.45389039017894639</v>
      </c>
      <c r="Y35" s="50" t="str">
        <f>IF(AND(X35 &gt;= Översikt!$E$16,X35 &lt;= Översikt!$G$16),"OK","Breach")</f>
        <v>OK</v>
      </c>
      <c r="Z35" s="48">
        <f t="shared" si="9"/>
        <v>0</v>
      </c>
      <c r="AA35" s="51">
        <f t="shared" si="10"/>
        <v>0</v>
      </c>
      <c r="AB35" s="50" t="str">
        <f>IF(AND(AA35 &gt;= Översikt!$E$22,AA35 &lt;= Översikt!$G$22),"OK","Breach")</f>
        <v>OK</v>
      </c>
      <c r="AC35" s="35">
        <f t="shared" si="11"/>
        <v>0</v>
      </c>
      <c r="AD35" s="35" t="str">
        <f t="shared" si="12"/>
        <v>OK</v>
      </c>
      <c r="AE35" s="2" t="s">
        <v>177</v>
      </c>
      <c r="AF35" s="9">
        <f t="shared" si="21"/>
        <v>133972.96322531169</v>
      </c>
      <c r="AG35" s="27">
        <f t="shared" si="22"/>
        <v>1.3397296322531169</v>
      </c>
      <c r="AH35" s="34">
        <f t="shared" si="13"/>
        <v>1.8883768092092135E-2</v>
      </c>
      <c r="AI35" s="34">
        <f>MIN(0,(AF35-MAX(AF$5:AF35))/MAX(AF$5:AF35))</f>
        <v>0</v>
      </c>
      <c r="AJ35" s="2" t="s">
        <v>177</v>
      </c>
      <c r="AK35" s="9">
        <f>IF(AZ34="OK",AK34*(1+Justering!BW35),AF34*Översikt!$I$13*(1+Justering!BW35))</f>
        <v>57886.514335541906</v>
      </c>
      <c r="AL35" s="9">
        <f>IF(AZ34="OK",AL34*(1+Justering!BV35),AF34*Översikt!$I$14*(1+Justering!BV35))</f>
        <v>14929.357559551006</v>
      </c>
      <c r="AM35" s="9">
        <f>IF(AZ34="OK",AM34*(1+Justering!CD35),AF34*Översikt!$I$15*(1+Justering!CD35))</f>
        <v>0</v>
      </c>
      <c r="AN35" s="9">
        <f>IF(BH34="OK",AN34*(1+Justering!CB35),AF34*Översikt!$I$17*(1+Justering!CB35))</f>
        <v>0</v>
      </c>
      <c r="AO35" s="48">
        <f>IF(BH34="OK",AO34*(1+Justering!BZ35),AF34*Översikt!$I$18*(1+Justering!BZ35))</f>
        <v>30320.814605013198</v>
      </c>
      <c r="AP35" s="48">
        <f>IF(BH34="OK",AP34*(1+Justering!CA35),AF34*Översikt!$I$19*(1+Justering!CA35))</f>
        <v>0</v>
      </c>
      <c r="AQ35" s="48">
        <f>IF(BH34="OK",AQ34*(1+Justering!BY35),AF34*Översikt!$I$20*(1+Justering!BY35))</f>
        <v>24475.847135335887</v>
      </c>
      <c r="AR35" s="48">
        <f>IF(BH34="OK",AR34*(1+Justering!CG35),AF34*Översikt!$I$21*(1+Justering!CG35))</f>
        <v>6360.4295898696673</v>
      </c>
      <c r="AS35" s="9">
        <f>IF(BH34="OK",AS34*(1+Justering!CI35),AF34*Översikt!$I$23*(1+Justering!CI35))</f>
        <v>0</v>
      </c>
      <c r="AT35" s="9">
        <f>IF(BH34="OK",AT34*(1+Justering!CH35),AF34*Översikt!$I$24*(1+Justering!CH35))</f>
        <v>0</v>
      </c>
      <c r="AU35" s="9">
        <f>IF(BH34="OK",AU34*(1+Justering!CE35),AF34*Översikt!$I$25*(1+Justering!CE35))</f>
        <v>0</v>
      </c>
      <c r="AW35" s="2" t="s">
        <v>177</v>
      </c>
      <c r="AX35" s="48">
        <f t="shared" si="14"/>
        <v>72815.871895092918</v>
      </c>
      <c r="AY35" s="49">
        <f t="shared" si="0"/>
        <v>0.54351169177794012</v>
      </c>
      <c r="AZ35" s="50" t="str">
        <f>IF(AND(AY35 &gt;= Översikt!$E$12,AY35 &lt;= Översikt!$G$12),"OK","Breach")</f>
        <v>OK</v>
      </c>
      <c r="BA35" s="48">
        <f t="shared" si="15"/>
        <v>61157.091330218747</v>
      </c>
      <c r="BB35" s="49">
        <f t="shared" si="1"/>
        <v>0.45648830822205966</v>
      </c>
      <c r="BC35" s="50" t="str">
        <f>IF(AND(BB35 &gt;= Översikt!$E$16,BB35 &lt;= Översikt!$G$16),"OK","Breach")</f>
        <v>OK</v>
      </c>
      <c r="BD35" s="48">
        <f t="shared" si="16"/>
        <v>0</v>
      </c>
      <c r="BE35" s="49">
        <f t="shared" si="2"/>
        <v>0</v>
      </c>
      <c r="BF35" s="50" t="str">
        <f>IF(AND(BE35 &gt;= Översikt!$E$22,BE35 &lt;= Översikt!$G$22),"OK","Breach")</f>
        <v>OK</v>
      </c>
      <c r="BG35" s="35">
        <f t="shared" si="17"/>
        <v>0</v>
      </c>
      <c r="BH35" s="35" t="str">
        <f t="shared" si="18"/>
        <v>OK</v>
      </c>
      <c r="BI35" s="2" t="s">
        <v>177</v>
      </c>
      <c r="BJ35" s="33">
        <f t="shared" si="3"/>
        <v>9.8897618556701428E-3</v>
      </c>
    </row>
    <row r="36" spans="1:62" x14ac:dyDescent="0.3">
      <c r="A36" s="15">
        <v>44408</v>
      </c>
      <c r="B36" s="9">
        <f t="shared" si="4"/>
        <v>135159.60108380413</v>
      </c>
      <c r="C36" s="27">
        <f t="shared" si="19"/>
        <v>1.3515960108380412</v>
      </c>
      <c r="D36" s="34">
        <f t="shared" si="5"/>
        <v>1.6359970042176819E-2</v>
      </c>
      <c r="E36" s="34">
        <f>MIN(0,(B36-MAX(B$5:B36))/MAX(B$5:B36))</f>
        <v>0</v>
      </c>
      <c r="F36" s="2" t="s">
        <v>177</v>
      </c>
      <c r="G36" s="9">
        <f>IF(AD35="OK",G35*(1+Justering!BO36),B35*Översikt!$I$13*(1+Justering!BO36))</f>
        <v>56615.955265343313</v>
      </c>
      <c r="H36" s="9">
        <f>IF(AD35="OK",H35*(1+Justering!BL36),B35*Översikt!$I$14*(1+Justering!BL36))</f>
        <v>17857.474504792597</v>
      </c>
      <c r="I36" s="9">
        <f>IF(AD35="OK",I35*(1+Justering!BN36),B35*Översikt!$I$15*(1+Justering!BN36))</f>
        <v>0</v>
      </c>
      <c r="J36" s="9">
        <f>IF(AD35="OK",J35*(1+Justering!BJ36),B35*Översikt!$I$17*(1+Justering!BJ36))</f>
        <v>0</v>
      </c>
      <c r="K36" s="9">
        <f>IF(AD35="OK",K35*(1+Justering!BH36),B35*Översikt!$I$18*(1+Justering!BH36))</f>
        <v>30066.011172399667</v>
      </c>
      <c r="L36" s="9">
        <f>IF(AD35="OK",L35*(1+Justering!BI36),B35*Översikt!$I$19*(1+Justering!BI36))</f>
        <v>0</v>
      </c>
      <c r="M36" s="9">
        <f>IF(AD35="OK",M35*(1+Justering!BK36),B35*Översikt!$I$20*(1+Justering!BK36))</f>
        <v>24212.019265045237</v>
      </c>
      <c r="N36" s="9">
        <f>IF(AD35="OK",N35*(1+Justering!BP36),B35*Översikt!$I$21*(1+Justering!BP36))</f>
        <v>6408.140876223305</v>
      </c>
      <c r="O36" s="9">
        <f>IF(AD35="OK",O35*(1+Justering!BT36),B35*Översikt!$I$23*(1+Justering!BT36))</f>
        <v>0</v>
      </c>
      <c r="P36" s="9">
        <f>IF(AD35="OK",P35*(1+Justering!BR36),B35*Översikt!$I$24*(1+Justering!BR36))</f>
        <v>0</v>
      </c>
      <c r="Q36" s="9">
        <f>IF(AD35="OK",Q35*(1+Justering!BT36),B35*Översikt!$I$25*(1+Justering!BT36))</f>
        <v>0</v>
      </c>
      <c r="S36" s="2" t="s">
        <v>177</v>
      </c>
      <c r="T36" s="48">
        <f t="shared" si="6"/>
        <v>74473.429770135903</v>
      </c>
      <c r="U36" s="49">
        <f t="shared" si="20"/>
        <v>0.55100362218411347</v>
      </c>
      <c r="V36" s="50" t="str">
        <f>IF(AND(U36 &gt;= Översikt!$E$12,U36 &lt;= Översikt!$G$12),"OK","Breach")</f>
        <v>OK</v>
      </c>
      <c r="W36" s="48">
        <f t="shared" si="7"/>
        <v>60686.171313668208</v>
      </c>
      <c r="X36" s="51">
        <f t="shared" si="8"/>
        <v>0.44899637781588642</v>
      </c>
      <c r="Y36" s="50" t="str">
        <f>IF(AND(X36 &gt;= Översikt!$E$16,X36 &lt;= Översikt!$G$16),"OK","Breach")</f>
        <v>OK</v>
      </c>
      <c r="Z36" s="48">
        <f t="shared" si="9"/>
        <v>0</v>
      </c>
      <c r="AA36" s="51">
        <f t="shared" si="10"/>
        <v>0</v>
      </c>
      <c r="AB36" s="50" t="str">
        <f>IF(AND(AA36 &gt;= Översikt!$E$22,AA36 &lt;= Översikt!$G$22),"OK","Breach")</f>
        <v>OK</v>
      </c>
      <c r="AC36" s="35">
        <f t="shared" si="11"/>
        <v>0</v>
      </c>
      <c r="AD36" s="35" t="str">
        <f t="shared" si="12"/>
        <v>OK</v>
      </c>
      <c r="AE36" s="2" t="s">
        <v>177</v>
      </c>
      <c r="AF36" s="9">
        <f t="shared" si="21"/>
        <v>136250.70022650153</v>
      </c>
      <c r="AG36" s="27">
        <f t="shared" si="22"/>
        <v>1.3625070022650154</v>
      </c>
      <c r="AH36" s="34">
        <f t="shared" si="13"/>
        <v>1.7001467657016933E-2</v>
      </c>
      <c r="AI36" s="34">
        <f>MIN(0,(AF36-MAX(AF$5:AF36))/MAX(AF$5:AF36))</f>
        <v>0</v>
      </c>
      <c r="AJ36" s="2" t="s">
        <v>177</v>
      </c>
      <c r="AK36" s="9">
        <f>IF(AZ35="OK",AK35*(1+Justering!BW36),AF35*Översikt!$I$13*(1+Justering!BW36))</f>
        <v>58742.624445386689</v>
      </c>
      <c r="AL36" s="9">
        <f>IF(AZ35="OK",AL35*(1+Justering!BV36),AF35*Översikt!$I$14*(1+Justering!BV36))</f>
        <v>15967.172359536364</v>
      </c>
      <c r="AM36" s="9">
        <f>IF(AZ35="OK",AM35*(1+Justering!CD36),AF35*Översikt!$I$15*(1+Justering!CD36))</f>
        <v>0</v>
      </c>
      <c r="AN36" s="9">
        <f>IF(BH35="OK",AN35*(1+Justering!CB36),AF35*Översikt!$I$17*(1+Justering!CB36))</f>
        <v>0</v>
      </c>
      <c r="AO36" s="48">
        <f>IF(BH35="OK",AO35*(1+Justering!BZ36),AF35*Översikt!$I$18*(1+Justering!BZ36))</f>
        <v>30577.20877392287</v>
      </c>
      <c r="AP36" s="48">
        <f>IF(BH35="OK",AP35*(1+Justering!CA36),AF35*Översikt!$I$19*(1+Justering!CA36))</f>
        <v>0</v>
      </c>
      <c r="AQ36" s="48">
        <f>IF(BH35="OK",AQ35*(1+Justering!BY36),AF35*Översikt!$I$20*(1+Justering!BY36))</f>
        <v>24597.59904709363</v>
      </c>
      <c r="AR36" s="48">
        <f>IF(BH35="OK",AR35*(1+Justering!CG36),AF35*Översikt!$I$21*(1+Justering!CG36))</f>
        <v>6366.0956005619591</v>
      </c>
      <c r="AS36" s="9">
        <f>IF(BH35="OK",AS35*(1+Justering!CI36),AF35*Översikt!$I$23*(1+Justering!CI36))</f>
        <v>0</v>
      </c>
      <c r="AT36" s="9">
        <f>IF(BH35="OK",AT35*(1+Justering!CH36),AF35*Översikt!$I$24*(1+Justering!CH36))</f>
        <v>0</v>
      </c>
      <c r="AU36" s="9">
        <f>IF(BH35="OK",AU35*(1+Justering!CE36),AF35*Översikt!$I$25*(1+Justering!CE36))</f>
        <v>0</v>
      </c>
      <c r="AW36" s="2" t="s">
        <v>177</v>
      </c>
      <c r="AX36" s="48">
        <f t="shared" si="14"/>
        <v>74709.796804923055</v>
      </c>
      <c r="AY36" s="49">
        <f t="shared" si="0"/>
        <v>0.54832596589027716</v>
      </c>
      <c r="AZ36" s="50" t="str">
        <f>IF(AND(AY36 &gt;= Översikt!$E$12,AY36 &lt;= Översikt!$G$12),"OK","Breach")</f>
        <v>OK</v>
      </c>
      <c r="BA36" s="48">
        <f t="shared" si="15"/>
        <v>61540.903421578456</v>
      </c>
      <c r="BB36" s="49">
        <f t="shared" si="1"/>
        <v>0.45167403410972268</v>
      </c>
      <c r="BC36" s="50" t="str">
        <f>IF(AND(BB36 &gt;= Översikt!$E$16,BB36 &lt;= Översikt!$G$16),"OK","Breach")</f>
        <v>OK</v>
      </c>
      <c r="BD36" s="48">
        <f t="shared" si="16"/>
        <v>0</v>
      </c>
      <c r="BE36" s="49">
        <f t="shared" si="2"/>
        <v>0</v>
      </c>
      <c r="BF36" s="50" t="str">
        <f>IF(AND(BE36 &gt;= Översikt!$E$22,BE36 &lt;= Översikt!$G$22),"OK","Breach")</f>
        <v>OK</v>
      </c>
      <c r="BG36" s="35">
        <f t="shared" si="17"/>
        <v>0</v>
      </c>
      <c r="BH36" s="35" t="str">
        <f t="shared" si="18"/>
        <v>OK</v>
      </c>
      <c r="BI36" s="2" t="s">
        <v>177</v>
      </c>
      <c r="BJ36" s="33">
        <f t="shared" si="3"/>
        <v>1.091099142697427E-2</v>
      </c>
    </row>
    <row r="37" spans="1:62" x14ac:dyDescent="0.3">
      <c r="A37" s="15">
        <v>44439</v>
      </c>
      <c r="B37" s="9">
        <f t="shared" si="4"/>
        <v>136912.18010146168</v>
      </c>
      <c r="C37" s="27">
        <f t="shared" si="19"/>
        <v>1.3691218010146169</v>
      </c>
      <c r="D37" s="34">
        <f t="shared" si="5"/>
        <v>1.2966737128580874E-2</v>
      </c>
      <c r="E37" s="34">
        <f>MIN(0,(B37-MAX(B$5:B37))/MAX(B$5:B37))</f>
        <v>0</v>
      </c>
      <c r="F37" s="2" t="s">
        <v>177</v>
      </c>
      <c r="G37" s="9">
        <f>IF(AD36="OK",G36*(1+Justering!BO37),B36*Översikt!$I$13*(1+Justering!BO37))</f>
        <v>58296.656206021958</v>
      </c>
      <c r="H37" s="9">
        <f>IF(AD36="OK",H36*(1+Justering!BL37),B36*Översikt!$I$14*(1+Justering!BL37))</f>
        <v>17944.44762447269</v>
      </c>
      <c r="I37" s="9">
        <f>IF(AD36="OK",I36*(1+Justering!BN37),B36*Översikt!$I$15*(1+Justering!BN37))</f>
        <v>0</v>
      </c>
      <c r="J37" s="9">
        <f>IF(AD36="OK",J36*(1+Justering!BJ37),B36*Översikt!$I$17*(1+Justering!BJ37))</f>
        <v>0</v>
      </c>
      <c r="K37" s="9">
        <f>IF(AD36="OK",K36*(1+Justering!BH37),B36*Översikt!$I$18*(1+Justering!BH37))</f>
        <v>30015.910353081985</v>
      </c>
      <c r="L37" s="9">
        <f>IF(AD36="OK",L36*(1+Justering!BI37),B36*Översikt!$I$19*(1+Justering!BI37))</f>
        <v>0</v>
      </c>
      <c r="M37" s="9">
        <f>IF(AD36="OK",M36*(1+Justering!BK37),B36*Översikt!$I$20*(1+Justering!BK37))</f>
        <v>24204.701317604402</v>
      </c>
      <c r="N37" s="9">
        <f>IF(AD36="OK",N36*(1+Justering!BP37),B36*Översikt!$I$21*(1+Justering!BP37))</f>
        <v>6450.4646002806348</v>
      </c>
      <c r="O37" s="9">
        <f>IF(AD36="OK",O36*(1+Justering!BT37),B36*Översikt!$I$23*(1+Justering!BT37))</f>
        <v>0</v>
      </c>
      <c r="P37" s="9">
        <f>IF(AD36="OK",P36*(1+Justering!BR37),B36*Översikt!$I$24*(1+Justering!BR37))</f>
        <v>0</v>
      </c>
      <c r="Q37" s="9">
        <f>IF(AD36="OK",Q36*(1+Justering!BT37),B36*Översikt!$I$25*(1+Justering!BT37))</f>
        <v>0</v>
      </c>
      <c r="S37" s="2" t="s">
        <v>177</v>
      </c>
      <c r="T37" s="48">
        <f t="shared" si="6"/>
        <v>76241.103830494656</v>
      </c>
      <c r="U37" s="49">
        <f t="shared" si="20"/>
        <v>0.55686136744002301</v>
      </c>
      <c r="V37" s="50" t="str">
        <f>IF(AND(U37 &gt;= Översikt!$E$12,U37 &lt;= Översikt!$G$12),"OK","Breach")</f>
        <v>OK</v>
      </c>
      <c r="W37" s="48">
        <f t="shared" si="7"/>
        <v>60671.076270967016</v>
      </c>
      <c r="X37" s="51">
        <f t="shared" si="8"/>
        <v>0.44313863255997699</v>
      </c>
      <c r="Y37" s="50" t="str">
        <f>IF(AND(X37 &gt;= Översikt!$E$16,X37 &lt;= Översikt!$G$16),"OK","Breach")</f>
        <v>OK</v>
      </c>
      <c r="Z37" s="48">
        <f t="shared" si="9"/>
        <v>0</v>
      </c>
      <c r="AA37" s="51">
        <f t="shared" si="10"/>
        <v>0</v>
      </c>
      <c r="AB37" s="50" t="str">
        <f>IF(AND(AA37 &gt;= Översikt!$E$22,AA37 &lt;= Översikt!$G$22),"OK","Breach")</f>
        <v>OK</v>
      </c>
      <c r="AC37" s="35">
        <f t="shared" si="11"/>
        <v>0</v>
      </c>
      <c r="AD37" s="35" t="str">
        <f t="shared" si="12"/>
        <v>OK</v>
      </c>
      <c r="AE37" s="2" t="s">
        <v>177</v>
      </c>
      <c r="AF37" s="9">
        <f t="shared" si="21"/>
        <v>138168.20163305372</v>
      </c>
      <c r="AG37" s="27">
        <f t="shared" si="22"/>
        <v>1.3816820163305372</v>
      </c>
      <c r="AH37" s="34">
        <f t="shared" si="13"/>
        <v>1.407333249197662E-2</v>
      </c>
      <c r="AI37" s="34">
        <f>MIN(0,(AF37-MAX(AF$5:AF37))/MAX(AF$5:AF37))</f>
        <v>0</v>
      </c>
      <c r="AJ37" s="2" t="s">
        <v>177</v>
      </c>
      <c r="AK37" s="9">
        <f>IF(AZ36="OK",AK36*(1+Justering!BW37),AF36*Översikt!$I$13*(1+Justering!BW37))</f>
        <v>60586.051336082579</v>
      </c>
      <c r="AL37" s="9">
        <f>IF(AZ36="OK",AL36*(1+Justering!BV37),AF36*Översikt!$I$14*(1+Justering!BV37))</f>
        <v>16066.347689537628</v>
      </c>
      <c r="AM37" s="9">
        <f>IF(AZ36="OK",AM36*(1+Justering!CD37),AF36*Översikt!$I$15*(1+Justering!CD37))</f>
        <v>0</v>
      </c>
      <c r="AN37" s="9">
        <f>IF(BH36="OK",AN36*(1+Justering!CB37),AF36*Översikt!$I$17*(1+Justering!CB37))</f>
        <v>0</v>
      </c>
      <c r="AO37" s="48">
        <f>IF(BH36="OK",AO36*(1+Justering!BZ37),AF36*Översikt!$I$18*(1+Justering!BZ37))</f>
        <v>30531.716206844631</v>
      </c>
      <c r="AP37" s="48">
        <f>IF(BH36="OK",AP36*(1+Justering!CA37),AF36*Översikt!$I$19*(1+Justering!CA37))</f>
        <v>0</v>
      </c>
      <c r="AQ37" s="48">
        <f>IF(BH36="OK",AQ36*(1+Justering!BY37),AF36*Översikt!$I$20*(1+Justering!BY37))</f>
        <v>24580.173535462887</v>
      </c>
      <c r="AR37" s="48">
        <f>IF(BH36="OK",AR36*(1+Justering!CG37),AF36*Översikt!$I$21*(1+Justering!CG37))</f>
        <v>6403.9128651259934</v>
      </c>
      <c r="AS37" s="9">
        <f>IF(BH36="OK",AS36*(1+Justering!CI37),AF36*Översikt!$I$23*(1+Justering!CI37))</f>
        <v>0</v>
      </c>
      <c r="AT37" s="9">
        <f>IF(BH36="OK",AT36*(1+Justering!CH37),AF36*Översikt!$I$24*(1+Justering!CH37))</f>
        <v>0</v>
      </c>
      <c r="AU37" s="9">
        <f>IF(BH36="OK",AU36*(1+Justering!CE37),AF36*Översikt!$I$25*(1+Justering!CE37))</f>
        <v>0</v>
      </c>
      <c r="AW37" s="2" t="s">
        <v>177</v>
      </c>
      <c r="AX37" s="48">
        <f t="shared" si="14"/>
        <v>76652.399025620209</v>
      </c>
      <c r="AY37" s="49">
        <f t="shared" ref="AY37:AY65" si="23">AX37/$AF37</f>
        <v>0.55477597681406599</v>
      </c>
      <c r="AZ37" s="50" t="str">
        <f>IF(AND(AY37 &gt;= Översikt!$E$12,AY37 &lt;= Översikt!$G$12),"OK","Breach")</f>
        <v>OK</v>
      </c>
      <c r="BA37" s="48">
        <f t="shared" si="15"/>
        <v>61515.802607433514</v>
      </c>
      <c r="BB37" s="49">
        <f t="shared" ref="BB37:BB65" si="24">BA37/$AF37</f>
        <v>0.44522402318593401</v>
      </c>
      <c r="BC37" s="50" t="str">
        <f>IF(AND(BB37 &gt;= Översikt!$E$16,BB37 &lt;= Översikt!$G$16),"OK","Breach")</f>
        <v>OK</v>
      </c>
      <c r="BD37" s="48">
        <f t="shared" si="16"/>
        <v>0</v>
      </c>
      <c r="BE37" s="49">
        <f t="shared" ref="BE37:BE65" si="25">BD37/$AF37</f>
        <v>0</v>
      </c>
      <c r="BF37" s="50" t="str">
        <f>IF(AND(BE37 &gt;= Översikt!$E$22,BE37 &lt;= Översikt!$G$22),"OK","Breach")</f>
        <v>OK</v>
      </c>
      <c r="BG37" s="35">
        <f t="shared" si="17"/>
        <v>0</v>
      </c>
      <c r="BH37" s="35" t="str">
        <f t="shared" si="18"/>
        <v>OK</v>
      </c>
      <c r="BI37" s="2" t="s">
        <v>177</v>
      </c>
      <c r="BJ37" s="33">
        <f t="shared" ref="BJ37:BJ65" si="26">AG37-C37</f>
        <v>1.2560215315920331E-2</v>
      </c>
    </row>
    <row r="38" spans="1:62" x14ac:dyDescent="0.3">
      <c r="A38" s="15">
        <v>44469</v>
      </c>
      <c r="B38" s="9">
        <f t="shared" ref="B38:B65" si="27">SUM(G38:Q38)</f>
        <v>133943.52013006341</v>
      </c>
      <c r="C38" s="27">
        <f t="shared" si="19"/>
        <v>1.3394352013006341</v>
      </c>
      <c r="D38" s="34">
        <f t="shared" ref="D38:D65" si="28">B38/B37-1</f>
        <v>-2.1682950115893829E-2</v>
      </c>
      <c r="E38" s="34">
        <f>MIN(0,(B38-MAX(B$5:B38))/MAX(B$5:B38))</f>
        <v>-2.1682950115893881E-2</v>
      </c>
      <c r="F38" s="2" t="s">
        <v>177</v>
      </c>
      <c r="G38" s="9">
        <f>IF(AD37="OK",G37*(1+Justering!BO38),B37*Översikt!$I$13*(1+Justering!BO38))</f>
        <v>56762.045689860875</v>
      </c>
      <c r="H38" s="9">
        <f>IF(AD37="OK",H37*(1+Justering!BL38),B37*Översikt!$I$14*(1+Justering!BL38))</f>
        <v>16830.562940967549</v>
      </c>
      <c r="I38" s="9">
        <f>IF(AD37="OK",I37*(1+Justering!BN38),B37*Översikt!$I$15*(1+Justering!BN38))</f>
        <v>0</v>
      </c>
      <c r="J38" s="9">
        <f>IF(AD37="OK",J37*(1+Justering!BJ38),B37*Översikt!$I$17*(1+Justering!BJ38))</f>
        <v>0</v>
      </c>
      <c r="K38" s="9">
        <f>IF(AD37="OK",K37*(1+Justering!BH38),B37*Översikt!$I$18*(1+Justering!BH38))</f>
        <v>29800.646663301759</v>
      </c>
      <c r="L38" s="9">
        <f>IF(AD37="OK",L37*(1+Justering!BI38),B37*Översikt!$I$19*(1+Justering!BI38))</f>
        <v>0</v>
      </c>
      <c r="M38" s="9">
        <f>IF(AD37="OK",M37*(1+Justering!BK38),B37*Översikt!$I$20*(1+Justering!BK38))</f>
        <v>24129.633340630706</v>
      </c>
      <c r="N38" s="9">
        <f>IF(AD37="OK",N37*(1+Justering!BP38),B37*Översikt!$I$21*(1+Justering!BP38))</f>
        <v>6420.6314953024994</v>
      </c>
      <c r="O38" s="9">
        <f>IF(AD37="OK",O37*(1+Justering!BT38),B37*Översikt!$I$23*(1+Justering!BT38))</f>
        <v>0</v>
      </c>
      <c r="P38" s="9">
        <f>IF(AD37="OK",P37*(1+Justering!BR38),B37*Översikt!$I$24*(1+Justering!BR38))</f>
        <v>0</v>
      </c>
      <c r="Q38" s="9">
        <f>IF(AD37="OK",Q37*(1+Justering!BT38),B37*Översikt!$I$25*(1+Justering!BT38))</f>
        <v>0</v>
      </c>
      <c r="S38" s="2" t="s">
        <v>177</v>
      </c>
      <c r="T38" s="48">
        <f t="shared" si="6"/>
        <v>73592.608630828428</v>
      </c>
      <c r="U38" s="49">
        <f t="shared" si="20"/>
        <v>0.54943015204742773</v>
      </c>
      <c r="V38" s="50" t="str">
        <f>IF(AND(U38 &gt;= Översikt!$E$12,U38 &lt;= Översikt!$G$12),"OK","Breach")</f>
        <v>OK</v>
      </c>
      <c r="W38" s="48">
        <f t="shared" si="7"/>
        <v>60350.911499234964</v>
      </c>
      <c r="X38" s="51">
        <f t="shared" si="8"/>
        <v>0.45056984795257221</v>
      </c>
      <c r="Y38" s="50" t="str">
        <f>IF(AND(X38 &gt;= Översikt!$E$16,X38 &lt;= Översikt!$G$16),"OK","Breach")</f>
        <v>OK</v>
      </c>
      <c r="Z38" s="48">
        <f t="shared" si="9"/>
        <v>0</v>
      </c>
      <c r="AA38" s="51">
        <f t="shared" si="10"/>
        <v>0</v>
      </c>
      <c r="AB38" s="50" t="str">
        <f>IF(AND(AA38 &gt;= Översikt!$E$22,AA38 &lt;= Översikt!$G$22),"OK","Breach")</f>
        <v>OK</v>
      </c>
      <c r="AC38" s="35">
        <f t="shared" si="11"/>
        <v>0</v>
      </c>
      <c r="AD38" s="35" t="str">
        <f t="shared" si="12"/>
        <v>OK</v>
      </c>
      <c r="AE38" s="2" t="s">
        <v>177</v>
      </c>
      <c r="AF38" s="9">
        <f t="shared" si="21"/>
        <v>134803.42874182964</v>
      </c>
      <c r="AG38" s="27">
        <f t="shared" si="22"/>
        <v>1.3480342874182965</v>
      </c>
      <c r="AH38" s="34">
        <f t="shared" ref="AH38:AH65" si="29">AF38/AF37-1</f>
        <v>-2.4352729871669143E-2</v>
      </c>
      <c r="AI38" s="34">
        <f>MIN(0,(AF38-MAX(AF$5:AF38))/MAX(AF$5:AF38))</f>
        <v>-2.4352729871669133E-2</v>
      </c>
      <c r="AJ38" s="2" t="s">
        <v>177</v>
      </c>
      <c r="AK38" s="9">
        <f>IF(AZ37="OK",AK37*(1+Justering!BW38),AF37*Översikt!$I$13*(1+Justering!BW38))</f>
        <v>58612.593346214002</v>
      </c>
      <c r="AL38" s="9">
        <f>IF(AZ37="OK",AL37*(1+Justering!BV38),AF37*Översikt!$I$14*(1+Justering!BV38))</f>
        <v>15038.131297962607</v>
      </c>
      <c r="AM38" s="9">
        <f>IF(AZ37="OK",AM37*(1+Justering!CD38),AF37*Översikt!$I$15*(1+Justering!CD38))</f>
        <v>0</v>
      </c>
      <c r="AN38" s="9">
        <f>IF(BH37="OK",AN37*(1+Justering!CB38),AF37*Översikt!$I$17*(1+Justering!CB38))</f>
        <v>0</v>
      </c>
      <c r="AO38" s="48">
        <f>IF(BH37="OK",AO37*(1+Justering!BZ38),AF37*Översikt!$I$18*(1+Justering!BZ38))</f>
        <v>30265.466157784151</v>
      </c>
      <c r="AP38" s="48">
        <f>IF(BH37="OK",AP37*(1+Justering!CA38),AF37*Översikt!$I$19*(1+Justering!CA38))</f>
        <v>0</v>
      </c>
      <c r="AQ38" s="48">
        <f>IF(BH37="OK",AQ37*(1+Justering!BY38),AF37*Översikt!$I$20*(1+Justering!BY38))</f>
        <v>24497.038836538472</v>
      </c>
      <c r="AR38" s="48">
        <f>IF(BH37="OK",AR37*(1+Justering!CG38),AF37*Översikt!$I$21*(1+Justering!CG38))</f>
        <v>6390.1991033304266</v>
      </c>
      <c r="AS38" s="9">
        <f>IF(BH37="OK",AS37*(1+Justering!CI38),AF37*Översikt!$I$23*(1+Justering!CI38))</f>
        <v>0</v>
      </c>
      <c r="AT38" s="9">
        <f>IF(BH37="OK",AT37*(1+Justering!CH38),AF37*Översikt!$I$24*(1+Justering!CH38))</f>
        <v>0</v>
      </c>
      <c r="AU38" s="9">
        <f>IF(BH37="OK",AU37*(1+Justering!CE38),AF37*Översikt!$I$25*(1+Justering!CE38))</f>
        <v>0</v>
      </c>
      <c r="AW38" s="2" t="s">
        <v>177</v>
      </c>
      <c r="AX38" s="48">
        <f t="shared" si="14"/>
        <v>73650.724644176604</v>
      </c>
      <c r="AY38" s="49">
        <f t="shared" si="23"/>
        <v>0.54635646386435499</v>
      </c>
      <c r="AZ38" s="50" t="str">
        <f>IF(AND(AY38 &gt;= Översikt!$E$12,AY38 &lt;= Översikt!$G$12),"OK","Breach")</f>
        <v>OK</v>
      </c>
      <c r="BA38" s="48">
        <f t="shared" si="15"/>
        <v>61152.704097653048</v>
      </c>
      <c r="BB38" s="49">
        <f t="shared" si="24"/>
        <v>0.45364353613564506</v>
      </c>
      <c r="BC38" s="50" t="str">
        <f>IF(AND(BB38 &gt;= Översikt!$E$16,BB38 &lt;= Översikt!$G$16),"OK","Breach")</f>
        <v>OK</v>
      </c>
      <c r="BD38" s="48">
        <f t="shared" si="16"/>
        <v>0</v>
      </c>
      <c r="BE38" s="49">
        <f t="shared" si="25"/>
        <v>0</v>
      </c>
      <c r="BF38" s="50" t="str">
        <f>IF(AND(BE38 &gt;= Översikt!$E$22,BE38 &lt;= Översikt!$G$22),"OK","Breach")</f>
        <v>OK</v>
      </c>
      <c r="BG38" s="35">
        <f t="shared" si="17"/>
        <v>0</v>
      </c>
      <c r="BH38" s="35" t="str">
        <f t="shared" si="18"/>
        <v>OK</v>
      </c>
      <c r="BI38" s="2" t="s">
        <v>177</v>
      </c>
      <c r="BJ38" s="33">
        <f t="shared" si="26"/>
        <v>8.5990861176623579E-3</v>
      </c>
    </row>
    <row r="39" spans="1:62" x14ac:dyDescent="0.3">
      <c r="A39" s="15">
        <v>44500</v>
      </c>
      <c r="B39" s="9">
        <f t="shared" si="27"/>
        <v>136199.86498956874</v>
      </c>
      <c r="C39" s="27">
        <f t="shared" si="19"/>
        <v>1.3619986498956873</v>
      </c>
      <c r="D39" s="34">
        <f t="shared" si="28"/>
        <v>1.6845494707876441E-2</v>
      </c>
      <c r="E39" s="34">
        <f>MIN(0,(B39-MAX(B$5:B39))/MAX(B$5:B39))</f>
        <v>-5.2027154294458089E-3</v>
      </c>
      <c r="F39" s="2" t="s">
        <v>177</v>
      </c>
      <c r="G39" s="9">
        <f>IF(AD38="OK",G38*(1+Justering!BO39),B38*Översikt!$I$13*(1+Justering!BO39))</f>
        <v>58502.771473738088</v>
      </c>
      <c r="H39" s="9">
        <f>IF(AD38="OK",H38*(1+Justering!BL39),B38*Översikt!$I$14*(1+Justering!BL39))</f>
        <v>17676.929386819393</v>
      </c>
      <c r="I39" s="9">
        <f>IF(AD38="OK",I38*(1+Justering!BN39),B38*Översikt!$I$15*(1+Justering!BN39))</f>
        <v>0</v>
      </c>
      <c r="J39" s="9">
        <f>IF(AD38="OK",J38*(1+Justering!BJ39),B38*Översikt!$I$17*(1+Justering!BJ39))</f>
        <v>0</v>
      </c>
      <c r="K39" s="9">
        <f>IF(AD38="OK",K38*(1+Justering!BH39),B38*Översikt!$I$18*(1+Justering!BH39))</f>
        <v>29673.271698934768</v>
      </c>
      <c r="L39" s="9">
        <f>IF(AD38="OK",L38*(1+Justering!BI39),B38*Översikt!$I$19*(1+Justering!BI39))</f>
        <v>0</v>
      </c>
      <c r="M39" s="9">
        <f>IF(AD38="OK",M38*(1+Justering!BK39),B38*Översikt!$I$20*(1+Justering!BK39))</f>
        <v>23971.707313601135</v>
      </c>
      <c r="N39" s="9">
        <f>IF(AD38="OK",N38*(1+Justering!BP39),B38*Översikt!$I$21*(1+Justering!BP39))</f>
        <v>6375.1851164753698</v>
      </c>
      <c r="O39" s="9">
        <f>IF(AD38="OK",O38*(1+Justering!BT39),B38*Översikt!$I$23*(1+Justering!BT39))</f>
        <v>0</v>
      </c>
      <c r="P39" s="9">
        <f>IF(AD38="OK",P38*(1+Justering!BR39),B38*Översikt!$I$24*(1+Justering!BR39))</f>
        <v>0</v>
      </c>
      <c r="Q39" s="9">
        <f>IF(AD38="OK",Q38*(1+Justering!BT39),B38*Översikt!$I$25*(1+Justering!BT39))</f>
        <v>0</v>
      </c>
      <c r="S39" s="2" t="s">
        <v>177</v>
      </c>
      <c r="T39" s="48">
        <f t="shared" si="6"/>
        <v>76179.700860557481</v>
      </c>
      <c r="U39" s="49">
        <f t="shared" si="20"/>
        <v>0.5593228808735744</v>
      </c>
      <c r="V39" s="50" t="str">
        <f>IF(AND(U39 &gt;= Översikt!$E$12,U39 &lt;= Översikt!$G$12),"OK","Breach")</f>
        <v>OK</v>
      </c>
      <c r="W39" s="48">
        <f t="shared" si="7"/>
        <v>60020.164129011268</v>
      </c>
      <c r="X39" s="51">
        <f t="shared" si="8"/>
        <v>0.4406771191264256</v>
      </c>
      <c r="Y39" s="50" t="str">
        <f>IF(AND(X39 &gt;= Översikt!$E$16,X39 &lt;= Översikt!$G$16),"OK","Breach")</f>
        <v>OK</v>
      </c>
      <c r="Z39" s="48">
        <f t="shared" si="9"/>
        <v>0</v>
      </c>
      <c r="AA39" s="51">
        <f t="shared" si="10"/>
        <v>0</v>
      </c>
      <c r="AB39" s="50" t="str">
        <f>IF(AND(AA39 &gt;= Översikt!$E$22,AA39 &lt;= Översikt!$G$22),"OK","Breach")</f>
        <v>OK</v>
      </c>
      <c r="AC39" s="35">
        <f t="shared" si="11"/>
        <v>0</v>
      </c>
      <c r="AD39" s="35" t="str">
        <f t="shared" si="12"/>
        <v>OK</v>
      </c>
      <c r="AE39" s="2" t="s">
        <v>177</v>
      </c>
      <c r="AF39" s="9">
        <f t="shared" si="21"/>
        <v>137047.99492635738</v>
      </c>
      <c r="AG39" s="27">
        <f t="shared" si="22"/>
        <v>1.3704799492635737</v>
      </c>
      <c r="AH39" s="34">
        <f t="shared" si="29"/>
        <v>1.6650660932567618E-2</v>
      </c>
      <c r="AI39" s="34">
        <f>MIN(0,(AF39-MAX(AF$5:AF39))/MAX(AF$5:AF39))</f>
        <v>-8.1075579869771611E-3</v>
      </c>
      <c r="AJ39" s="2" t="s">
        <v>177</v>
      </c>
      <c r="AK39" s="9">
        <f>IF(AZ38="OK",AK38*(1+Justering!BW39),AF38*Översikt!$I$13*(1+Justering!BW39))</f>
        <v>60312.917438934943</v>
      </c>
      <c r="AL39" s="9">
        <f>IF(AZ38="OK",AL38*(1+Justering!BV39),AF38*Översikt!$I$14*(1+Justering!BV39))</f>
        <v>15898.31922639092</v>
      </c>
      <c r="AM39" s="9">
        <f>IF(AZ38="OK",AM38*(1+Justering!CD39),AF38*Översikt!$I$15*(1+Justering!CD39))</f>
        <v>0</v>
      </c>
      <c r="AN39" s="9">
        <f>IF(BH38="OK",AN38*(1+Justering!CB39),AF38*Översikt!$I$17*(1+Justering!CB39))</f>
        <v>0</v>
      </c>
      <c r="AO39" s="48">
        <f>IF(BH38="OK",AO38*(1+Justering!BZ39),AF38*Översikt!$I$18*(1+Justering!BZ39))</f>
        <v>30113.562986467299</v>
      </c>
      <c r="AP39" s="48">
        <f>IF(BH38="OK",AP38*(1+Justering!CA39),AF38*Översikt!$I$19*(1+Justering!CA39))</f>
        <v>0</v>
      </c>
      <c r="AQ39" s="48">
        <f>IF(BH38="OK",AQ38*(1+Justering!BY39),AF38*Översikt!$I$20*(1+Justering!BY39))</f>
        <v>24372.819892415773</v>
      </c>
      <c r="AR39" s="48">
        <f>IF(BH38="OK",AR38*(1+Justering!CG39),AF38*Översikt!$I$21*(1+Justering!CG39))</f>
        <v>6350.3753821484434</v>
      </c>
      <c r="AS39" s="9">
        <f>IF(BH38="OK",AS38*(1+Justering!CI39),AF38*Översikt!$I$23*(1+Justering!CI39))</f>
        <v>0</v>
      </c>
      <c r="AT39" s="9">
        <f>IF(BH38="OK",AT38*(1+Justering!CH39),AF38*Översikt!$I$24*(1+Justering!CH39))</f>
        <v>0</v>
      </c>
      <c r="AU39" s="9">
        <f>IF(BH38="OK",AU38*(1+Justering!CE39),AF38*Översikt!$I$25*(1+Justering!CE39))</f>
        <v>0</v>
      </c>
      <c r="AW39" s="2" t="s">
        <v>177</v>
      </c>
      <c r="AX39" s="48">
        <f t="shared" si="14"/>
        <v>76211.236665325865</v>
      </c>
      <c r="AY39" s="49">
        <f t="shared" si="23"/>
        <v>0.55609158460346619</v>
      </c>
      <c r="AZ39" s="50" t="str">
        <f>IF(AND(AY39 &gt;= Översikt!$E$12,AY39 &lt;= Översikt!$G$12),"OK","Breach")</f>
        <v>OK</v>
      </c>
      <c r="BA39" s="48">
        <f t="shared" si="15"/>
        <v>60836.758261031515</v>
      </c>
      <c r="BB39" s="49">
        <f t="shared" si="24"/>
        <v>0.44390841539653386</v>
      </c>
      <c r="BC39" s="50" t="str">
        <f>IF(AND(BB39 &gt;= Översikt!$E$16,BB39 &lt;= Översikt!$G$16),"OK","Breach")</f>
        <v>OK</v>
      </c>
      <c r="BD39" s="48">
        <f t="shared" si="16"/>
        <v>0</v>
      </c>
      <c r="BE39" s="49">
        <f t="shared" si="25"/>
        <v>0</v>
      </c>
      <c r="BF39" s="50" t="str">
        <f>IF(AND(BE39 &gt;= Översikt!$E$22,BE39 &lt;= Översikt!$G$22),"OK","Breach")</f>
        <v>OK</v>
      </c>
      <c r="BG39" s="35">
        <f t="shared" si="17"/>
        <v>0</v>
      </c>
      <c r="BH39" s="35" t="str">
        <f t="shared" si="18"/>
        <v>OK</v>
      </c>
      <c r="BI39" s="2" t="s">
        <v>177</v>
      </c>
      <c r="BJ39" s="33">
        <f t="shared" si="26"/>
        <v>8.4812993678864412E-3</v>
      </c>
    </row>
    <row r="40" spans="1:62" x14ac:dyDescent="0.3">
      <c r="A40" s="15">
        <v>44530</v>
      </c>
      <c r="B40" s="9">
        <f t="shared" si="27"/>
        <v>138180.65481750088</v>
      </c>
      <c r="C40" s="27">
        <f t="shared" si="19"/>
        <v>1.3818065481750088</v>
      </c>
      <c r="D40" s="34">
        <f t="shared" si="28"/>
        <v>1.4543258380497193E-2</v>
      </c>
      <c r="E40" s="34">
        <f>MIN(0,(B40-MAX(B$5:B40))/MAX(B$5:B40))</f>
        <v>0</v>
      </c>
      <c r="F40" s="2" t="s">
        <v>177</v>
      </c>
      <c r="G40" s="9">
        <f>IF(AD39="OK",G39*(1+Justering!BO40),B39*Översikt!$I$13*(1+Justering!BO40))</f>
        <v>59961.127444144731</v>
      </c>
      <c r="H40" s="9">
        <f>IF(AD39="OK",H39*(1+Justering!BL40),B39*Översikt!$I$14*(1+Justering!BL40))</f>
        <v>17972.142994136098</v>
      </c>
      <c r="I40" s="9">
        <f>IF(AD39="OK",I39*(1+Justering!BN40),B39*Översikt!$I$15*(1+Justering!BN40))</f>
        <v>0</v>
      </c>
      <c r="J40" s="9">
        <f>IF(AD39="OK",J39*(1+Justering!BJ40),B39*Översikt!$I$17*(1+Justering!BJ40))</f>
        <v>0</v>
      </c>
      <c r="K40" s="9">
        <f>IF(AD39="OK",K39*(1+Justering!BH40),B39*Översikt!$I$18*(1+Justering!BH40))</f>
        <v>29879.619141209299</v>
      </c>
      <c r="L40" s="9">
        <f>IF(AD39="OK",L39*(1+Justering!BI40),B39*Översikt!$I$19*(1+Justering!BI40))</f>
        <v>0</v>
      </c>
      <c r="M40" s="9">
        <f>IF(AD39="OK",M39*(1+Justering!BK40),B39*Översikt!$I$20*(1+Justering!BK40))</f>
        <v>24065.66031622859</v>
      </c>
      <c r="N40" s="9">
        <f>IF(AD39="OK",N39*(1+Justering!BP40),B39*Översikt!$I$21*(1+Justering!BP40))</f>
        <v>6302.1049217821692</v>
      </c>
      <c r="O40" s="9">
        <f>IF(AD39="OK",O39*(1+Justering!BT40),B39*Översikt!$I$23*(1+Justering!BT40))</f>
        <v>0</v>
      </c>
      <c r="P40" s="9">
        <f>IF(AD39="OK",P39*(1+Justering!BR40),B39*Översikt!$I$24*(1+Justering!BR40))</f>
        <v>0</v>
      </c>
      <c r="Q40" s="9">
        <f>IF(AD39="OK",Q39*(1+Justering!BT40),B39*Översikt!$I$25*(1+Justering!BT40))</f>
        <v>0</v>
      </c>
      <c r="S40" s="2" t="s">
        <v>177</v>
      </c>
      <c r="T40" s="48">
        <f t="shared" si="6"/>
        <v>77933.27043828083</v>
      </c>
      <c r="U40" s="49">
        <f t="shared" si="20"/>
        <v>0.56399552123420982</v>
      </c>
      <c r="V40" s="50" t="str">
        <f>IF(AND(U40 &gt;= Översikt!$E$12,U40 &lt;= Översikt!$G$12),"OK","Breach")</f>
        <v>OK</v>
      </c>
      <c r="W40" s="48">
        <f t="shared" si="7"/>
        <v>60247.384379220064</v>
      </c>
      <c r="X40" s="51">
        <f t="shared" si="8"/>
        <v>0.43600447876579035</v>
      </c>
      <c r="Y40" s="50" t="str">
        <f>IF(AND(X40 &gt;= Översikt!$E$16,X40 &lt;= Översikt!$G$16),"OK","Breach")</f>
        <v>OK</v>
      </c>
      <c r="Z40" s="48">
        <f t="shared" si="9"/>
        <v>0</v>
      </c>
      <c r="AA40" s="51">
        <f t="shared" si="10"/>
        <v>0</v>
      </c>
      <c r="AB40" s="50" t="str">
        <f>IF(AND(AA40 &gt;= Översikt!$E$22,AA40 &lt;= Översikt!$G$22),"OK","Breach")</f>
        <v>OK</v>
      </c>
      <c r="AC40" s="35">
        <f t="shared" si="11"/>
        <v>0</v>
      </c>
      <c r="AD40" s="35" t="str">
        <f t="shared" si="12"/>
        <v>OK</v>
      </c>
      <c r="AE40" s="2" t="s">
        <v>177</v>
      </c>
      <c r="AF40" s="9">
        <f t="shared" si="21"/>
        <v>139572.92770965354</v>
      </c>
      <c r="AG40" s="27">
        <f t="shared" si="22"/>
        <v>1.3957292770965353</v>
      </c>
      <c r="AH40" s="34">
        <f t="shared" si="29"/>
        <v>1.8423711960564804E-2</v>
      </c>
      <c r="AI40" s="34">
        <f>MIN(0,(AF40-MAX(AF$5:AF40))/MAX(AF$5:AF40))</f>
        <v>0</v>
      </c>
      <c r="AJ40" s="2" t="s">
        <v>177</v>
      </c>
      <c r="AK40" s="9">
        <f>IF(AZ39="OK",AK39*(1+Justering!BW40),AF39*Översikt!$I$13*(1+Justering!BW40))</f>
        <v>62212.934608430834</v>
      </c>
      <c r="AL40" s="9">
        <f>IF(AZ39="OK",AL39*(1+Justering!BV40),AF39*Översikt!$I$14*(1+Justering!BV40))</f>
        <v>16349.675220062203</v>
      </c>
      <c r="AM40" s="9">
        <f>IF(AZ39="OK",AM39*(1+Justering!CD40),AF39*Översikt!$I$15*(1+Justering!CD40))</f>
        <v>0</v>
      </c>
      <c r="AN40" s="9">
        <f>IF(BH39="OK",AN39*(1+Justering!CB40),AF39*Översikt!$I$17*(1+Justering!CB40))</f>
        <v>0</v>
      </c>
      <c r="AO40" s="48">
        <f>IF(BH39="OK",AO39*(1+Justering!BZ40),AF39*Översikt!$I$18*(1+Justering!BZ40))</f>
        <v>30335.489666503978</v>
      </c>
      <c r="AP40" s="48">
        <f>IF(BH39="OK",AP39*(1+Justering!CA40),AF39*Översikt!$I$19*(1+Justering!CA40))</f>
        <v>0</v>
      </c>
      <c r="AQ40" s="48">
        <f>IF(BH39="OK",AQ39*(1+Justering!BY40),AF39*Översikt!$I$20*(1+Justering!BY40))</f>
        <v>24380.444974850812</v>
      </c>
      <c r="AR40" s="48">
        <f>IF(BH39="OK",AR39*(1+Justering!CG40),AF39*Översikt!$I$21*(1+Justering!CG40))</f>
        <v>6294.3832398057302</v>
      </c>
      <c r="AS40" s="9">
        <f>IF(BH39="OK",AS39*(1+Justering!CI40),AF39*Översikt!$I$23*(1+Justering!CI40))</f>
        <v>0</v>
      </c>
      <c r="AT40" s="9">
        <f>IF(BH39="OK",AT39*(1+Justering!CH40),AF39*Översikt!$I$24*(1+Justering!CH40))</f>
        <v>0</v>
      </c>
      <c r="AU40" s="9">
        <f>IF(BH39="OK",AU39*(1+Justering!CE40),AF39*Översikt!$I$25*(1+Justering!CE40))</f>
        <v>0</v>
      </c>
      <c r="AW40" s="2" t="s">
        <v>177</v>
      </c>
      <c r="AX40" s="48">
        <f t="shared" si="14"/>
        <v>78562.609828493034</v>
      </c>
      <c r="AY40" s="49">
        <f t="shared" si="23"/>
        <v>0.56287856905834088</v>
      </c>
      <c r="AZ40" s="50" t="str">
        <f>IF(AND(AY40 &gt;= Översikt!$E$12,AY40 &lt;= Översikt!$G$12),"OK","Breach")</f>
        <v>OK</v>
      </c>
      <c r="BA40" s="48">
        <f t="shared" si="15"/>
        <v>61010.317881160518</v>
      </c>
      <c r="BB40" s="49">
        <f t="shared" si="24"/>
        <v>0.43712143094165923</v>
      </c>
      <c r="BC40" s="50" t="str">
        <f>IF(AND(BB40 &gt;= Översikt!$E$16,BB40 &lt;= Översikt!$G$16),"OK","Breach")</f>
        <v>OK</v>
      </c>
      <c r="BD40" s="48">
        <f t="shared" si="16"/>
        <v>0</v>
      </c>
      <c r="BE40" s="49">
        <f t="shared" si="25"/>
        <v>0</v>
      </c>
      <c r="BF40" s="50" t="str">
        <f>IF(AND(BE40 &gt;= Översikt!$E$22,BE40 &lt;= Översikt!$G$22),"OK","Breach")</f>
        <v>OK</v>
      </c>
      <c r="BG40" s="35">
        <f t="shared" si="17"/>
        <v>0</v>
      </c>
      <c r="BH40" s="35" t="str">
        <f t="shared" si="18"/>
        <v>OK</v>
      </c>
      <c r="BI40" s="2" t="s">
        <v>177</v>
      </c>
      <c r="BJ40" s="33">
        <f t="shared" si="26"/>
        <v>1.3922728921526462E-2</v>
      </c>
    </row>
    <row r="41" spans="1:62" x14ac:dyDescent="0.3">
      <c r="A41" s="15">
        <v>44561</v>
      </c>
      <c r="B41" s="9">
        <f t="shared" si="27"/>
        <v>141614.02738751521</v>
      </c>
      <c r="C41" s="27">
        <f t="shared" si="19"/>
        <v>1.4161402738751521</v>
      </c>
      <c r="D41" s="34">
        <f t="shared" si="28"/>
        <v>2.4846984366580616E-2</v>
      </c>
      <c r="E41" s="34">
        <f>MIN(0,(B41-MAX(B$5:B41))/MAX(B$5:B41))</f>
        <v>0</v>
      </c>
      <c r="F41" s="2" t="s">
        <v>177</v>
      </c>
      <c r="G41" s="9">
        <f>IF(AD40="OK",G40*(1+Justering!BO41),B40*Översikt!$I$13*(1+Justering!BO41))</f>
        <v>62492.308869333276</v>
      </c>
      <c r="H41" s="9">
        <f>IF(AD40="OK",H40*(1+Justering!BL41),B40*Översikt!$I$14*(1+Justering!BL41))</f>
        <v>18911.46540902444</v>
      </c>
      <c r="I41" s="9">
        <f>IF(AD40="OK",I40*(1+Justering!BN41),B40*Översikt!$I$15*(1+Justering!BN41))</f>
        <v>0</v>
      </c>
      <c r="J41" s="9">
        <f>IF(AD40="OK",J40*(1+Justering!BJ41),B40*Översikt!$I$17*(1+Justering!BJ41))</f>
        <v>0</v>
      </c>
      <c r="K41" s="9">
        <f>IF(AD40="OK",K40*(1+Justering!BH41),B40*Översikt!$I$18*(1+Justering!BH41))</f>
        <v>29795.127081512528</v>
      </c>
      <c r="L41" s="9">
        <f>IF(AD40="OK",L40*(1+Justering!BI41),B40*Översikt!$I$19*(1+Justering!BI41))</f>
        <v>0</v>
      </c>
      <c r="M41" s="9">
        <f>IF(AD40="OK",M40*(1+Justering!BK41),B40*Översikt!$I$20*(1+Justering!BK41))</f>
        <v>24030.959081589805</v>
      </c>
      <c r="N41" s="9">
        <f>IF(AD40="OK",N40*(1+Justering!BP41),B40*Översikt!$I$21*(1+Justering!BP41))</f>
        <v>6384.1669460551693</v>
      </c>
      <c r="O41" s="9">
        <f>IF(AD40="OK",O40*(1+Justering!BT41),B40*Översikt!$I$23*(1+Justering!BT41))</f>
        <v>0</v>
      </c>
      <c r="P41" s="9">
        <f>IF(AD40="OK",P40*(1+Justering!BR41),B40*Översikt!$I$24*(1+Justering!BR41))</f>
        <v>0</v>
      </c>
      <c r="Q41" s="9">
        <f>IF(AD40="OK",Q40*(1+Justering!BT41),B40*Översikt!$I$25*(1+Justering!BT41))</f>
        <v>0</v>
      </c>
      <c r="S41" s="2" t="s">
        <v>177</v>
      </c>
      <c r="T41" s="48">
        <f t="shared" si="6"/>
        <v>81403.774278357712</v>
      </c>
      <c r="U41" s="49">
        <f t="shared" si="20"/>
        <v>0.57482846706705781</v>
      </c>
      <c r="V41" s="50" t="str">
        <f>IF(AND(U41 &gt;= Översikt!$E$12,U41 &lt;= Översikt!$G$12),"OK","Breach")</f>
        <v>Breach</v>
      </c>
      <c r="W41" s="48">
        <f t="shared" si="7"/>
        <v>60210.2531091575</v>
      </c>
      <c r="X41" s="51">
        <f t="shared" si="8"/>
        <v>0.42517153293294219</v>
      </c>
      <c r="Y41" s="50" t="str">
        <f>IF(AND(X41 &gt;= Översikt!$E$16,X41 &lt;= Översikt!$G$16),"OK","Breach")</f>
        <v>Breach</v>
      </c>
      <c r="Z41" s="48">
        <f t="shared" si="9"/>
        <v>0</v>
      </c>
      <c r="AA41" s="51">
        <f t="shared" si="10"/>
        <v>0</v>
      </c>
      <c r="AB41" s="50" t="str">
        <f>IF(AND(AA41 &gt;= Översikt!$E$22,AA41 &lt;= Översikt!$G$22),"OK","Breach")</f>
        <v>OK</v>
      </c>
      <c r="AC41" s="35">
        <f t="shared" si="11"/>
        <v>2</v>
      </c>
      <c r="AD41" s="35" t="str">
        <f t="shared" si="12"/>
        <v>Breach</v>
      </c>
      <c r="AE41" s="2" t="s">
        <v>177</v>
      </c>
      <c r="AF41" s="9">
        <f t="shared" si="21"/>
        <v>142770.41380284657</v>
      </c>
      <c r="AG41" s="27">
        <f t="shared" si="22"/>
        <v>1.4277041380284656</v>
      </c>
      <c r="AH41" s="34">
        <f t="shared" si="29"/>
        <v>2.2909070875439363E-2</v>
      </c>
      <c r="AI41" s="34">
        <f>MIN(0,(AF41-MAX(AF$5:AF41))/MAX(AF$5:AF41))</f>
        <v>0</v>
      </c>
      <c r="AJ41" s="2" t="s">
        <v>177</v>
      </c>
      <c r="AK41" s="9">
        <f>IF(AZ40="OK",AK40*(1+Justering!BW41),AF40*Översikt!$I$13*(1+Justering!BW41))</f>
        <v>64654.901860543927</v>
      </c>
      <c r="AL41" s="9">
        <f>IF(AZ40="OK",AL40*(1+Justering!BV41),AF40*Översikt!$I$14*(1+Justering!BV41))</f>
        <v>17052.67735137586</v>
      </c>
      <c r="AM41" s="9">
        <f>IF(AZ40="OK",AM40*(1+Justering!CD41),AF40*Översikt!$I$15*(1+Justering!CD41))</f>
        <v>0</v>
      </c>
      <c r="AN41" s="9">
        <f>IF(BH40="OK",AN40*(1+Justering!CB41),AF40*Översikt!$I$17*(1+Justering!CB41))</f>
        <v>0</v>
      </c>
      <c r="AO41" s="48">
        <f>IF(BH40="OK",AO40*(1+Justering!BZ41),AF40*Översikt!$I$18*(1+Justering!BZ41))</f>
        <v>30255.069019886869</v>
      </c>
      <c r="AP41" s="48">
        <f>IF(BH40="OK",AP40*(1+Justering!CA41),AF40*Översikt!$I$19*(1+Justering!CA41))</f>
        <v>0</v>
      </c>
      <c r="AQ41" s="48">
        <f>IF(BH40="OK",AQ40*(1+Justering!BY41),AF40*Översikt!$I$20*(1+Justering!BY41))</f>
        <v>24409.375189153579</v>
      </c>
      <c r="AR41" s="48">
        <f>IF(BH40="OK",AR40*(1+Justering!CG41),AF40*Översikt!$I$21*(1+Justering!CG41))</f>
        <v>6398.3903818863255</v>
      </c>
      <c r="AS41" s="9">
        <f>IF(BH40="OK",AS40*(1+Justering!CI41),AF40*Översikt!$I$23*(1+Justering!CI41))</f>
        <v>0</v>
      </c>
      <c r="AT41" s="9">
        <f>IF(BH40="OK",AT40*(1+Justering!CH41),AF40*Översikt!$I$24*(1+Justering!CH41))</f>
        <v>0</v>
      </c>
      <c r="AU41" s="9">
        <f>IF(BH40="OK",AU40*(1+Justering!CE41),AF40*Översikt!$I$25*(1+Justering!CE41))</f>
        <v>0</v>
      </c>
      <c r="AW41" s="2" t="s">
        <v>177</v>
      </c>
      <c r="AX41" s="48">
        <f t="shared" si="14"/>
        <v>81707.579211919787</v>
      </c>
      <c r="AY41" s="49">
        <f t="shared" si="23"/>
        <v>0.57230050005143784</v>
      </c>
      <c r="AZ41" s="50" t="str">
        <f>IF(AND(AY41 &gt;= Översikt!$E$12,AY41 &lt;= Översikt!$G$12),"OK","Breach")</f>
        <v>Breach</v>
      </c>
      <c r="BA41" s="48">
        <f t="shared" si="15"/>
        <v>61062.834590926774</v>
      </c>
      <c r="BB41" s="49">
        <f t="shared" si="24"/>
        <v>0.42769949994856216</v>
      </c>
      <c r="BC41" s="50" t="str">
        <f>IF(AND(BB41 &gt;= Översikt!$E$16,BB41 &lt;= Översikt!$G$16),"OK","Breach")</f>
        <v>Breach</v>
      </c>
      <c r="BD41" s="48">
        <f t="shared" si="16"/>
        <v>0</v>
      </c>
      <c r="BE41" s="49">
        <f t="shared" si="25"/>
        <v>0</v>
      </c>
      <c r="BF41" s="50" t="str">
        <f>IF(AND(BE41 &gt;= Översikt!$E$22,BE41 &lt;= Översikt!$G$22),"OK","Breach")</f>
        <v>OK</v>
      </c>
      <c r="BG41" s="35">
        <f t="shared" si="17"/>
        <v>2</v>
      </c>
      <c r="BH41" s="35" t="str">
        <f t="shared" si="18"/>
        <v>Breach</v>
      </c>
      <c r="BI41" s="2" t="s">
        <v>177</v>
      </c>
      <c r="BJ41" s="33">
        <f t="shared" si="26"/>
        <v>1.1563864153313563E-2</v>
      </c>
    </row>
    <row r="42" spans="1:62" x14ac:dyDescent="0.3">
      <c r="A42" s="15">
        <v>44592</v>
      </c>
      <c r="B42" s="9">
        <f t="shared" si="27"/>
        <v>138540.37932612438</v>
      </c>
      <c r="C42" s="27">
        <f t="shared" si="19"/>
        <v>1.3854037932612437</v>
      </c>
      <c r="D42" s="34">
        <f t="shared" si="28"/>
        <v>-2.1704403992268584E-2</v>
      </c>
      <c r="E42" s="34">
        <f>MIN(0,(B42-MAX(B$5:B42))/MAX(B$5:B42))</f>
        <v>-2.1704403992268605E-2</v>
      </c>
      <c r="F42" s="2" t="s">
        <v>177</v>
      </c>
      <c r="G42" s="9">
        <f>IF(AD41="OK",G41*(1+Justering!BO42),B41*Översikt!$I$13*(1+Justering!BO42))</f>
        <v>55526.139939439301</v>
      </c>
      <c r="H42" s="9">
        <f>IF(AD41="OK",H41*(1+Justering!BL42),B41*Översikt!$I$14*(1+Justering!BL42))</f>
        <v>12755.390608388845</v>
      </c>
      <c r="I42" s="9">
        <f>IF(AD41="OK",I41*(1+Justering!BN42),B41*Översikt!$I$15*(1+Justering!BN42))</f>
        <v>0</v>
      </c>
      <c r="J42" s="9">
        <f>IF(AD41="OK",J41*(1+Justering!BJ42),B41*Översikt!$I$17*(1+Justering!BJ42))</f>
        <v>0</v>
      </c>
      <c r="K42" s="9">
        <f>IF(AD41="OK",K41*(1+Justering!BH42),B41*Översikt!$I$18*(1+Justering!BH42))</f>
        <v>35156.804818405355</v>
      </c>
      <c r="L42" s="9">
        <f>IF(AD41="OK",L41*(1+Justering!BI42),B41*Översikt!$I$19*(1+Justering!BI42))</f>
        <v>0</v>
      </c>
      <c r="M42" s="9">
        <f>IF(AD41="OK",M41*(1+Justering!BK42),B41*Översikt!$I$20*(1+Justering!BK42))</f>
        <v>28198.718097047768</v>
      </c>
      <c r="N42" s="9">
        <f>IF(AD41="OK",N41*(1+Justering!BP42),B41*Översikt!$I$21*(1+Justering!BP42))</f>
        <v>6903.3258628431204</v>
      </c>
      <c r="O42" s="9">
        <f>IF(AD41="OK",O41*(1+Justering!BT42),B41*Översikt!$I$23*(1+Justering!BT42))</f>
        <v>0</v>
      </c>
      <c r="P42" s="9">
        <f>IF(AD41="OK",P41*(1+Justering!BR42),B41*Översikt!$I$24*(1+Justering!BR42))</f>
        <v>0</v>
      </c>
      <c r="Q42" s="9">
        <f>IF(AD41="OK",Q41*(1+Justering!BT42),B41*Översikt!$I$25*(1+Justering!BT42))</f>
        <v>0</v>
      </c>
      <c r="S42" s="2" t="s">
        <v>177</v>
      </c>
      <c r="T42" s="48">
        <f t="shared" si="6"/>
        <v>68281.530547828152</v>
      </c>
      <c r="U42" s="49">
        <f t="shared" si="20"/>
        <v>0.4928637475944343</v>
      </c>
      <c r="V42" s="50" t="str">
        <f>IF(AND(U42 &gt;= Översikt!$E$12,U42 &lt;= Översikt!$G$12),"OK","Breach")</f>
        <v>OK</v>
      </c>
      <c r="W42" s="48">
        <f t="shared" si="7"/>
        <v>70258.848778296247</v>
      </c>
      <c r="X42" s="51">
        <f t="shared" si="8"/>
        <v>0.50713625240556581</v>
      </c>
      <c r="Y42" s="50" t="str">
        <f>IF(AND(X42 &gt;= Översikt!$E$16,X42 &lt;= Översikt!$G$16),"OK","Breach")</f>
        <v>OK</v>
      </c>
      <c r="Z42" s="48">
        <f t="shared" si="9"/>
        <v>0</v>
      </c>
      <c r="AA42" s="51">
        <f t="shared" si="10"/>
        <v>0</v>
      </c>
      <c r="AB42" s="50" t="str">
        <f>IF(AND(AA42 &gt;= Översikt!$E$22,AA42 &lt;= Översikt!$G$22),"OK","Breach")</f>
        <v>OK</v>
      </c>
      <c r="AC42" s="35">
        <f t="shared" si="11"/>
        <v>0</v>
      </c>
      <c r="AD42" s="35" t="str">
        <f t="shared" si="12"/>
        <v>OK</v>
      </c>
      <c r="AE42" s="2" t="s">
        <v>177</v>
      </c>
      <c r="AF42" s="9">
        <f t="shared" si="21"/>
        <v>139212.90003798105</v>
      </c>
      <c r="AG42" s="27">
        <f t="shared" si="22"/>
        <v>1.3921290003798104</v>
      </c>
      <c r="AH42" s="34">
        <f t="shared" si="29"/>
        <v>-2.4917723988515883E-2</v>
      </c>
      <c r="AI42" s="34">
        <f>MIN(0,(AF42-MAX(AF$5:AF42))/MAX(AF$5:AF42))</f>
        <v>-2.4917723988515831E-2</v>
      </c>
      <c r="AJ42" s="2" t="s">
        <v>177</v>
      </c>
      <c r="AK42" s="9">
        <f>IF(AZ41="OK",AK41*(1+Justering!BW42),AF41*Översikt!$I$13*(1+Justering!BW42))</f>
        <v>55601.987645028246</v>
      </c>
      <c r="AL42" s="9">
        <f>IF(AZ41="OK",AL41*(1+Justering!BV42),AF41*Översikt!$I$14*(1+Justering!BV42))</f>
        <v>12775.799311524595</v>
      </c>
      <c r="AM42" s="9">
        <f>IF(AZ41="OK",AM41*(1+Justering!CD42),AF41*Översikt!$I$15*(1+Justering!CD42))</f>
        <v>0</v>
      </c>
      <c r="AN42" s="9">
        <f>IF(BH41="OK",AN41*(1+Justering!CB42),AF41*Översikt!$I$17*(1+Justering!CB42))</f>
        <v>0</v>
      </c>
      <c r="AO42" s="48">
        <f>IF(BH41="OK",AO41*(1+Justering!BZ42),AF41*Översikt!$I$18*(1+Justering!BZ42))</f>
        <v>35455.026718285357</v>
      </c>
      <c r="AP42" s="48">
        <f>IF(BH41="OK",AP41*(1+Justering!CA42),AF41*Översikt!$I$19*(1+Justering!CA42))</f>
        <v>0</v>
      </c>
      <c r="AQ42" s="48">
        <f>IF(BH41="OK",AQ41*(1+Justering!BY42),AF41*Översikt!$I$20*(1+Justering!BY42))</f>
        <v>28386.629860705798</v>
      </c>
      <c r="AR42" s="48">
        <f>IF(BH41="OK",AR41*(1+Justering!CG42),AF41*Översikt!$I$21*(1+Justering!CG42))</f>
        <v>6993.4565024370613</v>
      </c>
      <c r="AS42" s="9">
        <f>IF(BH41="OK",AS41*(1+Justering!CI42),AF41*Översikt!$I$23*(1+Justering!CI42))</f>
        <v>0</v>
      </c>
      <c r="AT42" s="9">
        <f>IF(BH41="OK",AT41*(1+Justering!CH42),AF41*Översikt!$I$24*(1+Justering!CH42))</f>
        <v>0</v>
      </c>
      <c r="AU42" s="9">
        <f>IF(BH41="OK",AU41*(1+Justering!CE42),AF41*Översikt!$I$25*(1+Justering!CE42))</f>
        <v>0</v>
      </c>
      <c r="AW42" s="2" t="s">
        <v>177</v>
      </c>
      <c r="AX42" s="48">
        <f t="shared" si="14"/>
        <v>68377.786956552838</v>
      </c>
      <c r="AY42" s="49">
        <f t="shared" si="23"/>
        <v>0.49117421544912526</v>
      </c>
      <c r="AZ42" s="50" t="str">
        <f>IF(AND(AY42 &gt;= Översikt!$E$12,AY42 &lt;= Översikt!$G$12),"OK","Breach")</f>
        <v>OK</v>
      </c>
      <c r="BA42" s="48">
        <f t="shared" si="15"/>
        <v>70835.113081428222</v>
      </c>
      <c r="BB42" s="49">
        <f t="shared" si="24"/>
        <v>0.5088257845508749</v>
      </c>
      <c r="BC42" s="50" t="str">
        <f>IF(AND(BB42 &gt;= Översikt!$E$16,BB42 &lt;= Översikt!$G$16),"OK","Breach")</f>
        <v>OK</v>
      </c>
      <c r="BD42" s="48">
        <f t="shared" si="16"/>
        <v>0</v>
      </c>
      <c r="BE42" s="49">
        <f t="shared" si="25"/>
        <v>0</v>
      </c>
      <c r="BF42" s="50" t="str">
        <f>IF(AND(BE42 &gt;= Översikt!$E$22,BE42 &lt;= Översikt!$G$22),"OK","Breach")</f>
        <v>OK</v>
      </c>
      <c r="BG42" s="35">
        <f t="shared" si="17"/>
        <v>0</v>
      </c>
      <c r="BH42" s="35" t="str">
        <f t="shared" si="18"/>
        <v>OK</v>
      </c>
      <c r="BI42" s="2" t="s">
        <v>177</v>
      </c>
      <c r="BJ42" s="33">
        <f t="shared" si="26"/>
        <v>6.7252071185666118E-3</v>
      </c>
    </row>
    <row r="43" spans="1:62" x14ac:dyDescent="0.3">
      <c r="A43" s="15">
        <v>44620</v>
      </c>
      <c r="B43" s="9">
        <f t="shared" si="27"/>
        <v>136505.01612391378</v>
      </c>
      <c r="C43" s="27">
        <f t="shared" si="19"/>
        <v>1.3650501612391379</v>
      </c>
      <c r="D43" s="34">
        <f t="shared" si="28"/>
        <v>-1.4691479928890305E-2</v>
      </c>
      <c r="E43" s="34">
        <f>MIN(0,(B43-MAX(B$5:B43))/MAX(B$5:B43))</f>
        <v>-3.6077014105537951E-2</v>
      </c>
      <c r="F43" s="2" t="s">
        <v>177</v>
      </c>
      <c r="G43" s="9">
        <f>IF(AD42="OK",G42*(1+Justering!BO43),B42*Översikt!$I$13*(1+Justering!BO43))</f>
        <v>55059.744422589611</v>
      </c>
      <c r="H43" s="9">
        <f>IF(AD42="OK",H42*(1+Justering!BL43),B42*Översikt!$I$14*(1+Justering!BL43))</f>
        <v>11878.245144387574</v>
      </c>
      <c r="I43" s="9">
        <f>IF(AD42="OK",I42*(1+Justering!BN43),B42*Översikt!$I$15*(1+Justering!BN43))</f>
        <v>0</v>
      </c>
      <c r="J43" s="9">
        <f>IF(AD42="OK",J42*(1+Justering!BJ43),B42*Översikt!$I$17*(1+Justering!BJ43))</f>
        <v>0</v>
      </c>
      <c r="K43" s="9">
        <f>IF(AD42="OK",K42*(1+Justering!BH43),B42*Översikt!$I$18*(1+Justering!BH43))</f>
        <v>34868.733533623483</v>
      </c>
      <c r="L43" s="9">
        <f>IF(AD42="OK",L42*(1+Justering!BI43),B42*Översikt!$I$19*(1+Justering!BI43))</f>
        <v>0</v>
      </c>
      <c r="M43" s="9">
        <f>IF(AD42="OK",M42*(1+Justering!BK43),B42*Översikt!$I$20*(1+Justering!BK43))</f>
        <v>27942.196651353232</v>
      </c>
      <c r="N43" s="9">
        <f>IF(AD42="OK",N42*(1+Justering!BP43),B42*Översikt!$I$21*(1+Justering!BP43))</f>
        <v>6756.0963719598967</v>
      </c>
      <c r="O43" s="9">
        <f>IF(AD42="OK",O42*(1+Justering!BT43),B42*Översikt!$I$23*(1+Justering!BT43))</f>
        <v>0</v>
      </c>
      <c r="P43" s="9">
        <f>IF(AD42="OK",P42*(1+Justering!BR43),B42*Översikt!$I$24*(1+Justering!BR43))</f>
        <v>0</v>
      </c>
      <c r="Q43" s="9">
        <f>IF(AD42="OK",Q42*(1+Justering!BT43),B42*Översikt!$I$25*(1+Justering!BT43))</f>
        <v>0</v>
      </c>
      <c r="S43" s="2" t="s">
        <v>177</v>
      </c>
      <c r="T43" s="48">
        <f t="shared" si="6"/>
        <v>66937.989566977179</v>
      </c>
      <c r="U43" s="49">
        <f t="shared" si="20"/>
        <v>0.49037018175371339</v>
      </c>
      <c r="V43" s="50" t="str">
        <f>IF(AND(U43 &gt;= Översikt!$E$12,U43 &lt;= Översikt!$G$12),"OK","Breach")</f>
        <v>OK</v>
      </c>
      <c r="W43" s="48">
        <f t="shared" si="7"/>
        <v>69567.026556936617</v>
      </c>
      <c r="X43" s="51">
        <f t="shared" si="8"/>
        <v>0.50962981824628673</v>
      </c>
      <c r="Y43" s="50" t="str">
        <f>IF(AND(X43 &gt;= Översikt!$E$16,X43 &lt;= Översikt!$G$16),"OK","Breach")</f>
        <v>OK</v>
      </c>
      <c r="Z43" s="48">
        <f t="shared" si="9"/>
        <v>0</v>
      </c>
      <c r="AA43" s="51">
        <f t="shared" si="10"/>
        <v>0</v>
      </c>
      <c r="AB43" s="50" t="str">
        <f>IF(AND(AA43 &gt;= Översikt!$E$22,AA43 &lt;= Översikt!$G$22),"OK","Breach")</f>
        <v>OK</v>
      </c>
      <c r="AC43" s="35">
        <f t="shared" si="11"/>
        <v>0</v>
      </c>
      <c r="AD43" s="35" t="str">
        <f t="shared" si="12"/>
        <v>OK</v>
      </c>
      <c r="AE43" s="2" t="s">
        <v>177</v>
      </c>
      <c r="AF43" s="9">
        <f t="shared" si="21"/>
        <v>136408.13822903868</v>
      </c>
      <c r="AG43" s="27">
        <f t="shared" si="22"/>
        <v>1.3640813822903868</v>
      </c>
      <c r="AH43" s="34">
        <f t="shared" si="29"/>
        <v>-2.0147283823389595E-2</v>
      </c>
      <c r="AI43" s="34">
        <f>MIN(0,(AF43-MAX(AF$5:AF43))/MAX(AF$5:AF43))</f>
        <v>-4.456298335447588E-2</v>
      </c>
      <c r="AJ43" s="2" t="s">
        <v>177</v>
      </c>
      <c r="AK43" s="9">
        <f>IF(AZ42="OK",AK42*(1+Justering!BW43),AF42*Översikt!$I$13*(1+Justering!BW43))</f>
        <v>54515.260112009411</v>
      </c>
      <c r="AL43" s="9">
        <f>IF(AZ42="OK",AL42*(1+Justering!BV43),AF42*Översikt!$I$14*(1+Justering!BV43))</f>
        <v>11882.571353775642</v>
      </c>
      <c r="AM43" s="9">
        <f>IF(AZ42="OK",AM42*(1+Justering!CD43),AF42*Översikt!$I$15*(1+Justering!CD43))</f>
        <v>0</v>
      </c>
      <c r="AN43" s="9">
        <f>IF(BH42="OK",AN42*(1+Justering!CB43),AF42*Översikt!$I$17*(1+Justering!CB43))</f>
        <v>0</v>
      </c>
      <c r="AO43" s="48">
        <f>IF(BH42="OK",AO42*(1+Justering!BZ43),AF42*Översikt!$I$18*(1+Justering!BZ43))</f>
        <v>35075.858356539655</v>
      </c>
      <c r="AP43" s="48">
        <f>IF(BH42="OK",AP42*(1+Justering!CA43),AF42*Översikt!$I$19*(1+Justering!CA43))</f>
        <v>0</v>
      </c>
      <c r="AQ43" s="48">
        <f>IF(BH42="OK",AQ42*(1+Justering!BY43),AF42*Översikt!$I$20*(1+Justering!BY43))</f>
        <v>28040.313529142353</v>
      </c>
      <c r="AR43" s="48">
        <f>IF(BH42="OK",AR42*(1+Justering!CG43),AF42*Översikt!$I$21*(1+Justering!CG43))</f>
        <v>6894.1348775716169</v>
      </c>
      <c r="AS43" s="9">
        <f>IF(BH42="OK",AS42*(1+Justering!CI43),AF42*Översikt!$I$23*(1+Justering!CI43))</f>
        <v>0</v>
      </c>
      <c r="AT43" s="9">
        <f>IF(BH42="OK",AT42*(1+Justering!CH43),AF42*Översikt!$I$24*(1+Justering!CH43))</f>
        <v>0</v>
      </c>
      <c r="AU43" s="9">
        <f>IF(BH42="OK",AU42*(1+Justering!CE43),AF42*Översikt!$I$25*(1+Justering!CE43))</f>
        <v>0</v>
      </c>
      <c r="AW43" s="2" t="s">
        <v>177</v>
      </c>
      <c r="AX43" s="48">
        <f t="shared" si="14"/>
        <v>66397.831465785057</v>
      </c>
      <c r="AY43" s="49">
        <f t="shared" si="23"/>
        <v>0.48675857854095561</v>
      </c>
      <c r="AZ43" s="50" t="str">
        <f>IF(AND(AY43 &gt;= Översikt!$E$12,AY43 &lt;= Översikt!$G$12),"OK","Breach")</f>
        <v>OK</v>
      </c>
      <c r="BA43" s="48">
        <f t="shared" si="15"/>
        <v>70010.306763253626</v>
      </c>
      <c r="BB43" s="49">
        <f t="shared" si="24"/>
        <v>0.51324142145904439</v>
      </c>
      <c r="BC43" s="50" t="str">
        <f>IF(AND(BB43 &gt;= Översikt!$E$16,BB43 &lt;= Översikt!$G$16),"OK","Breach")</f>
        <v>OK</v>
      </c>
      <c r="BD43" s="48">
        <f t="shared" si="16"/>
        <v>0</v>
      </c>
      <c r="BE43" s="49">
        <f t="shared" si="25"/>
        <v>0</v>
      </c>
      <c r="BF43" s="50" t="str">
        <f>IF(AND(BE43 &gt;= Översikt!$E$22,BE43 &lt;= Översikt!$G$22),"OK","Breach")</f>
        <v>OK</v>
      </c>
      <c r="BG43" s="35">
        <f t="shared" si="17"/>
        <v>0</v>
      </c>
      <c r="BH43" s="35" t="str">
        <f t="shared" si="18"/>
        <v>OK</v>
      </c>
      <c r="BI43" s="2" t="s">
        <v>177</v>
      </c>
      <c r="BJ43" s="33">
        <f t="shared" si="26"/>
        <v>-9.6877894875113668E-4</v>
      </c>
    </row>
    <row r="44" spans="1:62" x14ac:dyDescent="0.3">
      <c r="A44" s="15">
        <v>44651</v>
      </c>
      <c r="B44" s="9">
        <f t="shared" si="27"/>
        <v>135910.84544141483</v>
      </c>
      <c r="C44" s="27">
        <f t="shared" si="19"/>
        <v>1.3591084544141483</v>
      </c>
      <c r="D44" s="34">
        <f t="shared" si="28"/>
        <v>-4.3527388177412307E-3</v>
      </c>
      <c r="E44" s="34">
        <f>MIN(0,(B44-MAX(B$5:B44))/MAX(B$5:B44))</f>
        <v>-4.027271910355381E-2</v>
      </c>
      <c r="F44" s="2" t="s">
        <v>177</v>
      </c>
      <c r="G44" s="9">
        <f>IF(AD43="OK",G43*(1+Justering!BO44),B43*Översikt!$I$13*(1+Justering!BO44))</f>
        <v>55698.355097958054</v>
      </c>
      <c r="H44" s="9">
        <f>IF(AD43="OK",H43*(1+Justering!BL44),B43*Översikt!$I$14*(1+Justering!BL44))</f>
        <v>12180.352057667034</v>
      </c>
      <c r="I44" s="9">
        <f>IF(AD43="OK",I43*(1+Justering!BN44),B43*Översikt!$I$15*(1+Justering!BN44))</f>
        <v>0</v>
      </c>
      <c r="J44" s="9">
        <f>IF(AD43="OK",J43*(1+Justering!BJ44),B43*Översikt!$I$17*(1+Justering!BJ44))</f>
        <v>0</v>
      </c>
      <c r="K44" s="9">
        <f>IF(AD43="OK",K43*(1+Justering!BH44),B43*Översikt!$I$18*(1+Justering!BH44))</f>
        <v>33926.32169479243</v>
      </c>
      <c r="L44" s="9">
        <f>IF(AD43="OK",L43*(1+Justering!BI44),B43*Översikt!$I$19*(1+Justering!BI44))</f>
        <v>0</v>
      </c>
      <c r="M44" s="9">
        <f>IF(AD43="OK",M43*(1+Justering!BK44),B43*Översikt!$I$20*(1+Justering!BK44))</f>
        <v>27429.153759964163</v>
      </c>
      <c r="N44" s="9">
        <f>IF(AD43="OK",N43*(1+Justering!BP44),B43*Översikt!$I$21*(1+Justering!BP44))</f>
        <v>6676.6628310331434</v>
      </c>
      <c r="O44" s="9">
        <f>IF(AD43="OK",O43*(1+Justering!BT44),B43*Översikt!$I$23*(1+Justering!BT44))</f>
        <v>0</v>
      </c>
      <c r="P44" s="9">
        <f>IF(AD43="OK",P43*(1+Justering!BR44),B43*Översikt!$I$24*(1+Justering!BR44))</f>
        <v>0</v>
      </c>
      <c r="Q44" s="9">
        <f>IF(AD43="OK",Q43*(1+Justering!BT44),B43*Översikt!$I$25*(1+Justering!BT44))</f>
        <v>0</v>
      </c>
      <c r="S44" s="2" t="s">
        <v>177</v>
      </c>
      <c r="T44" s="48">
        <f t="shared" si="6"/>
        <v>67878.707155625088</v>
      </c>
      <c r="U44" s="49">
        <f t="shared" si="20"/>
        <v>0.49943554493511416</v>
      </c>
      <c r="V44" s="50" t="str">
        <f>IF(AND(U44 &gt;= Översikt!$E$12,U44 &lt;= Översikt!$G$12),"OK","Breach")</f>
        <v>OK</v>
      </c>
      <c r="W44" s="48">
        <f t="shared" si="7"/>
        <v>68032.138285789741</v>
      </c>
      <c r="X44" s="51">
        <f t="shared" si="8"/>
        <v>0.50056445506488589</v>
      </c>
      <c r="Y44" s="50" t="str">
        <f>IF(AND(X44 &gt;= Översikt!$E$16,X44 &lt;= Översikt!$G$16),"OK","Breach")</f>
        <v>OK</v>
      </c>
      <c r="Z44" s="48">
        <f t="shared" si="9"/>
        <v>0</v>
      </c>
      <c r="AA44" s="51">
        <f t="shared" si="10"/>
        <v>0</v>
      </c>
      <c r="AB44" s="50" t="str">
        <f>IF(AND(AA44 &gt;= Översikt!$E$22,AA44 &lt;= Översikt!$G$22),"OK","Breach")</f>
        <v>OK</v>
      </c>
      <c r="AC44" s="35">
        <f t="shared" si="11"/>
        <v>0</v>
      </c>
      <c r="AD44" s="35" t="str">
        <f t="shared" si="12"/>
        <v>OK</v>
      </c>
      <c r="AE44" s="2" t="s">
        <v>177</v>
      </c>
      <c r="AF44" s="9">
        <f t="shared" si="21"/>
        <v>135641.44942438192</v>
      </c>
      <c r="AG44" s="27">
        <f t="shared" si="22"/>
        <v>1.3564144942438192</v>
      </c>
      <c r="AH44" s="34">
        <f t="shared" si="29"/>
        <v>-5.62055031767561E-3</v>
      </c>
      <c r="AI44" s="34">
        <f>MIN(0,(AF44-MAX(AF$5:AF44))/MAX(AF$5:AF44))</f>
        <v>-4.9933065181901916E-2</v>
      </c>
      <c r="AJ44" s="2" t="s">
        <v>177</v>
      </c>
      <c r="AK44" s="9">
        <f>IF(AZ43="OK",AK43*(1+Justering!BW44),AF43*Översikt!$I$13*(1+Justering!BW44))</f>
        <v>54802.43907954645</v>
      </c>
      <c r="AL44" s="9">
        <f>IF(AZ43="OK",AL43*(1+Justering!BV44),AF43*Översikt!$I$14*(1+Justering!BV44))</f>
        <v>12251.512041068161</v>
      </c>
      <c r="AM44" s="9">
        <f>IF(AZ43="OK",AM43*(1+Justering!CD44),AF43*Översikt!$I$15*(1+Justering!CD44))</f>
        <v>0</v>
      </c>
      <c r="AN44" s="9">
        <f>IF(BH43="OK",AN43*(1+Justering!CB44),AF43*Översikt!$I$17*(1+Justering!CB44))</f>
        <v>0</v>
      </c>
      <c r="AO44" s="48">
        <f>IF(BH43="OK",AO43*(1+Justering!BZ44),AF43*Översikt!$I$18*(1+Justering!BZ44))</f>
        <v>34059.387057901775</v>
      </c>
      <c r="AP44" s="48">
        <f>IF(BH43="OK",AP43*(1+Justering!CA44),AF43*Översikt!$I$19*(1+Justering!CA44))</f>
        <v>0</v>
      </c>
      <c r="AQ44" s="48">
        <f>IF(BH43="OK",AQ43*(1+Justering!BY44),AF43*Översikt!$I$20*(1+Justering!BY44))</f>
        <v>27665.081710899565</v>
      </c>
      <c r="AR44" s="48">
        <f>IF(BH43="OK",AR43*(1+Justering!CG44),AF43*Översikt!$I$21*(1+Justering!CG44))</f>
        <v>6863.0295349659464</v>
      </c>
      <c r="AS44" s="9">
        <f>IF(BH43="OK",AS43*(1+Justering!CI44),AF43*Översikt!$I$23*(1+Justering!CI44))</f>
        <v>0</v>
      </c>
      <c r="AT44" s="9">
        <f>IF(BH43="OK",AT43*(1+Justering!CH44),AF43*Översikt!$I$24*(1+Justering!CH44))</f>
        <v>0</v>
      </c>
      <c r="AU44" s="9">
        <f>IF(BH43="OK",AU43*(1+Justering!CE44),AF43*Översikt!$I$25*(1+Justering!CE44))</f>
        <v>0</v>
      </c>
      <c r="AW44" s="2" t="s">
        <v>177</v>
      </c>
      <c r="AX44" s="48">
        <f t="shared" si="14"/>
        <v>67053.951120614613</v>
      </c>
      <c r="AY44" s="49">
        <f t="shared" si="23"/>
        <v>0.49434705545517033</v>
      </c>
      <c r="AZ44" s="50" t="str">
        <f>IF(AND(AY44 &gt;= Översikt!$E$12,AY44 &lt;= Översikt!$G$12),"OK","Breach")</f>
        <v>OK</v>
      </c>
      <c r="BA44" s="48">
        <f t="shared" si="15"/>
        <v>68587.498303767279</v>
      </c>
      <c r="BB44" s="49">
        <f t="shared" si="24"/>
        <v>0.50565294454482945</v>
      </c>
      <c r="BC44" s="50" t="str">
        <f>IF(AND(BB44 &gt;= Översikt!$E$16,BB44 &lt;= Översikt!$G$16),"OK","Breach")</f>
        <v>OK</v>
      </c>
      <c r="BD44" s="48">
        <f t="shared" si="16"/>
        <v>0</v>
      </c>
      <c r="BE44" s="49">
        <f t="shared" si="25"/>
        <v>0</v>
      </c>
      <c r="BF44" s="50" t="str">
        <f>IF(AND(BE44 &gt;= Översikt!$E$22,BE44 &lt;= Översikt!$G$22),"OK","Breach")</f>
        <v>OK</v>
      </c>
      <c r="BG44" s="35">
        <f t="shared" si="17"/>
        <v>0</v>
      </c>
      <c r="BH44" s="35" t="str">
        <f t="shared" si="18"/>
        <v>OK</v>
      </c>
      <c r="BI44" s="2" t="s">
        <v>177</v>
      </c>
      <c r="BJ44" s="33">
        <f t="shared" si="26"/>
        <v>-2.6939601703290794E-3</v>
      </c>
    </row>
    <row r="45" spans="1:62" x14ac:dyDescent="0.3">
      <c r="A45" s="15">
        <v>44681</v>
      </c>
      <c r="B45" s="9">
        <f t="shared" si="27"/>
        <v>132297.42552500052</v>
      </c>
      <c r="C45" s="27">
        <f t="shared" si="19"/>
        <v>1.3229742552500052</v>
      </c>
      <c r="D45" s="34">
        <f t="shared" si="28"/>
        <v>-2.6586692950651192E-2</v>
      </c>
      <c r="E45" s="34">
        <f>MIN(0,(B45-MAX(B$5:B45))/MAX(B$5:B45))</f>
        <v>-6.5788693637110984E-2</v>
      </c>
      <c r="F45" s="2" t="s">
        <v>177</v>
      </c>
      <c r="G45" s="9">
        <f>IF(AD44="OK",G44*(1+Justering!BO45),B44*Översikt!$I$13*(1+Justering!BO45))</f>
        <v>53575.875834948587</v>
      </c>
      <c r="H45" s="9">
        <f>IF(AD44="OK",H44*(1+Justering!BL45),B44*Översikt!$I$14*(1+Justering!BL45))</f>
        <v>11701.113883675691</v>
      </c>
      <c r="I45" s="9">
        <f>IF(AD44="OK",I44*(1+Justering!BN45),B44*Översikt!$I$15*(1+Justering!BN45))</f>
        <v>0</v>
      </c>
      <c r="J45" s="9">
        <f>IF(AD44="OK",J44*(1+Justering!BJ45),B44*Översikt!$I$17*(1+Justering!BJ45))</f>
        <v>0</v>
      </c>
      <c r="K45" s="9">
        <f>IF(AD44="OK",K44*(1+Justering!BH45),B44*Översikt!$I$18*(1+Justering!BH45))</f>
        <v>33379.944809645727</v>
      </c>
      <c r="L45" s="9">
        <f>IF(AD44="OK",L44*(1+Justering!BI45),B44*Översikt!$I$19*(1+Justering!BI45))</f>
        <v>0</v>
      </c>
      <c r="M45" s="9">
        <f>IF(AD44="OK",M44*(1+Justering!BK45),B44*Översikt!$I$20*(1+Justering!BK45))</f>
        <v>27191.273243620537</v>
      </c>
      <c r="N45" s="9">
        <f>IF(AD44="OK",N44*(1+Justering!BP45),B44*Översikt!$I$21*(1+Justering!BP45))</f>
        <v>6449.2177531099669</v>
      </c>
      <c r="O45" s="9">
        <f>IF(AD44="OK",O44*(1+Justering!BT45),B44*Översikt!$I$23*(1+Justering!BT45))</f>
        <v>0</v>
      </c>
      <c r="P45" s="9">
        <f>IF(AD44="OK",P44*(1+Justering!BR45),B44*Översikt!$I$24*(1+Justering!BR45))</f>
        <v>0</v>
      </c>
      <c r="Q45" s="9">
        <f>IF(AD44="OK",Q44*(1+Justering!BT45),B44*Översikt!$I$25*(1+Justering!BT45))</f>
        <v>0</v>
      </c>
      <c r="S45" s="2" t="s">
        <v>177</v>
      </c>
      <c r="T45" s="48">
        <f t="shared" si="6"/>
        <v>65276.989718624274</v>
      </c>
      <c r="U45" s="49">
        <f t="shared" si="20"/>
        <v>0.49341088429788638</v>
      </c>
      <c r="V45" s="50" t="str">
        <f>IF(AND(U45 &gt;= Översikt!$E$12,U45 &lt;= Översikt!$G$12),"OK","Breach")</f>
        <v>OK</v>
      </c>
      <c r="W45" s="48">
        <f t="shared" si="7"/>
        <v>67020.435806376234</v>
      </c>
      <c r="X45" s="51">
        <f t="shared" si="8"/>
        <v>0.50658911570211351</v>
      </c>
      <c r="Y45" s="50" t="str">
        <f>IF(AND(X45 &gt;= Översikt!$E$16,X45 &lt;= Översikt!$G$16),"OK","Breach")</f>
        <v>OK</v>
      </c>
      <c r="Z45" s="48">
        <f t="shared" si="9"/>
        <v>0</v>
      </c>
      <c r="AA45" s="51">
        <f t="shared" si="10"/>
        <v>0</v>
      </c>
      <c r="AB45" s="50" t="str">
        <f>IF(AND(AA45 &gt;= Översikt!$E$22,AA45 &lt;= Översikt!$G$22),"OK","Breach")</f>
        <v>OK</v>
      </c>
      <c r="AC45" s="35">
        <f t="shared" si="11"/>
        <v>0</v>
      </c>
      <c r="AD45" s="35" t="str">
        <f t="shared" si="12"/>
        <v>OK</v>
      </c>
      <c r="AE45" s="2" t="s">
        <v>177</v>
      </c>
      <c r="AF45" s="9">
        <f t="shared" si="21"/>
        <v>132034.53098014291</v>
      </c>
      <c r="AG45" s="27">
        <f t="shared" si="22"/>
        <v>1.3203453098014291</v>
      </c>
      <c r="AH45" s="34">
        <f t="shared" si="29"/>
        <v>-2.6591565185609567E-2</v>
      </c>
      <c r="AI45" s="34">
        <f>MIN(0,(AF45-MAX(AF$5:AF45))/MAX(AF$5:AF45))</f>
        <v>-7.5196832009809617E-2</v>
      </c>
      <c r="AJ45" s="2" t="s">
        <v>177</v>
      </c>
      <c r="AK45" s="9">
        <f>IF(AZ44="OK",AK44*(1+Justering!BW45),AF44*Översikt!$I$13*(1+Justering!BW45))</f>
        <v>52923.824736239789</v>
      </c>
      <c r="AL45" s="9">
        <f>IF(AZ44="OK",AL44*(1+Justering!BV45),AF44*Översikt!$I$14*(1+Justering!BV45))</f>
        <v>11683.440229409618</v>
      </c>
      <c r="AM45" s="9">
        <f>IF(AZ44="OK",AM44*(1+Justering!CD45),AF44*Översikt!$I$15*(1+Justering!CD45))</f>
        <v>0</v>
      </c>
      <c r="AN45" s="9">
        <f>IF(BH44="OK",AN44*(1+Justering!CB45),AF44*Översikt!$I$17*(1+Justering!CB45))</f>
        <v>0</v>
      </c>
      <c r="AO45" s="48">
        <f>IF(BH44="OK",AO44*(1+Justering!BZ45),AF44*Översikt!$I$18*(1+Justering!BZ45))</f>
        <v>33488.330501922937</v>
      </c>
      <c r="AP45" s="48">
        <f>IF(BH44="OK",AP44*(1+Justering!CA45),AF44*Översikt!$I$19*(1+Justering!CA45))</f>
        <v>0</v>
      </c>
      <c r="AQ45" s="48">
        <f>IF(BH44="OK",AQ44*(1+Justering!BY45),AF44*Översikt!$I$20*(1+Justering!BY45))</f>
        <v>27309.809706129228</v>
      </c>
      <c r="AR45" s="48">
        <f>IF(BH44="OK",AR44*(1+Justering!CG45),AF44*Översikt!$I$21*(1+Justering!CG45))</f>
        <v>6629.1258064413641</v>
      </c>
      <c r="AS45" s="9">
        <f>IF(BH44="OK",AS44*(1+Justering!CI45),AF44*Översikt!$I$23*(1+Justering!CI45))</f>
        <v>0</v>
      </c>
      <c r="AT45" s="9">
        <f>IF(BH44="OK",AT44*(1+Justering!CH45),AF44*Översikt!$I$24*(1+Justering!CH45))</f>
        <v>0</v>
      </c>
      <c r="AU45" s="9">
        <f>IF(BH44="OK",AU44*(1+Justering!CE45),AF44*Översikt!$I$25*(1+Justering!CE45))</f>
        <v>0</v>
      </c>
      <c r="AW45" s="2" t="s">
        <v>177</v>
      </c>
      <c r="AX45" s="48">
        <f t="shared" si="14"/>
        <v>64607.264965649403</v>
      </c>
      <c r="AY45" s="49">
        <f t="shared" si="23"/>
        <v>0.48932097146136638</v>
      </c>
      <c r="AZ45" s="50" t="str">
        <f>IF(AND(AY45 &gt;= Översikt!$E$12,AY45 &lt;= Översikt!$G$12),"OK","Breach")</f>
        <v>OK</v>
      </c>
      <c r="BA45" s="48">
        <f t="shared" si="15"/>
        <v>67427.266014493536</v>
      </c>
      <c r="BB45" s="49">
        <f t="shared" si="24"/>
        <v>0.51067902853863389</v>
      </c>
      <c r="BC45" s="50" t="str">
        <f>IF(AND(BB45 &gt;= Översikt!$E$16,BB45 &lt;= Översikt!$G$16),"OK","Breach")</f>
        <v>OK</v>
      </c>
      <c r="BD45" s="48">
        <f t="shared" si="16"/>
        <v>0</v>
      </c>
      <c r="BE45" s="49">
        <f t="shared" si="25"/>
        <v>0</v>
      </c>
      <c r="BF45" s="50" t="str">
        <f>IF(AND(BE45 &gt;= Översikt!$E$22,BE45 &lt;= Översikt!$G$22),"OK","Breach")</f>
        <v>OK</v>
      </c>
      <c r="BG45" s="35">
        <f t="shared" si="17"/>
        <v>0</v>
      </c>
      <c r="BH45" s="35" t="str">
        <f t="shared" si="18"/>
        <v>OK</v>
      </c>
      <c r="BI45" s="2" t="s">
        <v>177</v>
      </c>
      <c r="BJ45" s="33">
        <f t="shared" si="26"/>
        <v>-2.6289454485761699E-3</v>
      </c>
    </row>
    <row r="46" spans="1:62" x14ac:dyDescent="0.3">
      <c r="A46" s="15">
        <v>44712</v>
      </c>
      <c r="B46" s="9">
        <f t="shared" si="27"/>
        <v>131424.0806246862</v>
      </c>
      <c r="C46" s="27">
        <f t="shared" si="19"/>
        <v>1.314240806246862</v>
      </c>
      <c r="D46" s="34">
        <f t="shared" si="28"/>
        <v>-6.6013748706642561E-3</v>
      </c>
      <c r="E46" s="34">
        <f>MIN(0,(B46-MAX(B$5:B46))/MAX(B$5:B46))</f>
        <v>-7.1955772678825414E-2</v>
      </c>
      <c r="F46" s="2" t="s">
        <v>177</v>
      </c>
      <c r="G46" s="9">
        <f>IF(AD45="OK",G45*(1+Justering!BO46),B45*Översikt!$I$13*(1+Justering!BO46))</f>
        <v>53245.82658059003</v>
      </c>
      <c r="H46" s="9">
        <f>IF(AD45="OK",H45*(1+Justering!BL46),B45*Översikt!$I$14*(1+Justering!BL46))</f>
        <v>11576.66346003143</v>
      </c>
      <c r="I46" s="9">
        <f>IF(AD45="OK",I45*(1+Justering!BN46),B45*Översikt!$I$15*(1+Justering!BN46))</f>
        <v>0</v>
      </c>
      <c r="J46" s="9">
        <f>IF(AD45="OK",J45*(1+Justering!BJ46),B45*Översikt!$I$17*(1+Justering!BJ46))</f>
        <v>0</v>
      </c>
      <c r="K46" s="9">
        <f>IF(AD45="OK",K45*(1+Justering!BH46),B45*Översikt!$I$18*(1+Justering!BH46))</f>
        <v>33292.161265771741</v>
      </c>
      <c r="L46" s="9">
        <f>IF(AD45="OK",L45*(1+Justering!BI46),B45*Översikt!$I$19*(1+Justering!BI46))</f>
        <v>0</v>
      </c>
      <c r="M46" s="9">
        <f>IF(AD45="OK",M45*(1+Justering!BK46),B45*Översikt!$I$20*(1+Justering!BK46))</f>
        <v>26887.732140309541</v>
      </c>
      <c r="N46" s="9">
        <f>IF(AD45="OK",N45*(1+Justering!BP46),B45*Översikt!$I$21*(1+Justering!BP46))</f>
        <v>6421.6971779834448</v>
      </c>
      <c r="O46" s="9">
        <f>IF(AD45="OK",O45*(1+Justering!BT46),B45*Översikt!$I$23*(1+Justering!BT46))</f>
        <v>0</v>
      </c>
      <c r="P46" s="9">
        <f>IF(AD45="OK",P45*(1+Justering!BR46),B45*Översikt!$I$24*(1+Justering!BR46))</f>
        <v>0</v>
      </c>
      <c r="Q46" s="9">
        <f>IF(AD45="OK",Q45*(1+Justering!BT46),B45*Översikt!$I$25*(1+Justering!BT46))</f>
        <v>0</v>
      </c>
      <c r="S46" s="2" t="s">
        <v>177</v>
      </c>
      <c r="T46" s="48">
        <f t="shared" si="6"/>
        <v>64822.490040621458</v>
      </c>
      <c r="U46" s="49">
        <f t="shared" si="20"/>
        <v>0.49323145143954272</v>
      </c>
      <c r="V46" s="50" t="str">
        <f>IF(AND(U46 &gt;= Översikt!$E$12,U46 &lt;= Översikt!$G$12),"OK","Breach")</f>
        <v>OK</v>
      </c>
      <c r="W46" s="48">
        <f t="shared" si="7"/>
        <v>66601.590584064732</v>
      </c>
      <c r="X46" s="51">
        <f t="shared" si="8"/>
        <v>0.50676854856045717</v>
      </c>
      <c r="Y46" s="50" t="str">
        <f>IF(AND(X46 &gt;= Översikt!$E$16,X46 &lt;= Översikt!$G$16),"OK","Breach")</f>
        <v>OK</v>
      </c>
      <c r="Z46" s="48">
        <f t="shared" si="9"/>
        <v>0</v>
      </c>
      <c r="AA46" s="51">
        <f t="shared" si="10"/>
        <v>0</v>
      </c>
      <c r="AB46" s="50" t="str">
        <f>IF(AND(AA46 &gt;= Översikt!$E$22,AA46 &lt;= Översikt!$G$22),"OK","Breach")</f>
        <v>OK</v>
      </c>
      <c r="AC46" s="35">
        <f t="shared" si="11"/>
        <v>0</v>
      </c>
      <c r="AD46" s="35" t="str">
        <f t="shared" si="12"/>
        <v>OK</v>
      </c>
      <c r="AE46" s="2" t="s">
        <v>177</v>
      </c>
      <c r="AF46" s="9">
        <f t="shared" si="21"/>
        <v>131259.22361002106</v>
      </c>
      <c r="AG46" s="27">
        <f t="shared" si="22"/>
        <v>1.3125922361002105</v>
      </c>
      <c r="AH46" s="34">
        <f t="shared" si="29"/>
        <v>-5.8720045761244677E-3</v>
      </c>
      <c r="AI46" s="34">
        <f>MIN(0,(AF46-MAX(AF$5:AF46))/MAX(AF$5:AF46))</f>
        <v>-8.0627280444262456E-2</v>
      </c>
      <c r="AJ46" s="2" t="s">
        <v>177</v>
      </c>
      <c r="AK46" s="9">
        <f>IF(AZ45="OK",AK45*(1+Justering!BW46),AF45*Översikt!$I$13*(1+Justering!BW46))</f>
        <v>52761.741204319012</v>
      </c>
      <c r="AL46" s="9">
        <f>IF(AZ45="OK",AL45*(1+Justering!BV46),AF45*Översikt!$I$14*(1+Justering!BV46))</f>
        <v>11488.560395159249</v>
      </c>
      <c r="AM46" s="9">
        <f>IF(AZ45="OK",AM45*(1+Justering!CD46),AF45*Översikt!$I$15*(1+Justering!CD46))</f>
        <v>0</v>
      </c>
      <c r="AN46" s="9">
        <f>IF(BH45="OK",AN45*(1+Justering!CB46),AF45*Översikt!$I$17*(1+Justering!CB46))</f>
        <v>0</v>
      </c>
      <c r="AO46" s="48">
        <f>IF(BH45="OK",AO45*(1+Justering!BZ46),AF45*Översikt!$I$18*(1+Justering!BZ46))</f>
        <v>33342.518710454438</v>
      </c>
      <c r="AP46" s="48">
        <f>IF(BH45="OK",AP45*(1+Justering!CA46),AF45*Översikt!$I$19*(1+Justering!CA46))</f>
        <v>0</v>
      </c>
      <c r="AQ46" s="48">
        <f>IF(BH45="OK",AQ45*(1+Justering!BY46),AF45*Översikt!$I$20*(1+Justering!BY46))</f>
        <v>27099.74524629975</v>
      </c>
      <c r="AR46" s="48">
        <f>IF(BH45="OK",AR45*(1+Justering!CG46),AF45*Översikt!$I$21*(1+Justering!CG46))</f>
        <v>6566.6580537886066</v>
      </c>
      <c r="AS46" s="9">
        <f>IF(BH45="OK",AS45*(1+Justering!CI46),AF45*Översikt!$I$23*(1+Justering!CI46))</f>
        <v>0</v>
      </c>
      <c r="AT46" s="9">
        <f>IF(BH45="OK",AT45*(1+Justering!CH46),AF45*Översikt!$I$24*(1+Justering!CH46))</f>
        <v>0</v>
      </c>
      <c r="AU46" s="9">
        <f>IF(BH45="OK",AU45*(1+Justering!CE46),AF45*Översikt!$I$25*(1+Justering!CE46))</f>
        <v>0</v>
      </c>
      <c r="AW46" s="2" t="s">
        <v>177</v>
      </c>
      <c r="AX46" s="48">
        <f t="shared" si="14"/>
        <v>64250.301599478262</v>
      </c>
      <c r="AY46" s="49">
        <f t="shared" si="23"/>
        <v>0.48949170833411082</v>
      </c>
      <c r="AZ46" s="50" t="str">
        <f>IF(AND(AY46 &gt;= Översikt!$E$12,AY46 &lt;= Översikt!$G$12),"OK","Breach")</f>
        <v>OK</v>
      </c>
      <c r="BA46" s="48">
        <f t="shared" si="15"/>
        <v>67008.922010542796</v>
      </c>
      <c r="BB46" s="49">
        <f t="shared" si="24"/>
        <v>0.51050829166588918</v>
      </c>
      <c r="BC46" s="50" t="str">
        <f>IF(AND(BB46 &gt;= Översikt!$E$16,BB46 &lt;= Översikt!$G$16),"OK","Breach")</f>
        <v>OK</v>
      </c>
      <c r="BD46" s="48">
        <f t="shared" si="16"/>
        <v>0</v>
      </c>
      <c r="BE46" s="49">
        <f t="shared" si="25"/>
        <v>0</v>
      </c>
      <c r="BF46" s="50" t="str">
        <f>IF(AND(BE46 &gt;= Översikt!$E$22,BE46 &lt;= Översikt!$G$22),"OK","Breach")</f>
        <v>OK</v>
      </c>
      <c r="BG46" s="35">
        <f t="shared" si="17"/>
        <v>0</v>
      </c>
      <c r="BH46" s="35" t="str">
        <f t="shared" si="18"/>
        <v>OK</v>
      </c>
      <c r="BI46" s="2" t="s">
        <v>177</v>
      </c>
      <c r="BJ46" s="33">
        <f t="shared" si="26"/>
        <v>-1.6485701466515401E-3</v>
      </c>
    </row>
    <row r="47" spans="1:62" x14ac:dyDescent="0.3">
      <c r="A47" s="15">
        <v>44742</v>
      </c>
      <c r="B47" s="9">
        <f t="shared" si="27"/>
        <v>126712.5711793993</v>
      </c>
      <c r="C47" s="27">
        <f t="shared" si="19"/>
        <v>1.2671257117939929</v>
      </c>
      <c r="D47" s="34">
        <f t="shared" si="28"/>
        <v>-3.5849666384517365E-2</v>
      </c>
      <c r="E47" s="34">
        <f>MIN(0,(B47-MAX(B$5:B47))/MAX(B$5:B47))</f>
        <v>-0.10522584861836669</v>
      </c>
      <c r="F47" s="2" t="s">
        <v>177</v>
      </c>
      <c r="G47" s="9">
        <f>IF(AD46="OK",G46*(1+Justering!BO47),B46*Översikt!$I$13*(1+Justering!BO47))</f>
        <v>51114.310829942937</v>
      </c>
      <c r="H47" s="9">
        <f>IF(AD46="OK",H46*(1+Justering!BL47),B46*Översikt!$I$14*(1+Justering!BL47))</f>
        <v>10204.343072834534</v>
      </c>
      <c r="I47" s="9">
        <f>IF(AD46="OK",I46*(1+Justering!BN47),B46*Översikt!$I$15*(1+Justering!BN47))</f>
        <v>0</v>
      </c>
      <c r="J47" s="9">
        <f>IF(AD46="OK",J46*(1+Justering!BJ47),B46*Översikt!$I$17*(1+Justering!BJ47))</f>
        <v>0</v>
      </c>
      <c r="K47" s="9">
        <f>IF(AD46="OK",K46*(1+Justering!BH47),B46*Översikt!$I$18*(1+Justering!BH47))</f>
        <v>32894.612802710253</v>
      </c>
      <c r="L47" s="9">
        <f>IF(AD46="OK",L46*(1+Justering!BI47),B46*Översikt!$I$19*(1+Justering!BI47))</f>
        <v>0</v>
      </c>
      <c r="M47" s="9">
        <f>IF(AD46="OK",M46*(1+Justering!BK47),B46*Översikt!$I$20*(1+Justering!BK47))</f>
        <v>26532.441591337825</v>
      </c>
      <c r="N47" s="9">
        <f>IF(AD46="OK",N46*(1+Justering!BP47),B46*Översikt!$I$21*(1+Justering!BP47))</f>
        <v>5966.862882573746</v>
      </c>
      <c r="O47" s="9">
        <f>IF(AD46="OK",O46*(1+Justering!BT47),B46*Översikt!$I$23*(1+Justering!BT47))</f>
        <v>0</v>
      </c>
      <c r="P47" s="9">
        <f>IF(AD46="OK",P46*(1+Justering!BR47),B46*Översikt!$I$24*(1+Justering!BR47))</f>
        <v>0</v>
      </c>
      <c r="Q47" s="9">
        <f>IF(AD46="OK",Q46*(1+Justering!BT47),B46*Översikt!$I$25*(1+Justering!BT47))</f>
        <v>0</v>
      </c>
      <c r="S47" s="2" t="s">
        <v>177</v>
      </c>
      <c r="T47" s="48">
        <f t="shared" si="6"/>
        <v>61318.653902777471</v>
      </c>
      <c r="U47" s="49">
        <f t="shared" si="20"/>
        <v>0.48391926177524008</v>
      </c>
      <c r="V47" s="50" t="str">
        <f>IF(AND(U47 &gt;= Översikt!$E$12,U47 &lt;= Översikt!$G$12),"OK","Breach")</f>
        <v>OK</v>
      </c>
      <c r="W47" s="48">
        <f t="shared" si="7"/>
        <v>65393.917276621825</v>
      </c>
      <c r="X47" s="51">
        <f t="shared" si="8"/>
        <v>0.51608073822475986</v>
      </c>
      <c r="Y47" s="50" t="str">
        <f>IF(AND(X47 &gt;= Översikt!$E$16,X47 &lt;= Översikt!$G$16),"OK","Breach")</f>
        <v>OK</v>
      </c>
      <c r="Z47" s="48">
        <f t="shared" si="9"/>
        <v>0</v>
      </c>
      <c r="AA47" s="51">
        <f t="shared" si="10"/>
        <v>0</v>
      </c>
      <c r="AB47" s="50" t="str">
        <f>IF(AND(AA47 &gt;= Översikt!$E$22,AA47 &lt;= Översikt!$G$22),"OK","Breach")</f>
        <v>OK</v>
      </c>
      <c r="AC47" s="35">
        <f t="shared" si="11"/>
        <v>0</v>
      </c>
      <c r="AD47" s="35" t="str">
        <f t="shared" si="12"/>
        <v>OK</v>
      </c>
      <c r="AE47" s="2" t="s">
        <v>177</v>
      </c>
      <c r="AF47" s="9">
        <f t="shared" si="21"/>
        <v>126504.8089819171</v>
      </c>
      <c r="AG47" s="27">
        <f t="shared" si="22"/>
        <v>1.2650480898191709</v>
      </c>
      <c r="AH47" s="34">
        <f t="shared" si="29"/>
        <v>-3.622156597718118E-2</v>
      </c>
      <c r="AI47" s="34">
        <f>MIN(0,(AF47-MAX(AF$5:AF47))/MAX(AF$5:AF47))</f>
        <v>-0.11392840006327111</v>
      </c>
      <c r="AJ47" s="2" t="s">
        <v>177</v>
      </c>
      <c r="AK47" s="9">
        <f>IF(AZ46="OK",AK46*(1+Justering!BW47),AF46*Översikt!$I$13*(1+Justering!BW47))</f>
        <v>50608.684410251204</v>
      </c>
      <c r="AL47" s="9">
        <f>IF(AZ46="OK",AL46*(1+Justering!BV47),AF46*Översikt!$I$14*(1+Justering!BV47))</f>
        <v>10116.984242757868</v>
      </c>
      <c r="AM47" s="9">
        <f>IF(AZ46="OK",AM46*(1+Justering!CD47),AF46*Översikt!$I$15*(1+Justering!CD47))</f>
        <v>0</v>
      </c>
      <c r="AN47" s="9">
        <f>IF(BH46="OK",AN46*(1+Justering!CB47),AF46*Översikt!$I$17*(1+Justering!CB47))</f>
        <v>0</v>
      </c>
      <c r="AO47" s="48">
        <f>IF(BH46="OK",AO46*(1+Justering!BZ47),AF46*Översikt!$I$18*(1+Justering!BZ47))</f>
        <v>32908.873769797225</v>
      </c>
      <c r="AP47" s="48">
        <f>IF(BH46="OK",AP46*(1+Justering!CA47),AF46*Översikt!$I$19*(1+Justering!CA47))</f>
        <v>0</v>
      </c>
      <c r="AQ47" s="48">
        <f>IF(BH46="OK",AQ46*(1+Justering!BY47),AF46*Översikt!$I$20*(1+Justering!BY47))</f>
        <v>26715.585909630041</v>
      </c>
      <c r="AR47" s="48">
        <f>IF(BH46="OK",AR46*(1+Justering!CG47),AF46*Översikt!$I$21*(1+Justering!CG47))</f>
        <v>6154.6806494807752</v>
      </c>
      <c r="AS47" s="9">
        <f>IF(BH46="OK",AS46*(1+Justering!CI47),AF46*Översikt!$I$23*(1+Justering!CI47))</f>
        <v>0</v>
      </c>
      <c r="AT47" s="9">
        <f>IF(BH46="OK",AT46*(1+Justering!CH47),AF46*Översikt!$I$24*(1+Justering!CH47))</f>
        <v>0</v>
      </c>
      <c r="AU47" s="9">
        <f>IF(BH46="OK",AU46*(1+Justering!CE47),AF46*Översikt!$I$25*(1+Justering!CE47))</f>
        <v>0</v>
      </c>
      <c r="AW47" s="2" t="s">
        <v>177</v>
      </c>
      <c r="AX47" s="48">
        <f t="shared" si="14"/>
        <v>60725.668653009074</v>
      </c>
      <c r="AY47" s="49">
        <f t="shared" si="23"/>
        <v>0.4800265629561114</v>
      </c>
      <c r="AZ47" s="50" t="str">
        <f>IF(AND(AY47 &gt;= Översikt!$E$12,AY47 &lt;= Översikt!$G$12),"OK","Breach")</f>
        <v>OK</v>
      </c>
      <c r="BA47" s="48">
        <f t="shared" si="15"/>
        <v>65779.140328908048</v>
      </c>
      <c r="BB47" s="49">
        <f t="shared" si="24"/>
        <v>0.51997343704388876</v>
      </c>
      <c r="BC47" s="50" t="str">
        <f>IF(AND(BB47 &gt;= Översikt!$E$16,BB47 &lt;= Översikt!$G$16),"OK","Breach")</f>
        <v>OK</v>
      </c>
      <c r="BD47" s="48">
        <f t="shared" si="16"/>
        <v>0</v>
      </c>
      <c r="BE47" s="49">
        <f t="shared" si="25"/>
        <v>0</v>
      </c>
      <c r="BF47" s="50" t="str">
        <f>IF(AND(BE47 &gt;= Översikt!$E$22,BE47 &lt;= Översikt!$G$22),"OK","Breach")</f>
        <v>OK</v>
      </c>
      <c r="BG47" s="35">
        <f t="shared" si="17"/>
        <v>0</v>
      </c>
      <c r="BH47" s="35" t="str">
        <f t="shared" si="18"/>
        <v>OK</v>
      </c>
      <c r="BI47" s="2" t="s">
        <v>177</v>
      </c>
      <c r="BJ47" s="33">
        <f t="shared" si="26"/>
        <v>-2.0776219748219749E-3</v>
      </c>
    </row>
    <row r="48" spans="1:62" x14ac:dyDescent="0.3">
      <c r="A48" s="15">
        <v>44773</v>
      </c>
      <c r="B48" s="9">
        <f t="shared" si="27"/>
        <v>132166.67568224366</v>
      </c>
      <c r="C48" s="27">
        <f t="shared" si="19"/>
        <v>1.3216667568224365</v>
      </c>
      <c r="D48" s="34">
        <f t="shared" si="28"/>
        <v>4.3043120758101017E-2</v>
      </c>
      <c r="E48" s="34">
        <f>MIN(0,(B48-MAX(B$5:B48))/MAX(B$5:B48))</f>
        <v>-6.6711976769219625E-2</v>
      </c>
      <c r="F48" s="2" t="s">
        <v>177</v>
      </c>
      <c r="G48" s="9">
        <f>IF(AD47="OK",G47*(1+Justering!BO48),B47*Översikt!$I$13*(1+Justering!BO48))</f>
        <v>54254.048929723074</v>
      </c>
      <c r="H48" s="9">
        <f>IF(AD47="OK",H47*(1+Justering!BL48),B47*Översikt!$I$14*(1+Justering!BL48))</f>
        <v>11444.988318249845</v>
      </c>
      <c r="I48" s="9">
        <f>IF(AD47="OK",I47*(1+Justering!BN48),B47*Översikt!$I$15*(1+Justering!BN48))</f>
        <v>0</v>
      </c>
      <c r="J48" s="9">
        <f>IF(AD47="OK",J47*(1+Justering!BJ48),B47*Översikt!$I$17*(1+Justering!BJ48))</f>
        <v>0</v>
      </c>
      <c r="K48" s="9">
        <f>IF(AD47="OK",K47*(1+Justering!BH48),B47*Översikt!$I$18*(1+Justering!BH48))</f>
        <v>33382.971828400012</v>
      </c>
      <c r="L48" s="9">
        <f>IF(AD47="OK",L47*(1+Justering!BI48),B47*Översikt!$I$19*(1+Justering!BI48))</f>
        <v>0</v>
      </c>
      <c r="M48" s="9">
        <f>IF(AD47="OK",M47*(1+Justering!BK48),B47*Översikt!$I$20*(1+Justering!BK48))</f>
        <v>26829.861792473897</v>
      </c>
      <c r="N48" s="9">
        <f>IF(AD47="OK",N47*(1+Justering!BP48),B47*Översikt!$I$21*(1+Justering!BP48))</f>
        <v>6254.8048133968341</v>
      </c>
      <c r="O48" s="9">
        <f>IF(AD47="OK",O47*(1+Justering!BT48),B47*Översikt!$I$23*(1+Justering!BT48))</f>
        <v>0</v>
      </c>
      <c r="P48" s="9">
        <f>IF(AD47="OK",P47*(1+Justering!BR48),B47*Översikt!$I$24*(1+Justering!BR48))</f>
        <v>0</v>
      </c>
      <c r="Q48" s="9">
        <f>IF(AD47="OK",Q47*(1+Justering!BT48),B47*Översikt!$I$25*(1+Justering!BT48))</f>
        <v>0</v>
      </c>
      <c r="S48" s="2" t="s">
        <v>177</v>
      </c>
      <c r="T48" s="48">
        <f t="shared" si="6"/>
        <v>65699.037247972912</v>
      </c>
      <c r="U48" s="49">
        <f t="shared" si="20"/>
        <v>0.49709230340276656</v>
      </c>
      <c r="V48" s="50" t="str">
        <f>IF(AND(U48 &gt;= Översikt!$E$12,U48 &lt;= Översikt!$G$12),"OK","Breach")</f>
        <v>OK</v>
      </c>
      <c r="W48" s="48">
        <f t="shared" si="7"/>
        <v>66467.638434270746</v>
      </c>
      <c r="X48" s="51">
        <f t="shared" si="8"/>
        <v>0.50290769659723344</v>
      </c>
      <c r="Y48" s="50" t="str">
        <f>IF(AND(X48 &gt;= Översikt!$E$16,X48 &lt;= Översikt!$G$16),"OK","Breach")</f>
        <v>OK</v>
      </c>
      <c r="Z48" s="48">
        <f t="shared" si="9"/>
        <v>0</v>
      </c>
      <c r="AA48" s="51">
        <f t="shared" si="10"/>
        <v>0</v>
      </c>
      <c r="AB48" s="50" t="str">
        <f>IF(AND(AA48 &gt;= Översikt!$E$22,AA48 &lt;= Översikt!$G$22),"OK","Breach")</f>
        <v>OK</v>
      </c>
      <c r="AC48" s="35">
        <f t="shared" si="11"/>
        <v>0</v>
      </c>
      <c r="AD48" s="35" t="str">
        <f t="shared" si="12"/>
        <v>OK</v>
      </c>
      <c r="AE48" s="2" t="s">
        <v>177</v>
      </c>
      <c r="AF48" s="9">
        <f t="shared" si="21"/>
        <v>131923.36717751907</v>
      </c>
      <c r="AG48" s="27">
        <f t="shared" si="22"/>
        <v>1.3192336717751907</v>
      </c>
      <c r="AH48" s="34">
        <f t="shared" si="29"/>
        <v>4.283282382076492E-2</v>
      </c>
      <c r="AI48" s="34">
        <f>MIN(0,(AF48-MAX(AF$5:AF48))/MAX(AF$5:AF48))</f>
        <v>-7.597545133059791E-2</v>
      </c>
      <c r="AJ48" s="2" t="s">
        <v>177</v>
      </c>
      <c r="AK48" s="9">
        <f>IF(AZ47="OK",AK47*(1+Justering!BW48),AF47*Översikt!$I$13*(1+Justering!BW48))</f>
        <v>53494.927010553591</v>
      </c>
      <c r="AL48" s="9">
        <f>IF(AZ47="OK",AL47*(1+Justering!BV48),AF47*Översikt!$I$14*(1+Justering!BV48))</f>
        <v>11434.882537442054</v>
      </c>
      <c r="AM48" s="9">
        <f>IF(AZ47="OK",AM47*(1+Justering!CD48),AF47*Översikt!$I$15*(1+Justering!CD48))</f>
        <v>0</v>
      </c>
      <c r="AN48" s="9">
        <f>IF(BH47="OK",AN47*(1+Justering!CB48),AF47*Översikt!$I$17*(1+Justering!CB48))</f>
        <v>0</v>
      </c>
      <c r="AO48" s="48">
        <f>IF(BH47="OK",AO47*(1+Justering!BZ48),AF47*Översikt!$I$18*(1+Justering!BZ48))</f>
        <v>33433.243579159156</v>
      </c>
      <c r="AP48" s="48">
        <f>IF(BH47="OK",AP47*(1+Justering!CA48),AF47*Översikt!$I$19*(1+Justering!CA48))</f>
        <v>0</v>
      </c>
      <c r="AQ48" s="48">
        <f>IF(BH47="OK",AQ47*(1+Justering!BY48),AF47*Översikt!$I$20*(1+Justering!BY48))</f>
        <v>27102.651346184975</v>
      </c>
      <c r="AR48" s="48">
        <f>IF(BH47="OK",AR47*(1+Justering!CG48),AF47*Översikt!$I$21*(1+Justering!CG48))</f>
        <v>6457.6627041793035</v>
      </c>
      <c r="AS48" s="9">
        <f>IF(BH47="OK",AS47*(1+Justering!CI48),AF47*Översikt!$I$23*(1+Justering!CI48))</f>
        <v>0</v>
      </c>
      <c r="AT48" s="9">
        <f>IF(BH47="OK",AT47*(1+Justering!CH48),AF47*Översikt!$I$24*(1+Justering!CH48))</f>
        <v>0</v>
      </c>
      <c r="AU48" s="9">
        <f>IF(BH47="OK",AU47*(1+Justering!CE48),AF47*Översikt!$I$25*(1+Justering!CE48))</f>
        <v>0</v>
      </c>
      <c r="AW48" s="2" t="s">
        <v>177</v>
      </c>
      <c r="AX48" s="48">
        <f t="shared" si="14"/>
        <v>64929.809547995646</v>
      </c>
      <c r="AY48" s="49">
        <f t="shared" si="23"/>
        <v>0.4921782314775564</v>
      </c>
      <c r="AZ48" s="50" t="str">
        <f>IF(AND(AY48 &gt;= Översikt!$E$12,AY48 &lt;= Översikt!$G$12),"OK","Breach")</f>
        <v>OK</v>
      </c>
      <c r="BA48" s="48">
        <f t="shared" si="15"/>
        <v>66993.557629523435</v>
      </c>
      <c r="BB48" s="49">
        <f t="shared" si="24"/>
        <v>0.50782176852244365</v>
      </c>
      <c r="BC48" s="50" t="str">
        <f>IF(AND(BB48 &gt;= Översikt!$E$16,BB48 &lt;= Översikt!$G$16),"OK","Breach")</f>
        <v>OK</v>
      </c>
      <c r="BD48" s="48">
        <f t="shared" si="16"/>
        <v>0</v>
      </c>
      <c r="BE48" s="49">
        <f t="shared" si="25"/>
        <v>0</v>
      </c>
      <c r="BF48" s="50" t="str">
        <f>IF(AND(BE48 &gt;= Översikt!$E$22,BE48 &lt;= Översikt!$G$22),"OK","Breach")</f>
        <v>OK</v>
      </c>
      <c r="BG48" s="35">
        <f t="shared" si="17"/>
        <v>0</v>
      </c>
      <c r="BH48" s="35" t="str">
        <f t="shared" si="18"/>
        <v>OK</v>
      </c>
      <c r="BI48" s="2" t="s">
        <v>177</v>
      </c>
      <c r="BJ48" s="33">
        <f t="shared" si="26"/>
        <v>-2.4330850472458199E-3</v>
      </c>
    </row>
    <row r="49" spans="1:62" x14ac:dyDescent="0.3">
      <c r="A49" s="15">
        <v>44804</v>
      </c>
      <c r="B49" s="9">
        <f t="shared" si="27"/>
        <v>130858.9531648535</v>
      </c>
      <c r="C49" s="27">
        <f t="shared" si="19"/>
        <v>1.308589531648535</v>
      </c>
      <c r="D49" s="34">
        <f t="shared" si="28"/>
        <v>-9.8944950430182033E-3</v>
      </c>
      <c r="E49" s="34">
        <f>MIN(0,(B49-MAX(B$5:B49))/MAX(B$5:B49))</f>
        <v>-7.5946390488784835E-2</v>
      </c>
      <c r="F49" s="2" t="s">
        <v>177</v>
      </c>
      <c r="G49" s="9">
        <f>IF(AD48="OK",G48*(1+Justering!BO49),B48*Översikt!$I$13*(1+Justering!BO49))</f>
        <v>54906.997176653465</v>
      </c>
      <c r="H49" s="9">
        <f>IF(AD48="OK",H48*(1+Justering!BL49),B48*Översikt!$I$14*(1+Justering!BL49))</f>
        <v>10616.4760440766</v>
      </c>
      <c r="I49" s="9">
        <f>IF(AD48="OK",I48*(1+Justering!BN49),B48*Översikt!$I$15*(1+Justering!BN49))</f>
        <v>0</v>
      </c>
      <c r="J49" s="9">
        <f>IF(AD48="OK",J48*(1+Justering!BJ49),B48*Översikt!$I$17*(1+Justering!BJ49))</f>
        <v>0</v>
      </c>
      <c r="K49" s="9">
        <f>IF(AD48="OK",K48*(1+Justering!BH49),B48*Översikt!$I$18*(1+Justering!BH49))</f>
        <v>32693.316055550938</v>
      </c>
      <c r="L49" s="9">
        <f>IF(AD48="OK",L48*(1+Justering!BI49),B48*Översikt!$I$19*(1+Justering!BI49))</f>
        <v>0</v>
      </c>
      <c r="M49" s="9">
        <f>IF(AD48="OK",M48*(1+Justering!BK49),B48*Översikt!$I$20*(1+Justering!BK49))</f>
        <v>26497.385515245081</v>
      </c>
      <c r="N49" s="9">
        <f>IF(AD48="OK",N48*(1+Justering!BP49),B48*Översikt!$I$21*(1+Justering!BP49))</f>
        <v>6144.7783733274073</v>
      </c>
      <c r="O49" s="9">
        <f>IF(AD48="OK",O48*(1+Justering!BT49),B48*Översikt!$I$23*(1+Justering!BT49))</f>
        <v>0</v>
      </c>
      <c r="P49" s="9">
        <f>IF(AD48="OK",P48*(1+Justering!BR49),B48*Översikt!$I$24*(1+Justering!BR49))</f>
        <v>0</v>
      </c>
      <c r="Q49" s="9">
        <f>IF(AD48="OK",Q48*(1+Justering!BT49),B48*Översikt!$I$25*(1+Justering!BT49))</f>
        <v>0</v>
      </c>
      <c r="S49" s="2" t="s">
        <v>177</v>
      </c>
      <c r="T49" s="48">
        <f t="shared" si="6"/>
        <v>65523.473220730069</v>
      </c>
      <c r="U49" s="49">
        <f t="shared" si="20"/>
        <v>0.50071830498433612</v>
      </c>
      <c r="V49" s="50" t="str">
        <f>IF(AND(U49 &gt;= Översikt!$E$12,U49 &lt;= Översikt!$G$12),"OK","Breach")</f>
        <v>OK</v>
      </c>
      <c r="W49" s="48">
        <f t="shared" si="7"/>
        <v>65335.479944123428</v>
      </c>
      <c r="X49" s="51">
        <f t="shared" si="8"/>
        <v>0.49928169501566383</v>
      </c>
      <c r="Y49" s="50" t="str">
        <f>IF(AND(X49 &gt;= Översikt!$E$16,X49 &lt;= Översikt!$G$16),"OK","Breach")</f>
        <v>OK</v>
      </c>
      <c r="Z49" s="48">
        <f t="shared" si="9"/>
        <v>0</v>
      </c>
      <c r="AA49" s="51">
        <f t="shared" si="10"/>
        <v>0</v>
      </c>
      <c r="AB49" s="50" t="str">
        <f>IF(AND(AA49 &gt;= Översikt!$E$22,AA49 &lt;= Översikt!$G$22),"OK","Breach")</f>
        <v>OK</v>
      </c>
      <c r="AC49" s="35">
        <f t="shared" si="11"/>
        <v>0</v>
      </c>
      <c r="AD49" s="35" t="str">
        <f t="shared" si="12"/>
        <v>OK</v>
      </c>
      <c r="AE49" s="2" t="s">
        <v>177</v>
      </c>
      <c r="AF49" s="9">
        <f t="shared" si="21"/>
        <v>130084.68225426949</v>
      </c>
      <c r="AG49" s="27">
        <f t="shared" si="22"/>
        <v>1.3008468225426948</v>
      </c>
      <c r="AH49" s="34">
        <f t="shared" si="29"/>
        <v>-1.3937522689027593E-2</v>
      </c>
      <c r="AI49" s="34">
        <f>MIN(0,(AF49-MAX(AF$5:AF49))/MAX(AF$5:AF49))</f>
        <v>-8.8854064442896161E-2</v>
      </c>
      <c r="AJ49" s="2" t="s">
        <v>177</v>
      </c>
      <c r="AK49" s="9">
        <f>IF(AZ48="OK",AK48*(1+Justering!BW49),AF48*Översikt!$I$13*(1+Justering!BW49))</f>
        <v>53661.326167879422</v>
      </c>
      <c r="AL49" s="9">
        <f>IF(AZ48="OK",AL48*(1+Justering!BV49),AF48*Översikt!$I$14*(1+Justering!BV49))</f>
        <v>10649.778708499955</v>
      </c>
      <c r="AM49" s="9">
        <f>IF(AZ48="OK",AM48*(1+Justering!CD49),AF48*Översikt!$I$15*(1+Justering!CD49))</f>
        <v>0</v>
      </c>
      <c r="AN49" s="9">
        <f>IF(BH48="OK",AN48*(1+Justering!CB49),AF48*Översikt!$I$17*(1+Justering!CB49))</f>
        <v>0</v>
      </c>
      <c r="AO49" s="48">
        <f>IF(BH48="OK",AO48*(1+Justering!BZ49),AF48*Översikt!$I$18*(1+Justering!BZ49))</f>
        <v>32674.329666351347</v>
      </c>
      <c r="AP49" s="48">
        <f>IF(BH48="OK",AP48*(1+Justering!CA49),AF48*Översikt!$I$19*(1+Justering!CA49))</f>
        <v>0</v>
      </c>
      <c r="AQ49" s="48">
        <f>IF(BH48="OK",AQ48*(1+Justering!BY49),AF48*Översikt!$I$20*(1+Justering!BY49))</f>
        <v>26735.509194568702</v>
      </c>
      <c r="AR49" s="48">
        <f>IF(BH48="OK",AR48*(1+Justering!CG49),AF48*Översikt!$I$21*(1+Justering!CG49))</f>
        <v>6363.7385169700628</v>
      </c>
      <c r="AS49" s="9">
        <f>IF(BH48="OK",AS48*(1+Justering!CI49),AF48*Översikt!$I$23*(1+Justering!CI49))</f>
        <v>0</v>
      </c>
      <c r="AT49" s="9">
        <f>IF(BH48="OK",AT48*(1+Justering!CH49),AF48*Översikt!$I$24*(1+Justering!CH49))</f>
        <v>0</v>
      </c>
      <c r="AU49" s="9">
        <f>IF(BH48="OK",AU48*(1+Justering!CE49),AF48*Översikt!$I$25*(1+Justering!CE49))</f>
        <v>0</v>
      </c>
      <c r="AW49" s="2" t="s">
        <v>177</v>
      </c>
      <c r="AX49" s="48">
        <f t="shared" si="14"/>
        <v>64311.104876379381</v>
      </c>
      <c r="AY49" s="49">
        <f t="shared" si="23"/>
        <v>0.49437876744530107</v>
      </c>
      <c r="AZ49" s="50" t="str">
        <f>IF(AND(AY49 &gt;= Översikt!$E$12,AY49 &lt;= Översikt!$G$12),"OK","Breach")</f>
        <v>OK</v>
      </c>
      <c r="BA49" s="48">
        <f t="shared" si="15"/>
        <v>65773.577377890106</v>
      </c>
      <c r="BB49" s="49">
        <f t="shared" si="24"/>
        <v>0.50562123255469893</v>
      </c>
      <c r="BC49" s="50" t="str">
        <f>IF(AND(BB49 &gt;= Översikt!$E$16,BB49 &lt;= Översikt!$G$16),"OK","Breach")</f>
        <v>OK</v>
      </c>
      <c r="BD49" s="48">
        <f t="shared" si="16"/>
        <v>0</v>
      </c>
      <c r="BE49" s="49">
        <f t="shared" si="25"/>
        <v>0</v>
      </c>
      <c r="BF49" s="50" t="str">
        <f>IF(AND(BE49 &gt;= Översikt!$E$22,BE49 &lt;= Översikt!$G$22),"OK","Breach")</f>
        <v>OK</v>
      </c>
      <c r="BG49" s="35">
        <f t="shared" si="17"/>
        <v>0</v>
      </c>
      <c r="BH49" s="35" t="str">
        <f t="shared" si="18"/>
        <v>OK</v>
      </c>
      <c r="BI49" s="2" t="s">
        <v>177</v>
      </c>
      <c r="BJ49" s="33">
        <f t="shared" si="26"/>
        <v>-7.7427091058401842E-3</v>
      </c>
    </row>
    <row r="50" spans="1:62" x14ac:dyDescent="0.3">
      <c r="A50" s="15">
        <v>44834</v>
      </c>
      <c r="B50" s="9">
        <f t="shared" si="27"/>
        <v>126000.23898581196</v>
      </c>
      <c r="C50" s="27">
        <f t="shared" si="19"/>
        <v>1.2600023898581196</v>
      </c>
      <c r="D50" s="34">
        <f t="shared" si="28"/>
        <v>-3.7129398191965035E-2</v>
      </c>
      <c r="E50" s="34">
        <f>MIN(0,(B50-MAX(B$5:B50))/MAX(B$5:B50))</f>
        <v>-0.11025594490704931</v>
      </c>
      <c r="F50" s="2" t="s">
        <v>177</v>
      </c>
      <c r="G50" s="9">
        <f>IF(AD49="OK",G49*(1+Justering!BO50),B49*Översikt!$I$13*(1+Justering!BO50))</f>
        <v>51576.639121964632</v>
      </c>
      <c r="H50" s="9">
        <f>IF(AD49="OK",H49*(1+Justering!BL50),B49*Översikt!$I$14*(1+Justering!BL50))</f>
        <v>9840.7267131630488</v>
      </c>
      <c r="I50" s="9">
        <f>IF(AD49="OK",I49*(1+Justering!BN50),B49*Översikt!$I$15*(1+Justering!BN50))</f>
        <v>0</v>
      </c>
      <c r="J50" s="9">
        <f>IF(AD49="OK",J49*(1+Justering!BJ50),B49*Översikt!$I$17*(1+Justering!BJ50))</f>
        <v>0</v>
      </c>
      <c r="K50" s="9">
        <f>IF(AD49="OK",K49*(1+Justering!BH50),B49*Översikt!$I$18*(1+Justering!BH50))</f>
        <v>32411.803311403335</v>
      </c>
      <c r="L50" s="9">
        <f>IF(AD49="OK",L49*(1+Justering!BI50),B49*Översikt!$I$19*(1+Justering!BI50))</f>
        <v>0</v>
      </c>
      <c r="M50" s="9">
        <f>IF(AD49="OK",M49*(1+Justering!BK50),B49*Översikt!$I$20*(1+Justering!BK50))</f>
        <v>26306.524656517911</v>
      </c>
      <c r="N50" s="9">
        <f>IF(AD49="OK",N49*(1+Justering!BP50),B49*Översikt!$I$21*(1+Justering!BP50))</f>
        <v>5864.5451827630322</v>
      </c>
      <c r="O50" s="9">
        <f>IF(AD49="OK",O49*(1+Justering!BT50),B49*Översikt!$I$23*(1+Justering!BT50))</f>
        <v>0</v>
      </c>
      <c r="P50" s="9">
        <f>IF(AD49="OK",P49*(1+Justering!BR50),B49*Översikt!$I$24*(1+Justering!BR50))</f>
        <v>0</v>
      </c>
      <c r="Q50" s="9">
        <f>IF(AD49="OK",Q49*(1+Justering!BT50),B49*Översikt!$I$25*(1+Justering!BT50))</f>
        <v>0</v>
      </c>
      <c r="S50" s="2" t="s">
        <v>177</v>
      </c>
      <c r="T50" s="48">
        <f t="shared" si="6"/>
        <v>61417.365835127683</v>
      </c>
      <c r="U50" s="49">
        <f t="shared" si="20"/>
        <v>0.48743848685908825</v>
      </c>
      <c r="V50" s="50" t="str">
        <f>IF(AND(U50 &gt;= Översikt!$E$12,U50 &lt;= Översikt!$G$12),"OK","Breach")</f>
        <v>OK</v>
      </c>
      <c r="W50" s="48">
        <f t="shared" si="7"/>
        <v>64582.873150684274</v>
      </c>
      <c r="X50" s="51">
        <f t="shared" si="8"/>
        <v>0.5125615131409117</v>
      </c>
      <c r="Y50" s="50" t="str">
        <f>IF(AND(X50 &gt;= Översikt!$E$16,X50 &lt;= Översikt!$G$16),"OK","Breach")</f>
        <v>OK</v>
      </c>
      <c r="Z50" s="48">
        <f t="shared" si="9"/>
        <v>0</v>
      </c>
      <c r="AA50" s="51">
        <f t="shared" si="10"/>
        <v>0</v>
      </c>
      <c r="AB50" s="50" t="str">
        <f>IF(AND(AA50 &gt;= Översikt!$E$22,AA50 &lt;= Översikt!$G$22),"OK","Breach")</f>
        <v>OK</v>
      </c>
      <c r="AC50" s="35">
        <f t="shared" si="11"/>
        <v>0</v>
      </c>
      <c r="AD50" s="35" t="str">
        <f t="shared" si="12"/>
        <v>OK</v>
      </c>
      <c r="AE50" s="2" t="s">
        <v>177</v>
      </c>
      <c r="AF50" s="9">
        <f t="shared" si="21"/>
        <v>125021.59848315371</v>
      </c>
      <c r="AG50" s="27">
        <f t="shared" si="22"/>
        <v>1.2502159848315371</v>
      </c>
      <c r="AH50" s="34">
        <f t="shared" si="29"/>
        <v>-3.8921444734125177E-2</v>
      </c>
      <c r="AI50" s="34">
        <f>MIN(0,(AF50-MAX(AF$5:AF50))/MAX(AF$5:AF50))</f>
        <v>-0.12431718061840474</v>
      </c>
      <c r="AJ50" s="2" t="s">
        <v>177</v>
      </c>
      <c r="AK50" s="9">
        <f>IF(AZ49="OK",AK49*(1+Justering!BW50),AF49*Översikt!$I$13*(1+Justering!BW50))</f>
        <v>50539.067492758499</v>
      </c>
      <c r="AL50" s="9">
        <f>IF(AZ49="OK",AL49*(1+Justering!BV50),AF49*Översikt!$I$14*(1+Justering!BV50))</f>
        <v>9727.9207350586239</v>
      </c>
      <c r="AM50" s="9">
        <f>IF(AZ49="OK",AM49*(1+Justering!CD50),AF49*Översikt!$I$15*(1+Justering!CD50))</f>
        <v>0</v>
      </c>
      <c r="AN50" s="9">
        <f>IF(BH49="OK",AN49*(1+Justering!CB50),AF49*Översikt!$I$17*(1+Justering!CB50))</f>
        <v>0</v>
      </c>
      <c r="AO50" s="48">
        <f>IF(BH49="OK",AO49*(1+Justering!BZ50),AF49*Översikt!$I$18*(1+Justering!BZ50))</f>
        <v>32366.248553216265</v>
      </c>
      <c r="AP50" s="48">
        <f>IF(BH49="OK",AP49*(1+Justering!CA50),AF49*Översikt!$I$19*(1+Justering!CA50))</f>
        <v>0</v>
      </c>
      <c r="AQ50" s="48">
        <f>IF(BH49="OK",AQ49*(1+Justering!BY50),AF49*Översikt!$I$20*(1+Justering!BY50))</f>
        <v>26305.946982659781</v>
      </c>
      <c r="AR50" s="48">
        <f>IF(BH49="OK",AR49*(1+Justering!CG50),AF49*Översikt!$I$21*(1+Justering!CG50))</f>
        <v>6082.4147194605403</v>
      </c>
      <c r="AS50" s="9">
        <f>IF(BH49="OK",AS49*(1+Justering!CI50),AF49*Översikt!$I$23*(1+Justering!CI50))</f>
        <v>0</v>
      </c>
      <c r="AT50" s="9">
        <f>IF(BH49="OK",AT49*(1+Justering!CH50),AF49*Översikt!$I$24*(1+Justering!CH50))</f>
        <v>0</v>
      </c>
      <c r="AU50" s="9">
        <f>IF(BH49="OK",AU49*(1+Justering!CE50),AF49*Översikt!$I$25*(1+Justering!CE50))</f>
        <v>0</v>
      </c>
      <c r="AW50" s="2" t="s">
        <v>177</v>
      </c>
      <c r="AX50" s="48">
        <f t="shared" si="14"/>
        <v>60266.988227817121</v>
      </c>
      <c r="AY50" s="49">
        <f t="shared" si="23"/>
        <v>0.48205261298061169</v>
      </c>
      <c r="AZ50" s="50" t="str">
        <f>IF(AND(AY50 &gt;= Översikt!$E$12,AY50 &lt;= Översikt!$G$12),"OK","Breach")</f>
        <v>OK</v>
      </c>
      <c r="BA50" s="48">
        <f t="shared" si="15"/>
        <v>64754.610255336585</v>
      </c>
      <c r="BB50" s="49">
        <f t="shared" si="24"/>
        <v>0.51794738701938836</v>
      </c>
      <c r="BC50" s="50" t="str">
        <f>IF(AND(BB50 &gt;= Översikt!$E$16,BB50 &lt;= Översikt!$G$16),"OK","Breach")</f>
        <v>OK</v>
      </c>
      <c r="BD50" s="48">
        <f t="shared" si="16"/>
        <v>0</v>
      </c>
      <c r="BE50" s="49">
        <f t="shared" si="25"/>
        <v>0</v>
      </c>
      <c r="BF50" s="50" t="str">
        <f>IF(AND(BE50 &gt;= Översikt!$E$22,BE50 &lt;= Översikt!$G$22),"OK","Breach")</f>
        <v>OK</v>
      </c>
      <c r="BG50" s="35">
        <f t="shared" si="17"/>
        <v>0</v>
      </c>
      <c r="BH50" s="35" t="str">
        <f t="shared" si="18"/>
        <v>OK</v>
      </c>
      <c r="BI50" s="2" t="s">
        <v>177</v>
      </c>
      <c r="BJ50" s="33">
        <f t="shared" si="26"/>
        <v>-9.7864050265825675E-3</v>
      </c>
    </row>
    <row r="51" spans="1:62" x14ac:dyDescent="0.3">
      <c r="A51" s="15">
        <v>44865</v>
      </c>
      <c r="B51" s="9">
        <f t="shared" si="27"/>
        <v>129911.82788160906</v>
      </c>
      <c r="C51" s="27">
        <f t="shared" si="19"/>
        <v>1.2991182788160907</v>
      </c>
      <c r="D51" s="34">
        <f t="shared" si="28"/>
        <v>3.1044297433733936E-2</v>
      </c>
      <c r="E51" s="34">
        <f>MIN(0,(B51-MAX(B$5:B51))/MAX(B$5:B51))</f>
        <v>-8.26344658208472E-2</v>
      </c>
      <c r="F51" s="2" t="s">
        <v>177</v>
      </c>
      <c r="G51" s="9">
        <f>IF(AD50="OK",G50*(1+Justering!BO51),B50*Översikt!$I$13*(1+Justering!BO51))</f>
        <v>54475.14488215476</v>
      </c>
      <c r="H51" s="9">
        <f>IF(AD50="OK",H50*(1+Justering!BL51),B50*Översikt!$I$14*(1+Justering!BL51))</f>
        <v>10472.857271790561</v>
      </c>
      <c r="I51" s="9">
        <f>IF(AD50="OK",I50*(1+Justering!BN51),B50*Översikt!$I$15*(1+Justering!BN51))</f>
        <v>0</v>
      </c>
      <c r="J51" s="9">
        <f>IF(AD50="OK",J50*(1+Justering!BJ51),B50*Översikt!$I$17*(1+Justering!BJ51))</f>
        <v>0</v>
      </c>
      <c r="K51" s="9">
        <f>IF(AD50="OK",K50*(1+Justering!BH51),B50*Översikt!$I$18*(1+Justering!BH51))</f>
        <v>32586.865896025589</v>
      </c>
      <c r="L51" s="9">
        <f>IF(AD50="OK",L50*(1+Justering!BI51),B50*Översikt!$I$19*(1+Justering!BI51))</f>
        <v>0</v>
      </c>
      <c r="M51" s="9">
        <f>IF(AD50="OK",M50*(1+Justering!BK51),B50*Översikt!$I$20*(1+Justering!BK51))</f>
        <v>26410.301770665479</v>
      </c>
      <c r="N51" s="9">
        <f>IF(AD50="OK",N50*(1+Justering!BP51),B50*Översikt!$I$21*(1+Justering!BP51))</f>
        <v>5966.658060972668</v>
      </c>
      <c r="O51" s="9">
        <f>IF(AD50="OK",O50*(1+Justering!BT51),B50*Översikt!$I$23*(1+Justering!BT51))</f>
        <v>0</v>
      </c>
      <c r="P51" s="9">
        <f>IF(AD50="OK",P50*(1+Justering!BR51),B50*Översikt!$I$24*(1+Justering!BR51))</f>
        <v>0</v>
      </c>
      <c r="Q51" s="9">
        <f>IF(AD50="OK",Q50*(1+Justering!BT51),B50*Översikt!$I$25*(1+Justering!BT51))</f>
        <v>0</v>
      </c>
      <c r="S51" s="2" t="s">
        <v>177</v>
      </c>
      <c r="T51" s="48">
        <f t="shared" si="6"/>
        <v>64948.002153945323</v>
      </c>
      <c r="U51" s="49">
        <f t="shared" si="20"/>
        <v>0.49993909879501952</v>
      </c>
      <c r="V51" s="50" t="str">
        <f>IF(AND(U51 &gt;= Översikt!$E$12,U51 &lt;= Översikt!$G$12),"OK","Breach")</f>
        <v>OK</v>
      </c>
      <c r="W51" s="48">
        <f t="shared" si="7"/>
        <v>64963.825727663731</v>
      </c>
      <c r="X51" s="51">
        <f t="shared" si="8"/>
        <v>0.50006090120498048</v>
      </c>
      <c r="Y51" s="50" t="str">
        <f>IF(AND(X51 &gt;= Översikt!$E$16,X51 &lt;= Översikt!$G$16),"OK","Breach")</f>
        <v>OK</v>
      </c>
      <c r="Z51" s="48">
        <f t="shared" si="9"/>
        <v>0</v>
      </c>
      <c r="AA51" s="51">
        <f t="shared" si="10"/>
        <v>0</v>
      </c>
      <c r="AB51" s="50" t="str">
        <f>IF(AND(AA51 &gt;= Översikt!$E$22,AA51 &lt;= Översikt!$G$22),"OK","Breach")</f>
        <v>OK</v>
      </c>
      <c r="AC51" s="35">
        <f t="shared" si="11"/>
        <v>0</v>
      </c>
      <c r="AD51" s="35" t="str">
        <f t="shared" si="12"/>
        <v>OK</v>
      </c>
      <c r="AE51" s="2" t="s">
        <v>177</v>
      </c>
      <c r="AF51" s="9">
        <f t="shared" si="21"/>
        <v>129146.97185738542</v>
      </c>
      <c r="AG51" s="27">
        <f t="shared" si="22"/>
        <v>1.2914697185738542</v>
      </c>
      <c r="AH51" s="34">
        <f t="shared" si="29"/>
        <v>3.299728546334002E-2</v>
      </c>
      <c r="AI51" s="34">
        <f>MIN(0,(AF51-MAX(AF$5:AF51))/MAX(AF$5:AF51))</f>
        <v>-9.5422024651927728E-2</v>
      </c>
      <c r="AJ51" s="2" t="s">
        <v>177</v>
      </c>
      <c r="AK51" s="9">
        <f>IF(AZ50="OK",AK50*(1+Justering!BW51),AF50*Översikt!$I$13*(1+Justering!BW51))</f>
        <v>53601.864812799911</v>
      </c>
      <c r="AL51" s="9">
        <f>IF(AZ50="OK",AL50*(1+Justering!BV51),AF50*Översikt!$I$14*(1+Justering!BV51))</f>
        <v>10302.636854459835</v>
      </c>
      <c r="AM51" s="9">
        <f>IF(AZ50="OK",AM50*(1+Justering!CD51),AF50*Översikt!$I$15*(1+Justering!CD51))</f>
        <v>0</v>
      </c>
      <c r="AN51" s="9">
        <f>IF(BH50="OK",AN50*(1+Justering!CB51),AF50*Översikt!$I$17*(1+Justering!CB51))</f>
        <v>0</v>
      </c>
      <c r="AO51" s="48">
        <f>IF(BH50="OK",AO50*(1+Justering!BZ51),AF50*Översikt!$I$18*(1+Justering!BZ51))</f>
        <v>32521.715308853571</v>
      </c>
      <c r="AP51" s="48">
        <f>IF(BH50="OK",AP50*(1+Justering!CA51),AF50*Översikt!$I$19*(1+Justering!CA51))</f>
        <v>0</v>
      </c>
      <c r="AQ51" s="48">
        <f>IF(BH50="OK",AQ50*(1+Justering!BY51),AF50*Översikt!$I$20*(1+Justering!BY51))</f>
        <v>26470.942149405168</v>
      </c>
      <c r="AR51" s="48">
        <f>IF(BH50="OK",AR50*(1+Justering!CG51),AF50*Översikt!$I$21*(1+Justering!CG51))</f>
        <v>6249.812731866924</v>
      </c>
      <c r="AS51" s="9">
        <f>IF(BH50="OK",AS50*(1+Justering!CI51),AF50*Översikt!$I$23*(1+Justering!CI51))</f>
        <v>0</v>
      </c>
      <c r="AT51" s="9">
        <f>IF(BH50="OK",AT50*(1+Justering!CH51),AF50*Översikt!$I$24*(1+Justering!CH51))</f>
        <v>0</v>
      </c>
      <c r="AU51" s="9">
        <f>IF(BH50="OK",AU50*(1+Justering!CE51),AF50*Översikt!$I$25*(1+Justering!CE51))</f>
        <v>0</v>
      </c>
      <c r="AW51" s="2" t="s">
        <v>177</v>
      </c>
      <c r="AX51" s="48">
        <f t="shared" si="14"/>
        <v>63904.501667259749</v>
      </c>
      <c r="AY51" s="49">
        <f t="shared" si="23"/>
        <v>0.49481997717939752</v>
      </c>
      <c r="AZ51" s="50" t="str">
        <f>IF(AND(AY51 &gt;= Översikt!$E$12,AY51 &lt;= Översikt!$G$12),"OK","Breach")</f>
        <v>OK</v>
      </c>
      <c r="BA51" s="48">
        <f t="shared" si="15"/>
        <v>65242.470190125656</v>
      </c>
      <c r="BB51" s="49">
        <f t="shared" si="24"/>
        <v>0.50518002282060237</v>
      </c>
      <c r="BC51" s="50" t="str">
        <f>IF(AND(BB51 &gt;= Översikt!$E$16,BB51 &lt;= Översikt!$G$16),"OK","Breach")</f>
        <v>OK</v>
      </c>
      <c r="BD51" s="48">
        <f t="shared" si="16"/>
        <v>0</v>
      </c>
      <c r="BE51" s="49">
        <f t="shared" si="25"/>
        <v>0</v>
      </c>
      <c r="BF51" s="50" t="str">
        <f>IF(AND(BE51 &gt;= Översikt!$E$22,BE51 &lt;= Översikt!$G$22),"OK","Breach")</f>
        <v>OK</v>
      </c>
      <c r="BG51" s="35">
        <f t="shared" si="17"/>
        <v>0</v>
      </c>
      <c r="BH51" s="35" t="str">
        <f t="shared" si="18"/>
        <v>OK</v>
      </c>
      <c r="BI51" s="2" t="s">
        <v>177</v>
      </c>
      <c r="BJ51" s="33">
        <f t="shared" si="26"/>
        <v>-7.6485602422364796E-3</v>
      </c>
    </row>
    <row r="52" spans="1:62" x14ac:dyDescent="0.3">
      <c r="A52" s="15">
        <v>44895</v>
      </c>
      <c r="B52" s="9">
        <f t="shared" si="27"/>
        <v>132936.35484894464</v>
      </c>
      <c r="C52" s="27">
        <f t="shared" si="19"/>
        <v>1.3293635484894464</v>
      </c>
      <c r="D52" s="34">
        <f t="shared" si="28"/>
        <v>2.3281382585824906E-2</v>
      </c>
      <c r="E52" s="34">
        <f>MIN(0,(B52-MAX(B$5:B52))/MAX(B$5:B52))</f>
        <v>-6.1276927848572679E-2</v>
      </c>
      <c r="F52" s="2" t="s">
        <v>177</v>
      </c>
      <c r="G52" s="9">
        <f>IF(AD51="OK",G51*(1+Justering!BO52),B51*Översikt!$I$13*(1+Justering!BO52))</f>
        <v>55866.237252600607</v>
      </c>
      <c r="H52" s="9">
        <f>IF(AD51="OK",H51*(1+Justering!BL52),B51*Översikt!$I$14*(1+Justering!BL52))</f>
        <v>11235.408815784906</v>
      </c>
      <c r="I52" s="9">
        <f>IF(AD51="OK",I51*(1+Justering!BN52),B51*Översikt!$I$15*(1+Justering!BN52))</f>
        <v>0</v>
      </c>
      <c r="J52" s="9">
        <f>IF(AD51="OK",J51*(1+Justering!BJ52),B51*Översikt!$I$17*(1+Justering!BJ52))</f>
        <v>0</v>
      </c>
      <c r="K52" s="9">
        <f>IF(AD51="OK",K51*(1+Justering!BH52),B51*Översikt!$I$18*(1+Justering!BH52))</f>
        <v>33014.180043504122</v>
      </c>
      <c r="L52" s="9">
        <f>IF(AD51="OK",L51*(1+Justering!BI52),B51*Översikt!$I$19*(1+Justering!BI52))</f>
        <v>0</v>
      </c>
      <c r="M52" s="9">
        <f>IF(AD51="OK",M51*(1+Justering!BK52),B51*Översikt!$I$20*(1+Justering!BK52))</f>
        <v>26674.335232665602</v>
      </c>
      <c r="N52" s="9">
        <f>IF(AD51="OK",N51*(1+Justering!BP52),B51*Översikt!$I$21*(1+Justering!BP52))</f>
        <v>6146.1935043893918</v>
      </c>
      <c r="O52" s="9">
        <f>IF(AD51="OK",O51*(1+Justering!BT52),B51*Översikt!$I$23*(1+Justering!BT52))</f>
        <v>0</v>
      </c>
      <c r="P52" s="9">
        <f>IF(AD51="OK",P51*(1+Justering!BR52),B51*Översikt!$I$24*(1+Justering!BR52))</f>
        <v>0</v>
      </c>
      <c r="Q52" s="9">
        <f>IF(AD51="OK",Q51*(1+Justering!BT52),B51*Översikt!$I$25*(1+Justering!BT52))</f>
        <v>0</v>
      </c>
      <c r="S52" s="2" t="s">
        <v>177</v>
      </c>
      <c r="T52" s="48">
        <f t="shared" si="6"/>
        <v>67101.646068385511</v>
      </c>
      <c r="U52" s="49">
        <f t="shared" si="20"/>
        <v>0.50476520245069911</v>
      </c>
      <c r="V52" s="50" t="str">
        <f>IF(AND(U52 &gt;= Översikt!$E$12,U52 &lt;= Översikt!$G$12),"OK","Breach")</f>
        <v>OK</v>
      </c>
      <c r="W52" s="48">
        <f t="shared" si="7"/>
        <v>65834.708780559115</v>
      </c>
      <c r="X52" s="51">
        <f t="shared" si="8"/>
        <v>0.49523479754930083</v>
      </c>
      <c r="Y52" s="50" t="str">
        <f>IF(AND(X52 &gt;= Översikt!$E$16,X52 &lt;= Översikt!$G$16),"OK","Breach")</f>
        <v>OK</v>
      </c>
      <c r="Z52" s="48">
        <f t="shared" si="9"/>
        <v>0</v>
      </c>
      <c r="AA52" s="51">
        <f t="shared" si="10"/>
        <v>0</v>
      </c>
      <c r="AB52" s="50" t="str">
        <f>IF(AND(AA52 &gt;= Översikt!$E$22,AA52 &lt;= Översikt!$G$22),"OK","Breach")</f>
        <v>OK</v>
      </c>
      <c r="AC52" s="35">
        <f t="shared" si="11"/>
        <v>0</v>
      </c>
      <c r="AD52" s="35" t="str">
        <f t="shared" si="12"/>
        <v>OK</v>
      </c>
      <c r="AE52" s="2" t="s">
        <v>177</v>
      </c>
      <c r="AF52" s="9">
        <f t="shared" si="21"/>
        <v>133335.37479282691</v>
      </c>
      <c r="AG52" s="27">
        <f t="shared" si="22"/>
        <v>1.3333537479282691</v>
      </c>
      <c r="AH52" s="34">
        <f t="shared" si="29"/>
        <v>3.2431290298208904E-2</v>
      </c>
      <c r="AI52" s="34">
        <f>MIN(0,(AF52-MAX(AF$5:AF52))/MAX(AF$5:AF52))</f>
        <v>-6.6085393736048242E-2</v>
      </c>
      <c r="AJ52" s="2" t="s">
        <v>177</v>
      </c>
      <c r="AK52" s="9">
        <f>IF(AZ51="OK",AK51*(1+Justering!BW52),AF51*Översikt!$I$13*(1+Justering!BW52))</f>
        <v>55979.788233438063</v>
      </c>
      <c r="AL52" s="9">
        <f>IF(AZ51="OK",AL51*(1+Justering!BV52),AF51*Översikt!$I$14*(1+Justering!BV52))</f>
        <v>11080.733668392482</v>
      </c>
      <c r="AM52" s="9">
        <f>IF(AZ51="OK",AM51*(1+Justering!CD52),AF51*Översikt!$I$15*(1+Justering!CD52))</f>
        <v>0</v>
      </c>
      <c r="AN52" s="9">
        <f>IF(BH51="OK",AN51*(1+Justering!CB52),AF51*Översikt!$I$17*(1+Justering!CB52))</f>
        <v>0</v>
      </c>
      <c r="AO52" s="48">
        <f>IF(BH51="OK",AO51*(1+Justering!BZ52),AF51*Översikt!$I$18*(1+Justering!BZ52))</f>
        <v>32923.411713442947</v>
      </c>
      <c r="AP52" s="48">
        <f>IF(BH51="OK",AP51*(1+Justering!CA52),AF51*Översikt!$I$19*(1+Justering!CA52))</f>
        <v>0</v>
      </c>
      <c r="AQ52" s="48">
        <f>IF(BH51="OK",AQ51*(1+Justering!BY52),AF51*Översikt!$I$20*(1+Justering!BY52))</f>
        <v>26961.50134733396</v>
      </c>
      <c r="AR52" s="48">
        <f>IF(BH51="OK",AR51*(1+Justering!CG52),AF51*Översikt!$I$21*(1+Justering!CG52))</f>
        <v>6389.9398302194531</v>
      </c>
      <c r="AS52" s="9">
        <f>IF(BH51="OK",AS51*(1+Justering!CI52),AF51*Översikt!$I$23*(1+Justering!CI52))</f>
        <v>0</v>
      </c>
      <c r="AT52" s="9">
        <f>IF(BH51="OK",AT51*(1+Justering!CH52),AF51*Översikt!$I$24*(1+Justering!CH52))</f>
        <v>0</v>
      </c>
      <c r="AU52" s="9">
        <f>IF(BH51="OK",AU51*(1+Justering!CE52),AF51*Översikt!$I$25*(1+Justering!CE52))</f>
        <v>0</v>
      </c>
      <c r="AW52" s="2" t="s">
        <v>177</v>
      </c>
      <c r="AX52" s="48">
        <f t="shared" si="14"/>
        <v>67060.521901830551</v>
      </c>
      <c r="AY52" s="49">
        <f t="shared" si="23"/>
        <v>0.50294621368130898</v>
      </c>
      <c r="AZ52" s="50" t="str">
        <f>IF(AND(AY52 &gt;= Översikt!$E$12,AY52 &lt;= Översikt!$G$12),"OK","Breach")</f>
        <v>OK</v>
      </c>
      <c r="BA52" s="48">
        <f t="shared" si="15"/>
        <v>66274.85289099635</v>
      </c>
      <c r="BB52" s="49">
        <f t="shared" si="24"/>
        <v>0.49705378631869085</v>
      </c>
      <c r="BC52" s="50" t="str">
        <f>IF(AND(BB52 &gt;= Översikt!$E$16,BB52 &lt;= Översikt!$G$16),"OK","Breach")</f>
        <v>OK</v>
      </c>
      <c r="BD52" s="48">
        <f t="shared" si="16"/>
        <v>0</v>
      </c>
      <c r="BE52" s="49">
        <f t="shared" si="25"/>
        <v>0</v>
      </c>
      <c r="BF52" s="50" t="str">
        <f>IF(AND(BE52 &gt;= Översikt!$E$22,BE52 &lt;= Översikt!$G$22),"OK","Breach")</f>
        <v>OK</v>
      </c>
      <c r="BG52" s="35">
        <f t="shared" si="17"/>
        <v>0</v>
      </c>
      <c r="BH52" s="35" t="str">
        <f t="shared" si="18"/>
        <v>OK</v>
      </c>
      <c r="BI52" s="2" t="s">
        <v>177</v>
      </c>
      <c r="BJ52" s="33">
        <f t="shared" si="26"/>
        <v>3.990199438822728E-3</v>
      </c>
    </row>
    <row r="53" spans="1:62" x14ac:dyDescent="0.3">
      <c r="A53" s="15">
        <v>44926</v>
      </c>
      <c r="B53" s="9">
        <f t="shared" si="27"/>
        <v>129447.76876206478</v>
      </c>
      <c r="C53" s="27">
        <f t="shared" si="19"/>
        <v>1.2944776876206479</v>
      </c>
      <c r="D53" s="34">
        <f t="shared" si="28"/>
        <v>-2.6242528545663335E-2</v>
      </c>
      <c r="E53" s="34">
        <f>MIN(0,(B53-MAX(B$5:B53))/MAX(B$5:B53))</f>
        <v>-8.5911394865979318E-2</v>
      </c>
      <c r="F53" s="2" t="s">
        <v>177</v>
      </c>
      <c r="G53" s="9">
        <f>IF(AD52="OK",G52*(1+Justering!BO53),B52*Översikt!$I$13*(1+Justering!BO53))</f>
        <v>53244.766685961564</v>
      </c>
      <c r="H53" s="9">
        <f>IF(AD52="OK",H52*(1+Justering!BL53),B52*Översikt!$I$14*(1+Justering!BL53))</f>
        <v>10936.192541878167</v>
      </c>
      <c r="I53" s="9">
        <f>IF(AD52="OK",I52*(1+Justering!BN53),B52*Översikt!$I$15*(1+Justering!BN53))</f>
        <v>0</v>
      </c>
      <c r="J53" s="9">
        <f>IF(AD52="OK",J52*(1+Justering!BJ53),B52*Översikt!$I$17*(1+Justering!BJ53))</f>
        <v>0</v>
      </c>
      <c r="K53" s="9">
        <f>IF(AD52="OK",K52*(1+Justering!BH53),B52*Översikt!$I$18*(1+Justering!BH53))</f>
        <v>32600.48748041983</v>
      </c>
      <c r="L53" s="9">
        <f>IF(AD52="OK",L52*(1+Justering!BI53),B52*Översikt!$I$19*(1+Justering!BI53))</f>
        <v>0</v>
      </c>
      <c r="M53" s="9">
        <f>IF(AD52="OK",M52*(1+Justering!BK53),B52*Översikt!$I$20*(1+Justering!BK53))</f>
        <v>26538.562493512745</v>
      </c>
      <c r="N53" s="9">
        <f>IF(AD52="OK",N52*(1+Justering!BP53),B52*Översikt!$I$21*(1+Justering!BP53))</f>
        <v>6127.7595602924648</v>
      </c>
      <c r="O53" s="9">
        <f>IF(AD52="OK",O52*(1+Justering!BT53),B52*Översikt!$I$23*(1+Justering!BT53))</f>
        <v>0</v>
      </c>
      <c r="P53" s="9">
        <f>IF(AD52="OK",P52*(1+Justering!BR53),B52*Översikt!$I$24*(1+Justering!BR53))</f>
        <v>0</v>
      </c>
      <c r="Q53" s="9">
        <f>IF(AD52="OK",Q52*(1+Justering!BT53),B52*Översikt!$I$25*(1+Justering!BT53))</f>
        <v>0</v>
      </c>
      <c r="S53" s="2" t="s">
        <v>177</v>
      </c>
      <c r="T53" s="48">
        <f t="shared" si="6"/>
        <v>64180.959227839732</v>
      </c>
      <c r="U53" s="49">
        <f t="shared" si="20"/>
        <v>0.49580583614237034</v>
      </c>
      <c r="V53" s="50" t="str">
        <f>IF(AND(U53 &gt;= Översikt!$E$12,U53 &lt;= Översikt!$G$12),"OK","Breach")</f>
        <v>OK</v>
      </c>
      <c r="W53" s="48">
        <f t="shared" si="7"/>
        <v>65266.809534225038</v>
      </c>
      <c r="X53" s="51">
        <f t="shared" si="8"/>
        <v>0.50419416385762961</v>
      </c>
      <c r="Y53" s="50" t="str">
        <f>IF(AND(X53 &gt;= Översikt!$E$16,X53 &lt;= Översikt!$G$16),"OK","Breach")</f>
        <v>OK</v>
      </c>
      <c r="Z53" s="48">
        <f t="shared" si="9"/>
        <v>0</v>
      </c>
      <c r="AA53" s="51">
        <f t="shared" si="10"/>
        <v>0</v>
      </c>
      <c r="AB53" s="50" t="str">
        <f>IF(AND(AA53 &gt;= Översikt!$E$22,AA53 &lt;= Översikt!$G$22),"OK","Breach")</f>
        <v>OK</v>
      </c>
      <c r="AC53" s="35">
        <f t="shared" si="11"/>
        <v>0</v>
      </c>
      <c r="AD53" s="35" t="str">
        <f t="shared" si="12"/>
        <v>OK</v>
      </c>
      <c r="AE53" s="2" t="s">
        <v>177</v>
      </c>
      <c r="AF53" s="9">
        <f t="shared" si="21"/>
        <v>129462.71080427266</v>
      </c>
      <c r="AG53" s="27">
        <f t="shared" si="22"/>
        <v>1.2946271080427265</v>
      </c>
      <c r="AH53" s="34">
        <f t="shared" si="29"/>
        <v>-2.9044535214840739E-2</v>
      </c>
      <c r="AI53" s="34">
        <f>MIN(0,(AF53-MAX(AF$5:AF53))/MAX(AF$5:AF53))</f>
        <v>-9.3210509405335748E-2</v>
      </c>
      <c r="AJ53" s="2" t="s">
        <v>177</v>
      </c>
      <c r="AK53" s="9">
        <f>IF(AZ52="OK",AK52*(1+Justering!BW53),AF52*Översikt!$I$13*(1+Justering!BW53))</f>
        <v>52678.181935952001</v>
      </c>
      <c r="AL53" s="9">
        <f>IF(AZ52="OK",AL52*(1+Justering!BV53),AF52*Översikt!$I$14*(1+Justering!BV53))</f>
        <v>10803.645265243447</v>
      </c>
      <c r="AM53" s="9">
        <f>IF(AZ52="OK",AM52*(1+Justering!CD53),AF52*Översikt!$I$15*(1+Justering!CD53))</f>
        <v>0</v>
      </c>
      <c r="AN53" s="9">
        <f>IF(BH52="OK",AN52*(1+Justering!CB53),AF52*Översikt!$I$17*(1+Justering!CB53))</f>
        <v>0</v>
      </c>
      <c r="AO53" s="48">
        <f>IF(BH52="OK",AO52*(1+Justering!BZ53),AF52*Översikt!$I$18*(1+Justering!BZ53))</f>
        <v>32657.444526596621</v>
      </c>
      <c r="AP53" s="48">
        <f>IF(BH52="OK",AP52*(1+Justering!CA53),AF52*Översikt!$I$19*(1+Justering!CA53))</f>
        <v>0</v>
      </c>
      <c r="AQ53" s="48">
        <f>IF(BH52="OK",AQ52*(1+Justering!BY53),AF52*Översikt!$I$20*(1+Justering!BY53))</f>
        <v>26975.835647167096</v>
      </c>
      <c r="AR53" s="48">
        <f>IF(BH52="OK",AR52*(1+Justering!CG53),AF52*Översikt!$I$21*(1+Justering!CG53))</f>
        <v>6347.6034293134935</v>
      </c>
      <c r="AS53" s="9">
        <f>IF(BH52="OK",AS52*(1+Justering!CI53),AF52*Översikt!$I$23*(1+Justering!CI53))</f>
        <v>0</v>
      </c>
      <c r="AT53" s="9">
        <f>IF(BH52="OK",AT52*(1+Justering!CH53),AF52*Översikt!$I$24*(1+Justering!CH53))</f>
        <v>0</v>
      </c>
      <c r="AU53" s="9">
        <f>IF(BH52="OK",AU52*(1+Justering!CE53),AF52*Översikt!$I$25*(1+Justering!CE53))</f>
        <v>0</v>
      </c>
      <c r="AW53" s="2" t="s">
        <v>177</v>
      </c>
      <c r="AX53" s="48">
        <f t="shared" si="14"/>
        <v>63481.827201195447</v>
      </c>
      <c r="AY53" s="49">
        <f t="shared" si="23"/>
        <v>0.49034835441666308</v>
      </c>
      <c r="AZ53" s="50" t="str">
        <f>IF(AND(AY53 &gt;= Översikt!$E$12,AY53 &lt;= Översikt!$G$12),"OK","Breach")</f>
        <v>OK</v>
      </c>
      <c r="BA53" s="48">
        <f t="shared" si="15"/>
        <v>65980.883603077207</v>
      </c>
      <c r="BB53" s="49">
        <f t="shared" si="24"/>
        <v>0.50965164558333687</v>
      </c>
      <c r="BC53" s="50" t="str">
        <f>IF(AND(BB53 &gt;= Översikt!$E$16,BB53 &lt;= Översikt!$G$16),"OK","Breach")</f>
        <v>OK</v>
      </c>
      <c r="BD53" s="48">
        <f t="shared" si="16"/>
        <v>0</v>
      </c>
      <c r="BE53" s="49">
        <f t="shared" si="25"/>
        <v>0</v>
      </c>
      <c r="BF53" s="50" t="str">
        <f>IF(AND(BE53 &gt;= Översikt!$E$22,BE53 &lt;= Översikt!$G$22),"OK","Breach")</f>
        <v>OK</v>
      </c>
      <c r="BG53" s="35">
        <f t="shared" si="17"/>
        <v>0</v>
      </c>
      <c r="BH53" s="35" t="str">
        <f t="shared" si="18"/>
        <v>OK</v>
      </c>
      <c r="BI53" s="2" t="s">
        <v>177</v>
      </c>
      <c r="BJ53" s="33">
        <f t="shared" si="26"/>
        <v>1.4942042207866102E-4</v>
      </c>
    </row>
    <row r="54" spans="1:62" x14ac:dyDescent="0.3">
      <c r="A54" s="15">
        <v>44957</v>
      </c>
      <c r="B54" s="9">
        <f t="shared" si="27"/>
        <v>135656.7310831162</v>
      </c>
      <c r="C54" s="27">
        <f t="shared" si="19"/>
        <v>1.356567310831162</v>
      </c>
      <c r="D54" s="34">
        <f t="shared" si="28"/>
        <v>4.7965000713639183E-2</v>
      </c>
      <c r="E54" s="34">
        <f>MIN(0,(B54-MAX(B$5:B54))/MAX(B$5:B54))</f>
        <v>-4.2067134268396644E-2</v>
      </c>
      <c r="F54" s="2" t="s">
        <v>177</v>
      </c>
      <c r="G54" s="9">
        <f>IF(AD53="OK",G53*(1+Justering!BO54),B53*Översikt!$I$13*(1+Justering!BO54))</f>
        <v>57336.407749177379</v>
      </c>
      <c r="H54" s="9">
        <f>IF(AD53="OK",H53*(1+Justering!BL54),B53*Översikt!$I$14*(1+Justering!BL54))</f>
        <v>11800.753194959047</v>
      </c>
      <c r="I54" s="9">
        <f>IF(AD53="OK",I53*(1+Justering!BN54),B53*Översikt!$I$15*(1+Justering!BN54))</f>
        <v>0</v>
      </c>
      <c r="J54" s="9">
        <f>IF(AD53="OK",J53*(1+Justering!BJ54),B53*Översikt!$I$17*(1+Justering!BJ54))</f>
        <v>0</v>
      </c>
      <c r="K54" s="9">
        <f>IF(AD53="OK",K53*(1+Justering!BH54),B53*Översikt!$I$18*(1+Justering!BH54))</f>
        <v>33178.143559360709</v>
      </c>
      <c r="L54" s="9">
        <f>IF(AD53="OK",L53*(1+Justering!BI54),B53*Översikt!$I$19*(1+Justering!BI54))</f>
        <v>0</v>
      </c>
      <c r="M54" s="9">
        <f>IF(AD53="OK",M53*(1+Justering!BK54),B53*Översikt!$I$20*(1+Justering!BK54))</f>
        <v>26986.501243586717</v>
      </c>
      <c r="N54" s="9">
        <f>IF(AD53="OK",N53*(1+Justering!BP54),B53*Översikt!$I$21*(1+Justering!BP54))</f>
        <v>6354.9253360323564</v>
      </c>
      <c r="O54" s="9">
        <f>IF(AD53="OK",O53*(1+Justering!BT54),B53*Översikt!$I$23*(1+Justering!BT54))</f>
        <v>0</v>
      </c>
      <c r="P54" s="9">
        <f>IF(AD53="OK",P53*(1+Justering!BR54),B53*Översikt!$I$24*(1+Justering!BR54))</f>
        <v>0</v>
      </c>
      <c r="Q54" s="9">
        <f>IF(AD53="OK",Q53*(1+Justering!BT54),B53*Översikt!$I$25*(1+Justering!BT54))</f>
        <v>0</v>
      </c>
      <c r="S54" s="2" t="s">
        <v>177</v>
      </c>
      <c r="T54" s="48">
        <f t="shared" si="6"/>
        <v>69137.160944136427</v>
      </c>
      <c r="U54" s="49">
        <f t="shared" si="20"/>
        <v>0.50964784712213385</v>
      </c>
      <c r="V54" s="50" t="str">
        <f>IF(AND(U54 &gt;= Översikt!$E$12,U54 &lt;= Översikt!$G$12),"OK","Breach")</f>
        <v>OK</v>
      </c>
      <c r="W54" s="48">
        <f t="shared" si="7"/>
        <v>66519.57013897979</v>
      </c>
      <c r="X54" s="51">
        <f t="shared" si="8"/>
        <v>0.49035215287786627</v>
      </c>
      <c r="Y54" s="50" t="str">
        <f>IF(AND(X54 &gt;= Översikt!$E$16,X54 &lt;= Översikt!$G$16),"OK","Breach")</f>
        <v>OK</v>
      </c>
      <c r="Z54" s="48">
        <f t="shared" si="9"/>
        <v>0</v>
      </c>
      <c r="AA54" s="51">
        <f t="shared" si="10"/>
        <v>0</v>
      </c>
      <c r="AB54" s="50" t="str">
        <f>IF(AND(AA54 &gt;= Översikt!$E$22,AA54 &lt;= Översikt!$G$22),"OK","Breach")</f>
        <v>OK</v>
      </c>
      <c r="AC54" s="35">
        <f t="shared" si="11"/>
        <v>0</v>
      </c>
      <c r="AD54" s="35" t="str">
        <f t="shared" si="12"/>
        <v>OK</v>
      </c>
      <c r="AE54" s="2" t="s">
        <v>177</v>
      </c>
      <c r="AF54" s="9">
        <f t="shared" si="21"/>
        <v>135636.4502304334</v>
      </c>
      <c r="AG54" s="27">
        <f t="shared" si="22"/>
        <v>1.356364502304334</v>
      </c>
      <c r="AH54" s="34">
        <f t="shared" si="29"/>
        <v>4.7687394986611009E-2</v>
      </c>
      <c r="AI54" s="34">
        <f>MIN(0,(AF54-MAX(AF$5:AF54))/MAX(AF$5:AF54))</f>
        <v>-4.9968080797640223E-2</v>
      </c>
      <c r="AJ54" s="2" t="s">
        <v>177</v>
      </c>
      <c r="AK54" s="9">
        <f>IF(AZ53="OK",AK53*(1+Justering!BW54),AF53*Översikt!$I$13*(1+Justering!BW54))</f>
        <v>56757.593026242357</v>
      </c>
      <c r="AL54" s="9">
        <f>IF(AZ53="OK",AL53*(1+Justering!BV54),AF53*Översikt!$I$14*(1+Justering!BV54))</f>
        <v>11618.817536082421</v>
      </c>
      <c r="AM54" s="9">
        <f>IF(AZ53="OK",AM53*(1+Justering!CD54),AF53*Översikt!$I$15*(1+Justering!CD54))</f>
        <v>0</v>
      </c>
      <c r="AN54" s="9">
        <f>IF(BH53="OK",AN53*(1+Justering!CB54),AF53*Översikt!$I$17*(1+Justering!CB54))</f>
        <v>0</v>
      </c>
      <c r="AO54" s="48">
        <f>IF(BH53="OK",AO53*(1+Justering!BZ54),AF53*Översikt!$I$18*(1+Justering!BZ54))</f>
        <v>33224.219737050727</v>
      </c>
      <c r="AP54" s="48">
        <f>IF(BH53="OK",AP53*(1+Justering!CA54),AF53*Översikt!$I$19*(1+Justering!CA54))</f>
        <v>0</v>
      </c>
      <c r="AQ54" s="48">
        <f>IF(BH53="OK",AQ53*(1+Justering!BY54),AF53*Översikt!$I$20*(1+Justering!BY54))</f>
        <v>27453.926709567007</v>
      </c>
      <c r="AR54" s="48">
        <f>IF(BH53="OK",AR53*(1+Justering!CG54),AF53*Översikt!$I$21*(1+Justering!CG54))</f>
        <v>6581.8932214908955</v>
      </c>
      <c r="AS54" s="9">
        <f>IF(BH53="OK",AS53*(1+Justering!CI54),AF53*Översikt!$I$23*(1+Justering!CI54))</f>
        <v>0</v>
      </c>
      <c r="AT54" s="9">
        <f>IF(BH53="OK",AT53*(1+Justering!CH54),AF53*Översikt!$I$24*(1+Justering!CH54))</f>
        <v>0</v>
      </c>
      <c r="AU54" s="9">
        <f>IF(BH53="OK",AU53*(1+Justering!CE54),AF53*Översikt!$I$25*(1+Justering!CE54))</f>
        <v>0</v>
      </c>
      <c r="AW54" s="2" t="s">
        <v>177</v>
      </c>
      <c r="AX54" s="48">
        <f t="shared" si="14"/>
        <v>68376.410562324774</v>
      </c>
      <c r="AY54" s="49">
        <f t="shared" si="23"/>
        <v>0.50411530562883189</v>
      </c>
      <c r="AZ54" s="50" t="str">
        <f>IF(AND(AY54 &gt;= Översikt!$E$12,AY54 &lt;= Översikt!$G$12),"OK","Breach")</f>
        <v>OK</v>
      </c>
      <c r="BA54" s="48">
        <f t="shared" si="15"/>
        <v>67260.039668108628</v>
      </c>
      <c r="BB54" s="49">
        <f t="shared" si="24"/>
        <v>0.49588469437116817</v>
      </c>
      <c r="BC54" s="50" t="str">
        <f>IF(AND(BB54 &gt;= Översikt!$E$16,BB54 &lt;= Översikt!$G$16),"OK","Breach")</f>
        <v>OK</v>
      </c>
      <c r="BD54" s="48">
        <f t="shared" si="16"/>
        <v>0</v>
      </c>
      <c r="BE54" s="49">
        <f t="shared" si="25"/>
        <v>0</v>
      </c>
      <c r="BF54" s="50" t="str">
        <f>IF(AND(BE54 &gt;= Översikt!$E$22,BE54 &lt;= Översikt!$G$22),"OK","Breach")</f>
        <v>OK</v>
      </c>
      <c r="BG54" s="35">
        <f t="shared" si="17"/>
        <v>0</v>
      </c>
      <c r="BH54" s="35" t="str">
        <f t="shared" si="18"/>
        <v>OK</v>
      </c>
      <c r="BI54" s="2" t="s">
        <v>177</v>
      </c>
      <c r="BJ54" s="33">
        <f t="shared" si="26"/>
        <v>-2.028085268279689E-4</v>
      </c>
    </row>
    <row r="55" spans="1:62" x14ac:dyDescent="0.3">
      <c r="A55" s="15">
        <v>44985</v>
      </c>
      <c r="B55" s="9">
        <f t="shared" si="27"/>
        <v>132957.18366495689</v>
      </c>
      <c r="C55" s="27">
        <f t="shared" si="19"/>
        <v>1.3295718366495688</v>
      </c>
      <c r="D55" s="34">
        <f t="shared" si="28"/>
        <v>-1.9899841287678632E-2</v>
      </c>
      <c r="E55" s="34">
        <f>MIN(0,(B55-MAX(B$5:B55))/MAX(B$5:B55))</f>
        <v>-6.1129846260706742E-2</v>
      </c>
      <c r="F55" s="2" t="s">
        <v>177</v>
      </c>
      <c r="G55" s="9">
        <f>IF(AD54="OK",G54*(1+Justering!BO55),B54*Översikt!$I$13*(1+Justering!BO55))</f>
        <v>55719.240498797524</v>
      </c>
      <c r="H55" s="9">
        <f>IF(AD54="OK",H54*(1+Justering!BL55),B54*Översikt!$I$14*(1+Justering!BL55))</f>
        <v>11940.161361151</v>
      </c>
      <c r="I55" s="9">
        <f>IF(AD54="OK",I54*(1+Justering!BN55),B54*Översikt!$I$15*(1+Justering!BN55))</f>
        <v>0</v>
      </c>
      <c r="J55" s="9">
        <f>IF(AD54="OK",J54*(1+Justering!BJ55),B54*Översikt!$I$17*(1+Justering!BJ55))</f>
        <v>0</v>
      </c>
      <c r="K55" s="9">
        <f>IF(AD54="OK",K54*(1+Justering!BH55),B54*Översikt!$I$18*(1+Justering!BH55))</f>
        <v>32380.524117609159</v>
      </c>
      <c r="L55" s="9">
        <f>IF(AD54="OK",L54*(1+Justering!BI55),B54*Översikt!$I$19*(1+Justering!BI55))</f>
        <v>0</v>
      </c>
      <c r="M55" s="9">
        <f>IF(AD54="OK",M54*(1+Justering!BK55),B54*Översikt!$I$20*(1+Justering!BK55))</f>
        <v>26646.23472722618</v>
      </c>
      <c r="N55" s="9">
        <f>IF(AD54="OK",N54*(1+Justering!BP55),B54*Översikt!$I$21*(1+Justering!BP55))</f>
        <v>6271.0229601730152</v>
      </c>
      <c r="O55" s="9">
        <f>IF(AD54="OK",O54*(1+Justering!BT55),B54*Översikt!$I$23*(1+Justering!BT55))</f>
        <v>0</v>
      </c>
      <c r="P55" s="9">
        <f>IF(AD54="OK",P54*(1+Justering!BR55),B54*Översikt!$I$24*(1+Justering!BR55))</f>
        <v>0</v>
      </c>
      <c r="Q55" s="9">
        <f>IF(AD54="OK",Q54*(1+Justering!BT55),B54*Översikt!$I$25*(1+Justering!BT55))</f>
        <v>0</v>
      </c>
      <c r="S55" s="2" t="s">
        <v>177</v>
      </c>
      <c r="T55" s="48">
        <f t="shared" si="6"/>
        <v>67659.401859948528</v>
      </c>
      <c r="U55" s="49">
        <f t="shared" si="20"/>
        <v>0.50888112996169987</v>
      </c>
      <c r="V55" s="50" t="str">
        <f>IF(AND(U55 &gt;= Översikt!$E$12,U55 &lt;= Översikt!$G$12),"OK","Breach")</f>
        <v>OK</v>
      </c>
      <c r="W55" s="48">
        <f t="shared" si="7"/>
        <v>65297.781805008352</v>
      </c>
      <c r="X55" s="51">
        <f t="shared" si="8"/>
        <v>0.49111887003830007</v>
      </c>
      <c r="Y55" s="50" t="str">
        <f>IF(AND(X55 &gt;= Översikt!$E$16,X55 &lt;= Översikt!$G$16),"OK","Breach")</f>
        <v>OK</v>
      </c>
      <c r="Z55" s="48">
        <f t="shared" si="9"/>
        <v>0</v>
      </c>
      <c r="AA55" s="51">
        <f t="shared" si="10"/>
        <v>0</v>
      </c>
      <c r="AB55" s="50" t="str">
        <f>IF(AND(AA55 &gt;= Översikt!$E$22,AA55 &lt;= Översikt!$G$22),"OK","Breach")</f>
        <v>OK</v>
      </c>
      <c r="AC55" s="35">
        <f t="shared" si="11"/>
        <v>0</v>
      </c>
      <c r="AD55" s="35" t="str">
        <f t="shared" si="12"/>
        <v>OK</v>
      </c>
      <c r="AE55" s="2" t="s">
        <v>177</v>
      </c>
      <c r="AF55" s="9">
        <f t="shared" si="21"/>
        <v>132990.64503647989</v>
      </c>
      <c r="AG55" s="27">
        <f t="shared" si="22"/>
        <v>1.329906450364799</v>
      </c>
      <c r="AH55" s="34">
        <f t="shared" si="29"/>
        <v>-1.9506594204275696E-2</v>
      </c>
      <c r="AI55" s="34">
        <f>MIN(0,(AF55-MAX(AF$5:AF55))/MAX(AF$5:AF55))</f>
        <v>-6.8499967926629934E-2</v>
      </c>
      <c r="AJ55" s="2" t="s">
        <v>177</v>
      </c>
      <c r="AK55" s="9">
        <f>IF(AZ54="OK",AK54*(1+Justering!BW55),AF54*Översikt!$I$13*(1+Justering!BW55))</f>
        <v>55041.010263197306</v>
      </c>
      <c r="AL55" s="9">
        <f>IF(AZ54="OK",AL54*(1+Justering!BV55),AF54*Översikt!$I$14*(1+Justering!BV55))</f>
        <v>11678.640207331988</v>
      </c>
      <c r="AM55" s="9">
        <f>IF(AZ54="OK",AM54*(1+Justering!CD55),AF54*Översikt!$I$15*(1+Justering!CD55))</f>
        <v>0</v>
      </c>
      <c r="AN55" s="9">
        <f>IF(BH54="OK",AN54*(1+Justering!CB55),AF54*Översikt!$I$17*(1+Justering!CB55))</f>
        <v>0</v>
      </c>
      <c r="AO55" s="48">
        <f>IF(BH54="OK",AO54*(1+Justering!BZ55),AF54*Översikt!$I$18*(1+Justering!BZ55))</f>
        <v>32555.274654604469</v>
      </c>
      <c r="AP55" s="48">
        <f>IF(BH54="OK",AP54*(1+Justering!CA55),AF54*Översikt!$I$19*(1+Justering!CA55))</f>
        <v>0</v>
      </c>
      <c r="AQ55" s="48">
        <f>IF(BH54="OK",AQ54*(1+Justering!BY55),AF54*Översikt!$I$20*(1+Justering!BY55))</f>
        <v>27223.700498819653</v>
      </c>
      <c r="AR55" s="48">
        <f>IF(BH54="OK",AR54*(1+Justering!CG55),AF54*Översikt!$I$21*(1+Justering!CG55))</f>
        <v>6492.0194125264843</v>
      </c>
      <c r="AS55" s="9">
        <f>IF(BH54="OK",AS54*(1+Justering!CI55),AF54*Översikt!$I$23*(1+Justering!CI55))</f>
        <v>0</v>
      </c>
      <c r="AT55" s="9">
        <f>IF(BH54="OK",AT54*(1+Justering!CH55),AF54*Översikt!$I$24*(1+Justering!CH55))</f>
        <v>0</v>
      </c>
      <c r="AU55" s="9">
        <f>IF(BH54="OK",AU54*(1+Justering!CE55),AF54*Översikt!$I$25*(1+Justering!CE55))</f>
        <v>0</v>
      </c>
      <c r="AW55" s="2" t="s">
        <v>177</v>
      </c>
      <c r="AX55" s="48">
        <f t="shared" si="14"/>
        <v>66719.65047052929</v>
      </c>
      <c r="AY55" s="49">
        <f t="shared" si="23"/>
        <v>0.50168679497890856</v>
      </c>
      <c r="AZ55" s="50" t="str">
        <f>IF(AND(AY55 &gt;= Översikt!$E$12,AY55 &lt;= Översikt!$G$12),"OK","Breach")</f>
        <v>OK</v>
      </c>
      <c r="BA55" s="48">
        <f t="shared" si="15"/>
        <v>66270.994565950605</v>
      </c>
      <c r="BB55" s="49">
        <f t="shared" si="24"/>
        <v>0.49831320502109144</v>
      </c>
      <c r="BC55" s="50" t="str">
        <f>IF(AND(BB55 &gt;= Översikt!$E$16,BB55 &lt;= Översikt!$G$16),"OK","Breach")</f>
        <v>OK</v>
      </c>
      <c r="BD55" s="48">
        <f t="shared" si="16"/>
        <v>0</v>
      </c>
      <c r="BE55" s="49">
        <f t="shared" si="25"/>
        <v>0</v>
      </c>
      <c r="BF55" s="50" t="str">
        <f>IF(AND(BE55 &gt;= Översikt!$E$22,BE55 &lt;= Översikt!$G$22),"OK","Breach")</f>
        <v>OK</v>
      </c>
      <c r="BG55" s="35">
        <f t="shared" si="17"/>
        <v>0</v>
      </c>
      <c r="BH55" s="35" t="str">
        <f t="shared" si="18"/>
        <v>OK</v>
      </c>
      <c r="BI55" s="2" t="s">
        <v>177</v>
      </c>
      <c r="BJ55" s="33">
        <f t="shared" si="26"/>
        <v>3.3461371523024752E-4</v>
      </c>
    </row>
    <row r="56" spans="1:62" x14ac:dyDescent="0.3">
      <c r="A56" s="15">
        <v>45016</v>
      </c>
      <c r="B56" s="9">
        <f t="shared" si="27"/>
        <v>134967.38044730664</v>
      </c>
      <c r="C56" s="27">
        <f t="shared" si="19"/>
        <v>1.3496738044730665</v>
      </c>
      <c r="D56" s="34">
        <f t="shared" si="28"/>
        <v>1.5119128782205005E-2</v>
      </c>
      <c r="E56" s="34">
        <f>MIN(0,(B56-MAX(B$5:B56))/MAX(B$5:B56))</f>
        <v>-4.6934947496553844E-2</v>
      </c>
      <c r="F56" s="2" t="s">
        <v>177</v>
      </c>
      <c r="G56" s="9">
        <f>IF(AD55="OK",G55*(1+Justering!BO56),B55*Översikt!$I$13*(1+Justering!BO56))</f>
        <v>56960.710540600827</v>
      </c>
      <c r="H56" s="9">
        <f>IF(AD55="OK",H55*(1+Justering!BL56),B55*Översikt!$I$14*(1+Justering!BL56))</f>
        <v>11887.142697842723</v>
      </c>
      <c r="I56" s="9">
        <f>IF(AD55="OK",I55*(1+Justering!BN56),B55*Översikt!$I$15*(1+Justering!BN56))</f>
        <v>0</v>
      </c>
      <c r="J56" s="9">
        <f>IF(AD55="OK",J55*(1+Justering!BJ56),B55*Översikt!$I$17*(1+Justering!BJ56))</f>
        <v>0</v>
      </c>
      <c r="K56" s="9">
        <f>IF(AD55="OK",K55*(1+Justering!BH56),B55*Översikt!$I$18*(1+Justering!BH56))</f>
        <v>32924.882990253005</v>
      </c>
      <c r="L56" s="9">
        <f>IF(AD55="OK",L55*(1+Justering!BI56),B55*Översikt!$I$19*(1+Justering!BI56))</f>
        <v>0</v>
      </c>
      <c r="M56" s="9">
        <f>IF(AD55="OK",M55*(1+Justering!BK56),B55*Översikt!$I$20*(1+Justering!BK56))</f>
        <v>26895.244156615121</v>
      </c>
      <c r="N56" s="9">
        <f>IF(AD55="OK",N55*(1+Justering!BP56),B55*Översikt!$I$21*(1+Justering!BP56))</f>
        <v>6299.4000619949484</v>
      </c>
      <c r="O56" s="9">
        <f>IF(AD55="OK",O55*(1+Justering!BT56),B55*Översikt!$I$23*(1+Justering!BT56))</f>
        <v>0</v>
      </c>
      <c r="P56" s="9">
        <f>IF(AD55="OK",P55*(1+Justering!BR56),B55*Översikt!$I$24*(1+Justering!BR56))</f>
        <v>0</v>
      </c>
      <c r="Q56" s="9">
        <f>IF(AD55="OK",Q55*(1+Justering!BT56),B55*Översikt!$I$25*(1+Justering!BT56))</f>
        <v>0</v>
      </c>
      <c r="S56" s="2" t="s">
        <v>177</v>
      </c>
      <c r="T56" s="48">
        <f t="shared" si="6"/>
        <v>68847.853238443553</v>
      </c>
      <c r="U56" s="49">
        <f t="shared" si="20"/>
        <v>0.51010735342324309</v>
      </c>
      <c r="V56" s="50" t="str">
        <f>IF(AND(U56 &gt;= Översikt!$E$12,U56 &lt;= Översikt!$G$12),"OK","Breach")</f>
        <v>OK</v>
      </c>
      <c r="W56" s="48">
        <f t="shared" si="7"/>
        <v>66119.527208863074</v>
      </c>
      <c r="X56" s="51">
        <f t="shared" si="8"/>
        <v>0.48989264657675685</v>
      </c>
      <c r="Y56" s="50" t="str">
        <f>IF(AND(X56 &gt;= Översikt!$E$16,X56 &lt;= Översikt!$G$16),"OK","Breach")</f>
        <v>OK</v>
      </c>
      <c r="Z56" s="48">
        <f t="shared" si="9"/>
        <v>0</v>
      </c>
      <c r="AA56" s="51">
        <f t="shared" si="10"/>
        <v>0</v>
      </c>
      <c r="AB56" s="50" t="str">
        <f>IF(AND(AA56 &gt;= Översikt!$E$22,AA56 &lt;= Översikt!$G$22),"OK","Breach")</f>
        <v>OK</v>
      </c>
      <c r="AC56" s="35">
        <f t="shared" si="11"/>
        <v>0</v>
      </c>
      <c r="AD56" s="35" t="str">
        <f t="shared" si="12"/>
        <v>OK</v>
      </c>
      <c r="AE56" s="2" t="s">
        <v>177</v>
      </c>
      <c r="AF56" s="9">
        <f t="shared" si="21"/>
        <v>134584.13758953224</v>
      </c>
      <c r="AG56" s="27">
        <f t="shared" si="22"/>
        <v>1.3458413758953225</v>
      </c>
      <c r="AH56" s="34">
        <f t="shared" si="29"/>
        <v>1.1981989805487814E-2</v>
      </c>
      <c r="AI56" s="34">
        <f>MIN(0,(AF56-MAX(AF$5:AF56))/MAX(AF$5:AF56))</f>
        <v>-5.7338744038515264E-2</v>
      </c>
      <c r="AJ56" s="2" t="s">
        <v>177</v>
      </c>
      <c r="AK56" s="9">
        <f>IF(AZ55="OK",AK55*(1+Justering!BW56),AF55*Översikt!$I$13*(1+Justering!BW56))</f>
        <v>56114.257013039241</v>
      </c>
      <c r="AL56" s="9">
        <f>IF(AZ55="OK",AL55*(1+Justering!BV56),AF55*Översikt!$I$14*(1+Justering!BV56))</f>
        <v>11590.596711602086</v>
      </c>
      <c r="AM56" s="9">
        <f>IF(AZ55="OK",AM55*(1+Justering!CD56),AF55*Översikt!$I$15*(1+Justering!CD56))</f>
        <v>0</v>
      </c>
      <c r="AN56" s="9">
        <f>IF(BH55="OK",AN55*(1+Justering!CB56),AF55*Översikt!$I$17*(1+Justering!CB56))</f>
        <v>0</v>
      </c>
      <c r="AO56" s="48">
        <f>IF(BH55="OK",AO55*(1+Justering!BZ56),AF55*Översikt!$I$18*(1+Justering!BZ56))</f>
        <v>33077.54068792308</v>
      </c>
      <c r="AP56" s="48">
        <f>IF(BH55="OK",AP55*(1+Justering!CA56),AF55*Översikt!$I$19*(1+Justering!CA56))</f>
        <v>0</v>
      </c>
      <c r="AQ56" s="48">
        <f>IF(BH55="OK",AQ55*(1+Justering!BY56),AF55*Översikt!$I$20*(1+Justering!BY56))</f>
        <v>27296.921647597148</v>
      </c>
      <c r="AR56" s="48">
        <f>IF(BH55="OK",AR55*(1+Justering!CG56),AF55*Översikt!$I$21*(1+Justering!CG56))</f>
        <v>6504.8215293707017</v>
      </c>
      <c r="AS56" s="9">
        <f>IF(BH55="OK",AS55*(1+Justering!CI56),AF55*Översikt!$I$23*(1+Justering!CI56))</f>
        <v>0</v>
      </c>
      <c r="AT56" s="9">
        <f>IF(BH55="OK",AT55*(1+Justering!CH56),AF55*Översikt!$I$24*(1+Justering!CH56))</f>
        <v>0</v>
      </c>
      <c r="AU56" s="9">
        <f>IF(BH55="OK",AU55*(1+Justering!CE56),AF55*Översikt!$I$25*(1+Justering!CE56))</f>
        <v>0</v>
      </c>
      <c r="AW56" s="2" t="s">
        <v>177</v>
      </c>
      <c r="AX56" s="48">
        <f t="shared" si="14"/>
        <v>67704.853724641333</v>
      </c>
      <c r="AY56" s="49">
        <f t="shared" si="23"/>
        <v>0.50306711427712358</v>
      </c>
      <c r="AZ56" s="50" t="str">
        <f>IF(AND(AY56 &gt;= Översikt!$E$12,AY56 &lt;= Översikt!$G$12),"OK","Breach")</f>
        <v>OK</v>
      </c>
      <c r="BA56" s="48">
        <f t="shared" si="15"/>
        <v>66879.283864890924</v>
      </c>
      <c r="BB56" s="49">
        <f t="shared" si="24"/>
        <v>0.49693288572287658</v>
      </c>
      <c r="BC56" s="50" t="str">
        <f>IF(AND(BB56 &gt;= Översikt!$E$16,BB56 &lt;= Översikt!$G$16),"OK","Breach")</f>
        <v>OK</v>
      </c>
      <c r="BD56" s="48">
        <f t="shared" si="16"/>
        <v>0</v>
      </c>
      <c r="BE56" s="49">
        <f t="shared" si="25"/>
        <v>0</v>
      </c>
      <c r="BF56" s="50" t="str">
        <f>IF(AND(BE56 &gt;= Översikt!$E$22,BE56 &lt;= Översikt!$G$22),"OK","Breach")</f>
        <v>OK</v>
      </c>
      <c r="BG56" s="35">
        <f t="shared" si="17"/>
        <v>0</v>
      </c>
      <c r="BH56" s="35" t="str">
        <f t="shared" si="18"/>
        <v>OK</v>
      </c>
      <c r="BI56" s="2" t="s">
        <v>177</v>
      </c>
      <c r="BJ56" s="33">
        <f t="shared" si="26"/>
        <v>-3.8324285777440181E-3</v>
      </c>
    </row>
    <row r="57" spans="1:62" x14ac:dyDescent="0.3">
      <c r="A57" s="15">
        <v>45046</v>
      </c>
      <c r="B57" s="9">
        <f t="shared" si="27"/>
        <v>135739.27055495777</v>
      </c>
      <c r="C57" s="27">
        <f t="shared" si="19"/>
        <v>1.3573927055495776</v>
      </c>
      <c r="D57" s="34">
        <f t="shared" si="28"/>
        <v>5.7190863828944227E-3</v>
      </c>
      <c r="E57" s="34">
        <f>MIN(0,(B57-MAX(B$5:B57))/MAX(B$5:B57))</f>
        <v>-4.1484286132768812E-2</v>
      </c>
      <c r="F57" s="2" t="s">
        <v>177</v>
      </c>
      <c r="G57" s="9">
        <f>IF(AD56="OK",G56*(1+Justering!BO57),B56*Översikt!$I$13*(1+Justering!BO57))</f>
        <v>57079.977680378637</v>
      </c>
      <c r="H57" s="9">
        <f>IF(AD56="OK",H56*(1+Justering!BL57),B56*Översikt!$I$14*(1+Justering!BL57))</f>
        <v>12247.086215639934</v>
      </c>
      <c r="I57" s="9">
        <f>IF(AD56="OK",I56*(1+Justering!BN57),B56*Översikt!$I$15*(1+Justering!BN57))</f>
        <v>0</v>
      </c>
      <c r="J57" s="9">
        <f>IF(AD56="OK",J56*(1+Justering!BJ57),B56*Översikt!$I$17*(1+Justering!BJ57))</f>
        <v>0</v>
      </c>
      <c r="K57" s="9">
        <f>IF(AD56="OK",K56*(1+Justering!BH57),B56*Översikt!$I$18*(1+Justering!BH57))</f>
        <v>33017.711565384117</v>
      </c>
      <c r="L57" s="9">
        <f>IF(AD56="OK",L56*(1+Justering!BI57),B56*Översikt!$I$19*(1+Justering!BI57))</f>
        <v>0</v>
      </c>
      <c r="M57" s="9">
        <f>IF(AD56="OK",M56*(1+Justering!BK57),B56*Översikt!$I$20*(1+Justering!BK57))</f>
        <v>27063.012520773264</v>
      </c>
      <c r="N57" s="9">
        <f>IF(AD56="OK",N56*(1+Justering!BP57),B56*Översikt!$I$21*(1+Justering!BP57))</f>
        <v>6331.4825727818206</v>
      </c>
      <c r="O57" s="9">
        <f>IF(AD56="OK",O56*(1+Justering!BT57),B56*Översikt!$I$23*(1+Justering!BT57))</f>
        <v>0</v>
      </c>
      <c r="P57" s="9">
        <f>IF(AD56="OK",P56*(1+Justering!BR57),B56*Översikt!$I$24*(1+Justering!BR57))</f>
        <v>0</v>
      </c>
      <c r="Q57" s="9">
        <f>IF(AD56="OK",Q56*(1+Justering!BT57),B56*Översikt!$I$25*(1+Justering!BT57))</f>
        <v>0</v>
      </c>
      <c r="S57" s="2" t="s">
        <v>177</v>
      </c>
      <c r="T57" s="48">
        <f t="shared" si="6"/>
        <v>69327.063896018575</v>
      </c>
      <c r="U57" s="49">
        <f t="shared" si="20"/>
        <v>0.51073697105179017</v>
      </c>
      <c r="V57" s="50" t="str">
        <f>IF(AND(U57 &gt;= Översikt!$E$12,U57 &lt;= Översikt!$G$12),"OK","Breach")</f>
        <v>OK</v>
      </c>
      <c r="W57" s="48">
        <f t="shared" si="7"/>
        <v>66412.206658939205</v>
      </c>
      <c r="X57" s="51">
        <f t="shared" si="8"/>
        <v>0.48926302894820994</v>
      </c>
      <c r="Y57" s="50" t="str">
        <f>IF(AND(X57 &gt;= Översikt!$E$16,X57 &lt;= Översikt!$G$16),"OK","Breach")</f>
        <v>OK</v>
      </c>
      <c r="Z57" s="48">
        <f t="shared" si="9"/>
        <v>0</v>
      </c>
      <c r="AA57" s="51">
        <f t="shared" si="10"/>
        <v>0</v>
      </c>
      <c r="AB57" s="50" t="str">
        <f>IF(AND(AA57 &gt;= Översikt!$E$22,AA57 &lt;= Översikt!$G$22),"OK","Breach")</f>
        <v>OK</v>
      </c>
      <c r="AC57" s="35">
        <f t="shared" si="11"/>
        <v>0</v>
      </c>
      <c r="AD57" s="35" t="str">
        <f t="shared" si="12"/>
        <v>OK</v>
      </c>
      <c r="AE57" s="2" t="s">
        <v>177</v>
      </c>
      <c r="AF57" s="9">
        <f t="shared" si="21"/>
        <v>135375.00194018037</v>
      </c>
      <c r="AG57" s="27">
        <f t="shared" si="22"/>
        <v>1.3537500194018037</v>
      </c>
      <c r="AH57" s="34">
        <f t="shared" si="29"/>
        <v>5.8763563434212074E-3</v>
      </c>
      <c r="AI57" s="34">
        <f>MIN(0,(AF57-MAX(AF$5:AF57))/MAX(AF$5:AF57))</f>
        <v>-5.1799330587348515E-2</v>
      </c>
      <c r="AJ57" s="2" t="s">
        <v>177</v>
      </c>
      <c r="AK57" s="9">
        <f>IF(AZ56="OK",AK56*(1+Justering!BW57),AF56*Översikt!$I$13*(1+Justering!BW57))</f>
        <v>56286.511003664433</v>
      </c>
      <c r="AL57" s="9">
        <f>IF(AZ56="OK",AL56*(1+Justering!BV57),AF56*Översikt!$I$14*(1+Justering!BV57))</f>
        <v>11898.473272916834</v>
      </c>
      <c r="AM57" s="9">
        <f>IF(AZ56="OK",AM56*(1+Justering!CD57),AF56*Översikt!$I$15*(1+Justering!CD57))</f>
        <v>0</v>
      </c>
      <c r="AN57" s="9">
        <f>IF(BH56="OK",AN56*(1+Justering!CB57),AF56*Översikt!$I$17*(1+Justering!CB57))</f>
        <v>0</v>
      </c>
      <c r="AO57" s="48">
        <f>IF(BH56="OK",AO56*(1+Justering!BZ57),AF56*Översikt!$I$18*(1+Justering!BZ57))</f>
        <v>33168.19452913398</v>
      </c>
      <c r="AP57" s="48">
        <f>IF(BH56="OK",AP56*(1+Justering!CA57),AF56*Översikt!$I$19*(1+Justering!CA57))</f>
        <v>0</v>
      </c>
      <c r="AQ57" s="48">
        <f>IF(BH56="OK",AQ56*(1+Justering!BY57),AF56*Översikt!$I$20*(1+Justering!BY57))</f>
        <v>27486.619140981718</v>
      </c>
      <c r="AR57" s="48">
        <f>IF(BH56="OK",AR56*(1+Justering!CG57),AF56*Översikt!$I$21*(1+Justering!CG57))</f>
        <v>6535.2039934834229</v>
      </c>
      <c r="AS57" s="9">
        <f>IF(BH56="OK",AS56*(1+Justering!CI57),AF56*Översikt!$I$23*(1+Justering!CI57))</f>
        <v>0</v>
      </c>
      <c r="AT57" s="9">
        <f>IF(BH56="OK",AT56*(1+Justering!CH57),AF56*Översikt!$I$24*(1+Justering!CH57))</f>
        <v>0</v>
      </c>
      <c r="AU57" s="9">
        <f>IF(BH56="OK",AU56*(1+Justering!CE57),AF56*Översikt!$I$25*(1+Justering!CE57))</f>
        <v>0</v>
      </c>
      <c r="AW57" s="2" t="s">
        <v>177</v>
      </c>
      <c r="AX57" s="48">
        <f t="shared" si="14"/>
        <v>68184.984276581265</v>
      </c>
      <c r="AY57" s="49">
        <f t="shared" si="23"/>
        <v>0.50367485355022124</v>
      </c>
      <c r="AZ57" s="50" t="str">
        <f>IF(AND(AY57 &gt;= Översikt!$E$12,AY57 &lt;= Översikt!$G$12),"OK","Breach")</f>
        <v>OK</v>
      </c>
      <c r="BA57" s="48">
        <f t="shared" si="15"/>
        <v>67190.017663599123</v>
      </c>
      <c r="BB57" s="49">
        <f t="shared" si="24"/>
        <v>0.49632514644977888</v>
      </c>
      <c r="BC57" s="50" t="str">
        <f>IF(AND(BB57 &gt;= Översikt!$E$16,BB57 &lt;= Översikt!$G$16),"OK","Breach")</f>
        <v>OK</v>
      </c>
      <c r="BD57" s="48">
        <f t="shared" si="16"/>
        <v>0</v>
      </c>
      <c r="BE57" s="49">
        <f t="shared" si="25"/>
        <v>0</v>
      </c>
      <c r="BF57" s="50" t="str">
        <f>IF(AND(BE57 &gt;= Översikt!$E$22,BE57 &lt;= Översikt!$G$22),"OK","Breach")</f>
        <v>OK</v>
      </c>
      <c r="BG57" s="35">
        <f t="shared" si="17"/>
        <v>0</v>
      </c>
      <c r="BH57" s="35" t="str">
        <f t="shared" si="18"/>
        <v>OK</v>
      </c>
      <c r="BI57" s="2" t="s">
        <v>177</v>
      </c>
      <c r="BJ57" s="33">
        <f t="shared" si="26"/>
        <v>-3.6426861477738548E-3</v>
      </c>
    </row>
    <row r="58" spans="1:62" x14ac:dyDescent="0.3">
      <c r="A58" s="15">
        <v>45077</v>
      </c>
      <c r="B58" s="9">
        <f t="shared" si="27"/>
        <v>137962.98856109733</v>
      </c>
      <c r="C58" s="27">
        <f t="shared" si="19"/>
        <v>1.3796298856109732</v>
      </c>
      <c r="D58" s="34">
        <f t="shared" si="28"/>
        <v>1.6382274614030967E-2</v>
      </c>
      <c r="E58" s="34">
        <f>MIN(0,(B58-MAX(B$5:B58))/MAX(B$5:B58))</f>
        <v>-2.5781618486331918E-2</v>
      </c>
      <c r="F58" s="2" t="s">
        <v>177</v>
      </c>
      <c r="G58" s="9">
        <f>IF(AD57="OK",G57*(1+Justering!BO58),B57*Översikt!$I$13*(1+Justering!BO58))</f>
        <v>59767.329235320583</v>
      </c>
      <c r="H58" s="9">
        <f>IF(AD57="OK",H57*(1+Justering!BL58),B57*Översikt!$I$14*(1+Justering!BL58))</f>
        <v>11915.258741125648</v>
      </c>
      <c r="I58" s="9">
        <f>IF(AD57="OK",I57*(1+Justering!BN58),B57*Översikt!$I$15*(1+Justering!BN58))</f>
        <v>0</v>
      </c>
      <c r="J58" s="9">
        <f>IF(AD57="OK",J57*(1+Justering!BJ58),B57*Översikt!$I$17*(1+Justering!BJ58))</f>
        <v>0</v>
      </c>
      <c r="K58" s="9">
        <f>IF(AD57="OK",K57*(1+Justering!BH58),B57*Översikt!$I$18*(1+Justering!BH58))</f>
        <v>32965.24324031001</v>
      </c>
      <c r="L58" s="9">
        <f>IF(AD57="OK",L57*(1+Justering!BI58),B57*Översikt!$I$19*(1+Justering!BI58))</f>
        <v>0</v>
      </c>
      <c r="M58" s="9">
        <f>IF(AD57="OK",M57*(1+Justering!BK58),B57*Översikt!$I$20*(1+Justering!BK58))</f>
        <v>27033.520901203174</v>
      </c>
      <c r="N58" s="9">
        <f>IF(AD57="OK",N57*(1+Justering!BP58),B57*Översikt!$I$21*(1+Justering!BP58))</f>
        <v>6281.6364431379134</v>
      </c>
      <c r="O58" s="9">
        <f>IF(AD57="OK",O57*(1+Justering!BT58),B57*Översikt!$I$23*(1+Justering!BT58))</f>
        <v>0</v>
      </c>
      <c r="P58" s="9">
        <f>IF(AD57="OK",P57*(1+Justering!BR58),B57*Översikt!$I$24*(1+Justering!BR58))</f>
        <v>0</v>
      </c>
      <c r="Q58" s="9">
        <f>IF(AD57="OK",Q57*(1+Justering!BT58),B57*Översikt!$I$25*(1+Justering!BT58))</f>
        <v>0</v>
      </c>
      <c r="S58" s="2" t="s">
        <v>177</v>
      </c>
      <c r="T58" s="48">
        <f t="shared" si="6"/>
        <v>71682.58797644623</v>
      </c>
      <c r="U58" s="49">
        <f t="shared" si="20"/>
        <v>0.51957839362621072</v>
      </c>
      <c r="V58" s="50" t="str">
        <f>IF(AND(U58 &gt;= Översikt!$E$12,U58 &lt;= Översikt!$G$12),"OK","Breach")</f>
        <v>OK</v>
      </c>
      <c r="W58" s="48">
        <f t="shared" si="7"/>
        <v>66280.400584651099</v>
      </c>
      <c r="X58" s="51">
        <f t="shared" si="8"/>
        <v>0.48042160637378933</v>
      </c>
      <c r="Y58" s="50" t="str">
        <f>IF(AND(X58 &gt;= Översikt!$E$16,X58 &lt;= Översikt!$G$16),"OK","Breach")</f>
        <v>OK</v>
      </c>
      <c r="Z58" s="48">
        <f t="shared" si="9"/>
        <v>0</v>
      </c>
      <c r="AA58" s="51">
        <f t="shared" si="10"/>
        <v>0</v>
      </c>
      <c r="AB58" s="50" t="str">
        <f>IF(AND(AA58 &gt;= Översikt!$E$22,AA58 &lt;= Översikt!$G$22),"OK","Breach")</f>
        <v>OK</v>
      </c>
      <c r="AC58" s="35">
        <f t="shared" si="11"/>
        <v>0</v>
      </c>
      <c r="AD58" s="35" t="str">
        <f t="shared" si="12"/>
        <v>OK</v>
      </c>
      <c r="AE58" s="2" t="s">
        <v>177</v>
      </c>
      <c r="AF58" s="9">
        <f t="shared" si="21"/>
        <v>137767.04867796358</v>
      </c>
      <c r="AG58" s="27">
        <f t="shared" si="22"/>
        <v>1.3776704867796359</v>
      </c>
      <c r="AH58" s="34">
        <f t="shared" si="29"/>
        <v>1.7669781743310464E-2</v>
      </c>
      <c r="AI58" s="34">
        <f>MIN(0,(AF58-MAX(AF$5:AF58))/MAX(AF$5:AF58))</f>
        <v>-3.504483170996614E-2</v>
      </c>
      <c r="AJ58" s="2" t="s">
        <v>177</v>
      </c>
      <c r="AK58" s="9">
        <f>IF(AZ57="OK",AK57*(1+Justering!BW58),AF57*Översikt!$I$13*(1+Justering!BW58))</f>
        <v>59086.747843622958</v>
      </c>
      <c r="AL58" s="9">
        <f>IF(AZ57="OK",AL57*(1+Justering!BV58),AF57*Översikt!$I$14*(1+Justering!BV58))</f>
        <v>11578.621243876092</v>
      </c>
      <c r="AM58" s="9">
        <f>IF(AZ57="OK",AM57*(1+Justering!CD58),AF57*Översikt!$I$15*(1+Justering!CD58))</f>
        <v>0</v>
      </c>
      <c r="AN58" s="9">
        <f>IF(BH57="OK",AN57*(1+Justering!CB58),AF57*Översikt!$I$17*(1+Justering!CB58))</f>
        <v>0</v>
      </c>
      <c r="AO58" s="48">
        <f>IF(BH57="OK",AO57*(1+Justering!BZ58),AF57*Översikt!$I$18*(1+Justering!BZ58))</f>
        <v>33120.791793459794</v>
      </c>
      <c r="AP58" s="48">
        <f>IF(BH57="OK",AP57*(1+Justering!CA58),AF57*Översikt!$I$19*(1+Justering!CA58))</f>
        <v>0</v>
      </c>
      <c r="AQ58" s="48">
        <f>IF(BH57="OK",AQ57*(1+Justering!BY58),AF57*Översikt!$I$20*(1+Justering!BY58))</f>
        <v>27492.478312461979</v>
      </c>
      <c r="AR58" s="48">
        <f>IF(BH57="OK",AR57*(1+Justering!CG58),AF57*Översikt!$I$21*(1+Justering!CG58))</f>
        <v>6488.4094845427635</v>
      </c>
      <c r="AS58" s="9">
        <f>IF(BH57="OK",AS57*(1+Justering!CI58),AF57*Översikt!$I$23*(1+Justering!CI58))</f>
        <v>0</v>
      </c>
      <c r="AT58" s="9">
        <f>IF(BH57="OK",AT57*(1+Justering!CH58),AF57*Översikt!$I$24*(1+Justering!CH58))</f>
        <v>0</v>
      </c>
      <c r="AU58" s="9">
        <f>IF(BH57="OK",AU57*(1+Justering!CE58),AF57*Översikt!$I$25*(1+Justering!CE58))</f>
        <v>0</v>
      </c>
      <c r="AW58" s="2" t="s">
        <v>177</v>
      </c>
      <c r="AX58" s="48">
        <f t="shared" si="14"/>
        <v>70665.369087499043</v>
      </c>
      <c r="AY58" s="49">
        <f t="shared" si="23"/>
        <v>0.51293375132599661</v>
      </c>
      <c r="AZ58" s="50" t="str">
        <f>IF(AND(AY58 &gt;= Översikt!$E$12,AY58 &lt;= Översikt!$G$12),"OK","Breach")</f>
        <v>OK</v>
      </c>
      <c r="BA58" s="48">
        <f t="shared" si="15"/>
        <v>67101.679590464541</v>
      </c>
      <c r="BB58" s="49">
        <f t="shared" si="24"/>
        <v>0.48706624867400339</v>
      </c>
      <c r="BC58" s="50" t="str">
        <f>IF(AND(BB58 &gt;= Översikt!$E$16,BB58 &lt;= Översikt!$G$16),"OK","Breach")</f>
        <v>OK</v>
      </c>
      <c r="BD58" s="48">
        <f t="shared" si="16"/>
        <v>0</v>
      </c>
      <c r="BE58" s="49">
        <f t="shared" si="25"/>
        <v>0</v>
      </c>
      <c r="BF58" s="50" t="str">
        <f>IF(AND(BE58 &gt;= Översikt!$E$22,BE58 &lt;= Översikt!$G$22),"OK","Breach")</f>
        <v>OK</v>
      </c>
      <c r="BG58" s="35">
        <f t="shared" si="17"/>
        <v>0</v>
      </c>
      <c r="BH58" s="35" t="str">
        <f t="shared" si="18"/>
        <v>OK</v>
      </c>
      <c r="BI58" s="2" t="s">
        <v>177</v>
      </c>
      <c r="BJ58" s="33">
        <f t="shared" si="26"/>
        <v>-1.9593988313373334E-3</v>
      </c>
    </row>
    <row r="59" spans="1:62" x14ac:dyDescent="0.3">
      <c r="A59" s="15">
        <v>45107</v>
      </c>
      <c r="B59" s="9">
        <f t="shared" si="27"/>
        <v>140940.51775771385</v>
      </c>
      <c r="C59" s="27">
        <f t="shared" si="19"/>
        <v>1.4094051775771386</v>
      </c>
      <c r="D59" s="34">
        <f t="shared" si="28"/>
        <v>2.1582086816696711E-2</v>
      </c>
      <c r="E59" s="34">
        <f>MIN(0,(B59-MAX(B$5:B59))/MAX(B$5:B59))</f>
        <v>-4.7559527980822712E-3</v>
      </c>
      <c r="F59" s="2" t="s">
        <v>177</v>
      </c>
      <c r="G59" s="9">
        <f>IF(AD58="OK",G58*(1+Justering!BO59),B58*Översikt!$I$13*(1+Justering!BO59))</f>
        <v>62821.889177118872</v>
      </c>
      <c r="H59" s="9">
        <f>IF(AD58="OK",H58*(1+Justering!BL59),B58*Översikt!$I$14*(1+Justering!BL59))</f>
        <v>12170.858450863352</v>
      </c>
      <c r="I59" s="9">
        <f>IF(AD58="OK",I58*(1+Justering!BN59),B58*Översikt!$I$15*(1+Justering!BN59))</f>
        <v>0</v>
      </c>
      <c r="J59" s="9">
        <f>IF(AD58="OK",J58*(1+Justering!BJ59),B58*Översikt!$I$17*(1+Justering!BJ59))</f>
        <v>0</v>
      </c>
      <c r="K59" s="9">
        <f>IF(AD58="OK",K58*(1+Justering!BH59),B58*Översikt!$I$18*(1+Justering!BH59))</f>
        <v>32699.370093059493</v>
      </c>
      <c r="L59" s="9">
        <f>IF(AD58="OK",L58*(1+Justering!BI59),B58*Översikt!$I$19*(1+Justering!BI59))</f>
        <v>0</v>
      </c>
      <c r="M59" s="9">
        <f>IF(AD58="OK",M58*(1+Justering!BK59),B58*Översikt!$I$20*(1+Justering!BK59))</f>
        <v>26885.784580526604</v>
      </c>
      <c r="N59" s="9">
        <f>IF(AD58="OK",N58*(1+Justering!BP59),B58*Översikt!$I$21*(1+Justering!BP59))</f>
        <v>6362.6154561455178</v>
      </c>
      <c r="O59" s="9">
        <f>IF(AD58="OK",O58*(1+Justering!BT59),B58*Översikt!$I$23*(1+Justering!BT59))</f>
        <v>0</v>
      </c>
      <c r="P59" s="9">
        <f>IF(AD58="OK",P58*(1+Justering!BR59),B58*Översikt!$I$24*(1+Justering!BR59))</f>
        <v>0</v>
      </c>
      <c r="Q59" s="9">
        <f>IF(AD58="OK",Q58*(1+Justering!BT59),B58*Översikt!$I$25*(1+Justering!BT59))</f>
        <v>0</v>
      </c>
      <c r="S59" s="2" t="s">
        <v>177</v>
      </c>
      <c r="T59" s="48">
        <f t="shared" si="6"/>
        <v>74992.747627982229</v>
      </c>
      <c r="U59" s="49">
        <f t="shared" si="20"/>
        <v>0.53208792489963574</v>
      </c>
      <c r="V59" s="50" t="str">
        <f>IF(AND(U59 &gt;= Översikt!$E$12,U59 &lt;= Översikt!$G$12),"OK","Breach")</f>
        <v>OK</v>
      </c>
      <c r="W59" s="48">
        <f t="shared" si="7"/>
        <v>65947.770129731609</v>
      </c>
      <c r="X59" s="51">
        <f t="shared" si="8"/>
        <v>0.46791207510036414</v>
      </c>
      <c r="Y59" s="50" t="str">
        <f>IF(AND(X59 &gt;= Översikt!$E$16,X59 &lt;= Översikt!$G$16),"OK","Breach")</f>
        <v>OK</v>
      </c>
      <c r="Z59" s="48">
        <f t="shared" si="9"/>
        <v>0</v>
      </c>
      <c r="AA59" s="51">
        <f t="shared" si="10"/>
        <v>0</v>
      </c>
      <c r="AB59" s="50" t="str">
        <f>IF(AND(AA59 &gt;= Översikt!$E$22,AA59 &lt;= Översikt!$G$22),"OK","Breach")</f>
        <v>OK</v>
      </c>
      <c r="AC59" s="35">
        <f t="shared" si="11"/>
        <v>0</v>
      </c>
      <c r="AD59" s="35" t="str">
        <f t="shared" si="12"/>
        <v>OK</v>
      </c>
      <c r="AE59" s="2" t="s">
        <v>177</v>
      </c>
      <c r="AF59" s="9">
        <f t="shared" si="21"/>
        <v>140692.4660610767</v>
      </c>
      <c r="AG59" s="27">
        <f t="shared" si="22"/>
        <v>1.406924660610767</v>
      </c>
      <c r="AH59" s="34">
        <f t="shared" si="29"/>
        <v>2.1234521688501928E-2</v>
      </c>
      <c r="AI59" s="34">
        <f>MIN(0,(AF59-MAX(AF$5:AF59))/MAX(AF$5:AF59))</f>
        <v>-1.4554470260479381E-2</v>
      </c>
      <c r="AJ59" s="2" t="s">
        <v>177</v>
      </c>
      <c r="AK59" s="9">
        <f>IF(AZ58="OK",AK58*(1+Justering!BW59),AF58*Översikt!$I$13*(1+Justering!BW59))</f>
        <v>61919.927316244932</v>
      </c>
      <c r="AL59" s="9">
        <f>IF(AZ58="OK",AL58*(1+Justering!BV59),AF58*Översikt!$I$14*(1+Justering!BV59))</f>
        <v>11835.360516972969</v>
      </c>
      <c r="AM59" s="9">
        <f>IF(AZ58="OK",AM58*(1+Justering!CD59),AF58*Översikt!$I$15*(1+Justering!CD59))</f>
        <v>0</v>
      </c>
      <c r="AN59" s="9">
        <f>IF(BH58="OK",AN58*(1+Justering!CB59),AF58*Översikt!$I$17*(1+Justering!CB59))</f>
        <v>0</v>
      </c>
      <c r="AO59" s="48">
        <f>IF(BH58="OK",AO58*(1+Justering!BZ59),AF58*Översikt!$I$18*(1+Justering!BZ59))</f>
        <v>32858.54046116949</v>
      </c>
      <c r="AP59" s="48">
        <f>IF(BH58="OK",AP58*(1+Justering!CA59),AF58*Översikt!$I$19*(1+Justering!CA59))</f>
        <v>0</v>
      </c>
      <c r="AQ59" s="48">
        <f>IF(BH58="OK",AQ58*(1+Justering!BY59),AF58*Översikt!$I$20*(1+Justering!BY59))</f>
        <v>27503.907725431545</v>
      </c>
      <c r="AR59" s="48">
        <f>IF(BH58="OK",AR58*(1+Justering!CG59),AF58*Översikt!$I$21*(1+Justering!CG59))</f>
        <v>6574.7300412577733</v>
      </c>
      <c r="AS59" s="9">
        <f>IF(BH58="OK",AS58*(1+Justering!CI59),AF58*Översikt!$I$23*(1+Justering!CI59))</f>
        <v>0</v>
      </c>
      <c r="AT59" s="9">
        <f>IF(BH58="OK",AT58*(1+Justering!CH59),AF58*Översikt!$I$24*(1+Justering!CH59))</f>
        <v>0</v>
      </c>
      <c r="AU59" s="9">
        <f>IF(BH58="OK",AU58*(1+Justering!CE59),AF58*Översikt!$I$25*(1+Justering!CE59))</f>
        <v>0</v>
      </c>
      <c r="AW59" s="2" t="s">
        <v>177</v>
      </c>
      <c r="AX59" s="48">
        <f t="shared" si="14"/>
        <v>73755.287833217895</v>
      </c>
      <c r="AY59" s="49">
        <f t="shared" si="23"/>
        <v>0.52423054267312097</v>
      </c>
      <c r="AZ59" s="50" t="str">
        <f>IF(AND(AY59 &gt;= Översikt!$E$12,AY59 &lt;= Översikt!$G$12),"OK","Breach")</f>
        <v>OK</v>
      </c>
      <c r="BA59" s="48">
        <f t="shared" si="15"/>
        <v>66937.178227858807</v>
      </c>
      <c r="BB59" s="49">
        <f t="shared" si="24"/>
        <v>0.47576945732687903</v>
      </c>
      <c r="BC59" s="50" t="str">
        <f>IF(AND(BB59 &gt;= Översikt!$E$16,BB59 &lt;= Översikt!$G$16),"OK","Breach")</f>
        <v>OK</v>
      </c>
      <c r="BD59" s="48">
        <f t="shared" si="16"/>
        <v>0</v>
      </c>
      <c r="BE59" s="49">
        <f t="shared" si="25"/>
        <v>0</v>
      </c>
      <c r="BF59" s="50" t="str">
        <f>IF(AND(BE59 &gt;= Översikt!$E$22,BE59 &lt;= Översikt!$G$22),"OK","Breach")</f>
        <v>OK</v>
      </c>
      <c r="BG59" s="35">
        <f t="shared" si="17"/>
        <v>0</v>
      </c>
      <c r="BH59" s="35" t="str">
        <f t="shared" si="18"/>
        <v>OK</v>
      </c>
      <c r="BI59" s="2" t="s">
        <v>177</v>
      </c>
      <c r="BJ59" s="33">
        <f t="shared" si="26"/>
        <v>-2.4805169663715265E-3</v>
      </c>
    </row>
    <row r="60" spans="1:62" x14ac:dyDescent="0.3">
      <c r="A60" s="15">
        <v>45138</v>
      </c>
      <c r="B60" s="9">
        <f t="shared" si="27"/>
        <v>142074.41829422585</v>
      </c>
      <c r="C60" s="27">
        <f t="shared" si="19"/>
        <v>1.4207441829422585</v>
      </c>
      <c r="D60" s="34">
        <f t="shared" si="28"/>
        <v>8.0452417413510169E-3</v>
      </c>
      <c r="E60" s="34">
        <f>MIN(0,(B60-MAX(B$5:B60))/MAX(B$5:B60))</f>
        <v>0</v>
      </c>
      <c r="F60" s="2" t="s">
        <v>177</v>
      </c>
      <c r="G60" s="9">
        <f>IF(AD59="OK",G59*(1+Justering!BO60),B59*Översikt!$I$13*(1+Justering!BO60))</f>
        <v>63549.518115019622</v>
      </c>
      <c r="H60" s="9">
        <f>IF(AD59="OK",H59*(1+Justering!BL60),B59*Översikt!$I$14*(1+Justering!BL60))</f>
        <v>12131.00748976268</v>
      </c>
      <c r="I60" s="9">
        <f>IF(AD59="OK",I59*(1+Justering!BN60),B59*Översikt!$I$15*(1+Justering!BN60))</f>
        <v>0</v>
      </c>
      <c r="J60" s="9">
        <f>IF(AD59="OK",J59*(1+Justering!BJ60),B59*Översikt!$I$17*(1+Justering!BJ60))</f>
        <v>0</v>
      </c>
      <c r="K60" s="9">
        <f>IF(AD59="OK",K59*(1+Justering!BH60),B59*Översikt!$I$18*(1+Justering!BH60))</f>
        <v>32873.423671430333</v>
      </c>
      <c r="L60" s="9">
        <f>IF(AD59="OK",L59*(1+Justering!BI60),B59*Översikt!$I$19*(1+Justering!BI60))</f>
        <v>0</v>
      </c>
      <c r="M60" s="9">
        <f>IF(AD59="OK",M59*(1+Justering!BK60),B59*Översikt!$I$20*(1+Justering!BK60))</f>
        <v>27079.984113167364</v>
      </c>
      <c r="N60" s="9">
        <f>IF(AD59="OK",N59*(1+Justering!BP60),B59*Översikt!$I$21*(1+Justering!BP60))</f>
        <v>6440.4849048458645</v>
      </c>
      <c r="O60" s="9">
        <f>IF(AD59="OK",O59*(1+Justering!BT60),B59*Översikt!$I$23*(1+Justering!BT60))</f>
        <v>0</v>
      </c>
      <c r="P60" s="9">
        <f>IF(AD59="OK",P59*(1+Justering!BR60),B59*Översikt!$I$24*(1+Justering!BR60))</f>
        <v>0</v>
      </c>
      <c r="Q60" s="9">
        <f>IF(AD59="OK",Q59*(1+Justering!BT60),B59*Översikt!$I$25*(1+Justering!BT60))</f>
        <v>0</v>
      </c>
      <c r="S60" s="2" t="s">
        <v>177</v>
      </c>
      <c r="T60" s="48">
        <f t="shared" si="6"/>
        <v>75680.525604782306</v>
      </c>
      <c r="U60" s="49">
        <f t="shared" si="20"/>
        <v>0.53268228378773586</v>
      </c>
      <c r="V60" s="50" t="str">
        <f>IF(AND(U60 &gt;= Översikt!$E$12,U60 &lt;= Översikt!$G$12),"OK","Breach")</f>
        <v>OK</v>
      </c>
      <c r="W60" s="48">
        <f t="shared" si="7"/>
        <v>66393.892689443572</v>
      </c>
      <c r="X60" s="51">
        <f t="shared" si="8"/>
        <v>0.46731771621226431</v>
      </c>
      <c r="Y60" s="50" t="str">
        <f>IF(AND(X60 &gt;= Översikt!$E$16,X60 &lt;= Översikt!$G$16),"OK","Breach")</f>
        <v>OK</v>
      </c>
      <c r="Z60" s="48">
        <f t="shared" si="9"/>
        <v>0</v>
      </c>
      <c r="AA60" s="51">
        <f t="shared" si="10"/>
        <v>0</v>
      </c>
      <c r="AB60" s="50" t="str">
        <f>IF(AND(AA60 &gt;= Översikt!$E$22,AA60 &lt;= Översikt!$G$22),"OK","Breach")</f>
        <v>OK</v>
      </c>
      <c r="AC60" s="35">
        <f t="shared" si="11"/>
        <v>0</v>
      </c>
      <c r="AD60" s="35" t="str">
        <f t="shared" si="12"/>
        <v>OK</v>
      </c>
      <c r="AE60" s="2" t="s">
        <v>177</v>
      </c>
      <c r="AF60" s="9">
        <f t="shared" si="21"/>
        <v>141888.99134487551</v>
      </c>
      <c r="AG60" s="27">
        <f t="shared" si="22"/>
        <v>1.4188899134487551</v>
      </c>
      <c r="AH60" s="34">
        <f t="shared" si="29"/>
        <v>8.5045441116895493E-3</v>
      </c>
      <c r="AI60" s="34">
        <f>MIN(0,(AF60-MAX(AF$5:AF60))/MAX(AF$5:AF60))</f>
        <v>-6.1737052831423766E-3</v>
      </c>
      <c r="AJ60" s="2" t="s">
        <v>177</v>
      </c>
      <c r="AK60" s="9">
        <f>IF(AZ59="OK",AK59*(1+Justering!BW60),AF59*Översikt!$I$13*(1+Justering!BW60))</f>
        <v>62445.721990235332</v>
      </c>
      <c r="AL60" s="9">
        <f>IF(AZ59="OK",AL59*(1+Justering!BV60),AF59*Översikt!$I$14*(1+Justering!BV60))</f>
        <v>11817.268535005947</v>
      </c>
      <c r="AM60" s="9">
        <f>IF(AZ59="OK",AM59*(1+Justering!CD60),AF59*Översikt!$I$15*(1+Justering!CD60))</f>
        <v>0</v>
      </c>
      <c r="AN60" s="9">
        <f>IF(BH59="OK",AN59*(1+Justering!CB60),AF59*Översikt!$I$17*(1+Justering!CB60))</f>
        <v>0</v>
      </c>
      <c r="AO60" s="48">
        <f>IF(BH59="OK",AO59*(1+Justering!BZ60),AF59*Översikt!$I$18*(1+Justering!BZ60))</f>
        <v>33085.343533542757</v>
      </c>
      <c r="AP60" s="48">
        <f>IF(BH59="OK",AP59*(1+Justering!CA60),AF59*Översikt!$I$19*(1+Justering!CA60))</f>
        <v>0</v>
      </c>
      <c r="AQ60" s="48">
        <f>IF(BH59="OK",AQ59*(1+Justering!BY60),AF59*Översikt!$I$20*(1+Justering!BY60))</f>
        <v>27842.394932538406</v>
      </c>
      <c r="AR60" s="48">
        <f>IF(BH59="OK",AR59*(1+Justering!CG60),AF59*Översikt!$I$21*(1+Justering!CG60))</f>
        <v>6698.2623535530447</v>
      </c>
      <c r="AS60" s="9">
        <f>IF(BH59="OK",AS59*(1+Justering!CI60),AF59*Översikt!$I$23*(1+Justering!CI60))</f>
        <v>0</v>
      </c>
      <c r="AT60" s="9">
        <f>IF(BH59="OK",AT59*(1+Justering!CH60),AF59*Översikt!$I$24*(1+Justering!CH60))</f>
        <v>0</v>
      </c>
      <c r="AU60" s="9">
        <f>IF(BH59="OK",AU59*(1+Justering!CE60),AF59*Översikt!$I$25*(1+Justering!CE60))</f>
        <v>0</v>
      </c>
      <c r="AW60" s="2" t="s">
        <v>177</v>
      </c>
      <c r="AX60" s="48">
        <f t="shared" si="14"/>
        <v>74262.990525241272</v>
      </c>
      <c r="AY60" s="49">
        <f t="shared" si="23"/>
        <v>0.52338796562967727</v>
      </c>
      <c r="AZ60" s="50" t="str">
        <f>IF(AND(AY60 &gt;= Översikt!$E$12,AY60 &lt;= Översikt!$G$12),"OK","Breach")</f>
        <v>OK</v>
      </c>
      <c r="BA60" s="48">
        <f t="shared" si="15"/>
        <v>67626.00081963421</v>
      </c>
      <c r="BB60" s="49">
        <f t="shared" si="24"/>
        <v>0.47661203437032257</v>
      </c>
      <c r="BC60" s="50" t="str">
        <f>IF(AND(BB60 &gt;= Översikt!$E$16,BB60 &lt;= Översikt!$G$16),"OK","Breach")</f>
        <v>OK</v>
      </c>
      <c r="BD60" s="48">
        <f t="shared" si="16"/>
        <v>0</v>
      </c>
      <c r="BE60" s="49">
        <f t="shared" si="25"/>
        <v>0</v>
      </c>
      <c r="BF60" s="50" t="str">
        <f>IF(AND(BE60 &gt;= Översikt!$E$22,BE60 &lt;= Översikt!$G$22),"OK","Breach")</f>
        <v>OK</v>
      </c>
      <c r="BG60" s="35">
        <f t="shared" si="17"/>
        <v>0</v>
      </c>
      <c r="BH60" s="35" t="str">
        <f t="shared" si="18"/>
        <v>OK</v>
      </c>
      <c r="BI60" s="2" t="s">
        <v>177</v>
      </c>
      <c r="BJ60" s="33">
        <f t="shared" si="26"/>
        <v>-1.8542694935033133E-3</v>
      </c>
    </row>
    <row r="61" spans="1:62" x14ac:dyDescent="0.3">
      <c r="A61" s="15">
        <v>45169</v>
      </c>
      <c r="B61" s="9">
        <f t="shared" si="27"/>
        <v>142421.80357477878</v>
      </c>
      <c r="C61" s="27">
        <f t="shared" si="19"/>
        <v>1.4242180357477878</v>
      </c>
      <c r="D61" s="34">
        <f t="shared" si="28"/>
        <v>2.4450938087496876E-3</v>
      </c>
      <c r="E61" s="34">
        <f>MIN(0,(B61-MAX(B$5:B61))/MAX(B$5:B61))</f>
        <v>0</v>
      </c>
      <c r="F61" s="2" t="s">
        <v>177</v>
      </c>
      <c r="G61" s="9">
        <f>IF(AD60="OK",G60*(1+Justering!BO61),B60*Översikt!$I$13*(1+Justering!BO61))</f>
        <v>64302.718218918148</v>
      </c>
      <c r="H61" s="9">
        <f>IF(AD60="OK",H60*(1+Justering!BL61),B60*Översikt!$I$14*(1+Justering!BL61))</f>
        <v>11677.333172687022</v>
      </c>
      <c r="I61" s="9">
        <f>IF(AD60="OK",I60*(1+Justering!BN61),B60*Översikt!$I$15*(1+Justering!BN61))</f>
        <v>0</v>
      </c>
      <c r="J61" s="9">
        <f>IF(AD60="OK",J60*(1+Justering!BJ61),B60*Översikt!$I$17*(1+Justering!BJ61))</f>
        <v>0</v>
      </c>
      <c r="K61" s="9">
        <f>IF(AD60="OK",K60*(1+Justering!BH61),B60*Översikt!$I$18*(1+Justering!BH61))</f>
        <v>32877.459696436024</v>
      </c>
      <c r="L61" s="9">
        <f>IF(AD60="OK",L60*(1+Justering!BI61),B60*Översikt!$I$19*(1+Justering!BI61))</f>
        <v>0</v>
      </c>
      <c r="M61" s="9">
        <f>IF(AD60="OK",M60*(1+Justering!BK61),B60*Översikt!$I$20*(1+Justering!BK61))</f>
        <v>27125.334433827025</v>
      </c>
      <c r="N61" s="9">
        <f>IF(AD60="OK",N60*(1+Justering!BP61),B60*Översikt!$I$21*(1+Justering!BP61))</f>
        <v>6438.9580529105633</v>
      </c>
      <c r="O61" s="9">
        <f>IF(AD60="OK",O60*(1+Justering!BT61),B60*Översikt!$I$23*(1+Justering!BT61))</f>
        <v>0</v>
      </c>
      <c r="P61" s="9">
        <f>IF(AD60="OK",P60*(1+Justering!BR61),B60*Översikt!$I$24*(1+Justering!BR61))</f>
        <v>0</v>
      </c>
      <c r="Q61" s="9">
        <f>IF(AD60="OK",Q60*(1+Justering!BT61),B60*Översikt!$I$25*(1+Justering!BT61))</f>
        <v>0</v>
      </c>
      <c r="S61" s="2" t="s">
        <v>177</v>
      </c>
      <c r="T61" s="48">
        <f t="shared" si="6"/>
        <v>75980.051391605171</v>
      </c>
      <c r="U61" s="49">
        <f t="shared" si="20"/>
        <v>0.53348609190805352</v>
      </c>
      <c r="V61" s="50" t="str">
        <f>IF(AND(U61 &gt;= Översikt!$E$12,U61 &lt;= Översikt!$G$12),"OK","Breach")</f>
        <v>OK</v>
      </c>
      <c r="W61" s="48">
        <f t="shared" si="7"/>
        <v>66441.752183173609</v>
      </c>
      <c r="X61" s="51">
        <f t="shared" si="8"/>
        <v>0.46651390809194654</v>
      </c>
      <c r="Y61" s="50" t="str">
        <f>IF(AND(X61 &gt;= Översikt!$E$16,X61 &lt;= Översikt!$G$16),"OK","Breach")</f>
        <v>OK</v>
      </c>
      <c r="Z61" s="48">
        <f t="shared" si="9"/>
        <v>0</v>
      </c>
      <c r="AA61" s="51">
        <f t="shared" si="10"/>
        <v>0</v>
      </c>
      <c r="AB61" s="50" t="str">
        <f>IF(AND(AA61 &gt;= Översikt!$E$22,AA61 &lt;= Översikt!$G$22),"OK","Breach")</f>
        <v>OK</v>
      </c>
      <c r="AC61" s="35">
        <f t="shared" si="11"/>
        <v>0</v>
      </c>
      <c r="AD61" s="35" t="str">
        <f t="shared" si="12"/>
        <v>OK</v>
      </c>
      <c r="AE61" s="2" t="s">
        <v>177</v>
      </c>
      <c r="AF61" s="9">
        <f t="shared" si="21"/>
        <v>142224.54217800222</v>
      </c>
      <c r="AG61" s="27">
        <f t="shared" si="22"/>
        <v>1.4222454217800222</v>
      </c>
      <c r="AH61" s="34">
        <f t="shared" si="29"/>
        <v>2.3648827858047117E-3</v>
      </c>
      <c r="AI61" s="34">
        <f>MIN(0,(AF61-MAX(AF$5:AF61))/MAX(AF$5:AF61))</f>
        <v>-3.8234225866862958E-3</v>
      </c>
      <c r="AJ61" s="2" t="s">
        <v>177</v>
      </c>
      <c r="AK61" s="9">
        <f>IF(AZ60="OK",AK60*(1+Justering!BW61),AF60*Översikt!$I$13*(1+Justering!BW61))</f>
        <v>63144.407991343593</v>
      </c>
      <c r="AL61" s="9">
        <f>IF(AZ60="OK",AL60*(1+Justering!BV61),AF60*Översikt!$I$14*(1+Justering!BV61))</f>
        <v>11372.003028758661</v>
      </c>
      <c r="AM61" s="9">
        <f>IF(AZ60="OK",AM60*(1+Justering!CD61),AF60*Översikt!$I$15*(1+Justering!CD61))</f>
        <v>0</v>
      </c>
      <c r="AN61" s="9">
        <f>IF(BH60="OK",AN60*(1+Justering!CB61),AF60*Översikt!$I$17*(1+Justering!CB61))</f>
        <v>0</v>
      </c>
      <c r="AO61" s="48">
        <f>IF(BH60="OK",AO60*(1+Justering!BZ61),AF60*Översikt!$I$18*(1+Justering!BZ61))</f>
        <v>33093.419536028829</v>
      </c>
      <c r="AP61" s="48">
        <f>IF(BH60="OK",AP60*(1+Justering!CA61),AF60*Översikt!$I$19*(1+Justering!CA61))</f>
        <v>0</v>
      </c>
      <c r="AQ61" s="48">
        <f>IF(BH60="OK",AQ60*(1+Justering!BY61),AF60*Översikt!$I$20*(1+Justering!BY61))</f>
        <v>27911.648846964705</v>
      </c>
      <c r="AR61" s="48">
        <f>IF(BH60="OK",AR60*(1+Justering!CG61),AF60*Översikt!$I$21*(1+Justering!CG61))</f>
        <v>6703.0627749064242</v>
      </c>
      <c r="AS61" s="9">
        <f>IF(BH60="OK",AS60*(1+Justering!CI61),AF60*Översikt!$I$23*(1+Justering!CI61))</f>
        <v>0</v>
      </c>
      <c r="AT61" s="9">
        <f>IF(BH60="OK",AT60*(1+Justering!CH61),AF60*Översikt!$I$24*(1+Justering!CH61))</f>
        <v>0</v>
      </c>
      <c r="AU61" s="9">
        <f>IF(BH60="OK",AU60*(1+Justering!CE61),AF60*Översikt!$I$25*(1+Justering!CE61))</f>
        <v>0</v>
      </c>
      <c r="AW61" s="2" t="s">
        <v>177</v>
      </c>
      <c r="AX61" s="48">
        <f t="shared" si="14"/>
        <v>74516.411020102256</v>
      </c>
      <c r="AY61" s="49">
        <f t="shared" si="23"/>
        <v>0.52393496845882392</v>
      </c>
      <c r="AZ61" s="50" t="str">
        <f>IF(AND(AY61 &gt;= Översikt!$E$12,AY61 &lt;= Översikt!$G$12),"OK","Breach")</f>
        <v>OK</v>
      </c>
      <c r="BA61" s="48">
        <f t="shared" si="15"/>
        <v>67708.131157899959</v>
      </c>
      <c r="BB61" s="49">
        <f t="shared" si="24"/>
        <v>0.47606503154117613</v>
      </c>
      <c r="BC61" s="50" t="str">
        <f>IF(AND(BB61 &gt;= Översikt!$E$16,BB61 &lt;= Översikt!$G$16),"OK","Breach")</f>
        <v>OK</v>
      </c>
      <c r="BD61" s="48">
        <f t="shared" si="16"/>
        <v>0</v>
      </c>
      <c r="BE61" s="49">
        <f t="shared" si="25"/>
        <v>0</v>
      </c>
      <c r="BF61" s="50" t="str">
        <f>IF(AND(BE61 &gt;= Översikt!$E$22,BE61 &lt;= Översikt!$G$22),"OK","Breach")</f>
        <v>OK</v>
      </c>
      <c r="BG61" s="35">
        <f t="shared" si="17"/>
        <v>0</v>
      </c>
      <c r="BH61" s="35" t="str">
        <f t="shared" si="18"/>
        <v>OK</v>
      </c>
      <c r="BI61" s="2" t="s">
        <v>177</v>
      </c>
      <c r="BJ61" s="33">
        <f t="shared" si="26"/>
        <v>-1.9726139677656018E-3</v>
      </c>
    </row>
    <row r="62" spans="1:62" x14ac:dyDescent="0.3">
      <c r="A62" s="15">
        <v>45199</v>
      </c>
      <c r="B62" s="9">
        <f t="shared" si="27"/>
        <v>139316.19688198296</v>
      </c>
      <c r="C62" s="27">
        <f t="shared" si="19"/>
        <v>1.3931619688198296</v>
      </c>
      <c r="D62" s="34">
        <f t="shared" si="28"/>
        <v>-2.1805696984908751E-2</v>
      </c>
      <c r="E62" s="34">
        <f>MIN(0,(B62-MAX(B$5:B62))/MAX(B$5:B62))</f>
        <v>-2.1805696984908727E-2</v>
      </c>
      <c r="F62" s="2" t="s">
        <v>177</v>
      </c>
      <c r="G62" s="9">
        <f>IF(AD61="OK",G61*(1+Justering!BO62),B61*Översikt!$I$13*(1+Justering!BO62))</f>
        <v>61482.154983471308</v>
      </c>
      <c r="H62" s="9">
        <f>IF(AD61="OK",H61*(1+Justering!BL62),B61*Översikt!$I$14*(1+Justering!BL62))</f>
        <v>11443.175714376062</v>
      </c>
      <c r="I62" s="9">
        <f>IF(AD61="OK",I61*(1+Justering!BN62),B61*Översikt!$I$15*(1+Justering!BN62))</f>
        <v>0</v>
      </c>
      <c r="J62" s="9">
        <f>IF(AD61="OK",J61*(1+Justering!BJ62),B61*Översikt!$I$17*(1+Justering!BJ62))</f>
        <v>0</v>
      </c>
      <c r="K62" s="9">
        <f>IF(AD61="OK",K61*(1+Justering!BH62),B61*Översikt!$I$18*(1+Justering!BH62))</f>
        <v>32811.874290093394</v>
      </c>
      <c r="L62" s="9">
        <f>IF(AD61="OK",L61*(1+Justering!BI62),B61*Översikt!$I$19*(1+Justering!BI62))</f>
        <v>0</v>
      </c>
      <c r="M62" s="9">
        <f>IF(AD61="OK",M61*(1+Justering!BK62),B61*Översikt!$I$20*(1+Justering!BK62))</f>
        <v>27190.438575142121</v>
      </c>
      <c r="N62" s="9">
        <f>IF(AD61="OK",N61*(1+Justering!BP62),B61*Översikt!$I$21*(1+Justering!BP62))</f>
        <v>6388.5533189000807</v>
      </c>
      <c r="O62" s="9">
        <f>IF(AD61="OK",O61*(1+Justering!BT62),B61*Översikt!$I$23*(1+Justering!BT62))</f>
        <v>0</v>
      </c>
      <c r="P62" s="9">
        <f>IF(AD61="OK",P61*(1+Justering!BR62),B61*Översikt!$I$24*(1+Justering!BR62))</f>
        <v>0</v>
      </c>
      <c r="Q62" s="9">
        <f>IF(AD61="OK",Q61*(1+Justering!BT62),B61*Översikt!$I$25*(1+Justering!BT62))</f>
        <v>0</v>
      </c>
      <c r="S62" s="2" t="s">
        <v>177</v>
      </c>
      <c r="T62" s="48">
        <f t="shared" si="6"/>
        <v>72925.33069784737</v>
      </c>
      <c r="U62" s="49">
        <f t="shared" si="20"/>
        <v>0.52345191966174343</v>
      </c>
      <c r="V62" s="50" t="str">
        <f>IF(AND(U62 &gt;= Översikt!$E$12,U62 &lt;= Översikt!$G$12),"OK","Breach")</f>
        <v>OK</v>
      </c>
      <c r="W62" s="48">
        <f t="shared" si="7"/>
        <v>66390.866184135593</v>
      </c>
      <c r="X62" s="51">
        <f t="shared" si="8"/>
        <v>0.47654808033825663</v>
      </c>
      <c r="Y62" s="50" t="str">
        <f>IF(AND(X62 &gt;= Översikt!$E$16,X62 &lt;= Översikt!$G$16),"OK","Breach")</f>
        <v>OK</v>
      </c>
      <c r="Z62" s="48">
        <f t="shared" si="9"/>
        <v>0</v>
      </c>
      <c r="AA62" s="51">
        <f t="shared" si="10"/>
        <v>0</v>
      </c>
      <c r="AB62" s="50" t="str">
        <f>IF(AND(AA62 &gt;= Översikt!$E$22,AA62 &lt;= Översikt!$G$22),"OK","Breach")</f>
        <v>OK</v>
      </c>
      <c r="AC62" s="35">
        <f t="shared" si="11"/>
        <v>0</v>
      </c>
      <c r="AD62" s="35" t="str">
        <f t="shared" si="12"/>
        <v>OK</v>
      </c>
      <c r="AE62" s="2" t="s">
        <v>177</v>
      </c>
      <c r="AF62" s="9">
        <f t="shared" si="21"/>
        <v>138902.68286341691</v>
      </c>
      <c r="AG62" s="27">
        <f t="shared" si="22"/>
        <v>1.3890268286341692</v>
      </c>
      <c r="AH62" s="34">
        <f t="shared" si="29"/>
        <v>-2.3356442310974779E-2</v>
      </c>
      <c r="AI62" s="34">
        <f>MIN(0,(AF62-MAX(AF$5:AF62))/MAX(AF$5:AF62))</f>
        <v>-2.7090563348584659E-2</v>
      </c>
      <c r="AJ62" s="2" t="s">
        <v>177</v>
      </c>
      <c r="AK62" s="9">
        <f>IF(AZ61="OK",AK61*(1+Justering!BW62),AF61*Översikt!$I$13*(1+Justering!BW62))</f>
        <v>60078.83119932899</v>
      </c>
      <c r="AL62" s="9">
        <f>IF(AZ61="OK",AL61*(1+Justering!BV62),AF61*Översikt!$I$14*(1+Justering!BV62))</f>
        <v>11135.157347855042</v>
      </c>
      <c r="AM62" s="9">
        <f>IF(AZ61="OK",AM61*(1+Justering!CD62),AF61*Översikt!$I$15*(1+Justering!CD62))</f>
        <v>0</v>
      </c>
      <c r="AN62" s="9">
        <f>IF(BH61="OK",AN61*(1+Justering!CB62),AF61*Översikt!$I$17*(1+Justering!CB62))</f>
        <v>0</v>
      </c>
      <c r="AO62" s="48">
        <f>IF(BH61="OK",AO61*(1+Justering!BZ62),AF61*Översikt!$I$18*(1+Justering!BZ62))</f>
        <v>33063.666018151947</v>
      </c>
      <c r="AP62" s="48">
        <f>IF(BH61="OK",AP61*(1+Justering!CA62),AF61*Översikt!$I$19*(1+Justering!CA62))</f>
        <v>0</v>
      </c>
      <c r="AQ62" s="48">
        <f>IF(BH61="OK",AQ61*(1+Justering!BY62),AF61*Översikt!$I$20*(1+Justering!BY62))</f>
        <v>27970.045785976032</v>
      </c>
      <c r="AR62" s="48">
        <f>IF(BH61="OK",AR61*(1+Justering!CG62),AF61*Översikt!$I$21*(1+Justering!CG62))</f>
        <v>6654.982512104918</v>
      </c>
      <c r="AS62" s="9">
        <f>IF(BH61="OK",AS61*(1+Justering!CI62),AF61*Översikt!$I$23*(1+Justering!CI62))</f>
        <v>0</v>
      </c>
      <c r="AT62" s="9">
        <f>IF(BH61="OK",AT61*(1+Justering!CH62),AF61*Översikt!$I$24*(1+Justering!CH62))</f>
        <v>0</v>
      </c>
      <c r="AU62" s="9">
        <f>IF(BH61="OK",AU61*(1+Justering!CE62),AF61*Översikt!$I$25*(1+Justering!CE62))</f>
        <v>0</v>
      </c>
      <c r="AW62" s="2" t="s">
        <v>177</v>
      </c>
      <c r="AX62" s="48">
        <f t="shared" si="14"/>
        <v>71213.988547184039</v>
      </c>
      <c r="AY62" s="49">
        <f t="shared" si="23"/>
        <v>0.51268979892352973</v>
      </c>
      <c r="AZ62" s="50" t="str">
        <f>IF(AND(AY62 &gt;= Översikt!$E$12,AY62 &lt;= Översikt!$G$12),"OK","Breach")</f>
        <v>OK</v>
      </c>
      <c r="BA62" s="48">
        <f t="shared" si="15"/>
        <v>67688.694316232897</v>
      </c>
      <c r="BB62" s="49">
        <f t="shared" si="24"/>
        <v>0.48731020107647044</v>
      </c>
      <c r="BC62" s="50" t="str">
        <f>IF(AND(BB62 &gt;= Översikt!$E$16,BB62 &lt;= Översikt!$G$16),"OK","Breach")</f>
        <v>OK</v>
      </c>
      <c r="BD62" s="48">
        <f t="shared" si="16"/>
        <v>0</v>
      </c>
      <c r="BE62" s="49">
        <f t="shared" si="25"/>
        <v>0</v>
      </c>
      <c r="BF62" s="50" t="str">
        <f>IF(AND(BE62 &gt;= Översikt!$E$22,BE62 &lt;= Översikt!$G$22),"OK","Breach")</f>
        <v>OK</v>
      </c>
      <c r="BG62" s="35">
        <f t="shared" si="17"/>
        <v>0</v>
      </c>
      <c r="BH62" s="35" t="str">
        <f t="shared" si="18"/>
        <v>OK</v>
      </c>
      <c r="BI62" s="2" t="s">
        <v>177</v>
      </c>
      <c r="BJ62" s="33">
        <f t="shared" si="26"/>
        <v>-4.1351401856604131E-3</v>
      </c>
    </row>
    <row r="63" spans="1:62" x14ac:dyDescent="0.3">
      <c r="A63" s="15">
        <v>45230</v>
      </c>
      <c r="B63" s="9">
        <f t="shared" si="27"/>
        <v>138742.14590060496</v>
      </c>
      <c r="C63" s="27">
        <f t="shared" si="19"/>
        <v>1.3874214590060496</v>
      </c>
      <c r="D63" s="34">
        <f t="shared" si="28"/>
        <v>-4.1204898943968393E-3</v>
      </c>
      <c r="E63" s="34">
        <f>MIN(0,(B63-MAX(B$5:B63))/MAX(B$5:B63))</f>
        <v>-2.5836336725238947E-2</v>
      </c>
      <c r="F63" s="2" t="s">
        <v>177</v>
      </c>
      <c r="G63" s="9">
        <f>IF(AD62="OK",G62*(1+Justering!BO63),B62*Översikt!$I$13*(1+Justering!BO63))</f>
        <v>60991.209536481649</v>
      </c>
      <c r="H63" s="9">
        <f>IF(AD62="OK",H62*(1+Justering!BL63),B62*Översikt!$I$14*(1+Justering!BL63))</f>
        <v>11039.835000098548</v>
      </c>
      <c r="I63" s="9">
        <f>IF(AD62="OK",I62*(1+Justering!BN63),B62*Översikt!$I$15*(1+Justering!BN63))</f>
        <v>0</v>
      </c>
      <c r="J63" s="9">
        <f>IF(AD62="OK",J62*(1+Justering!BJ63),B62*Översikt!$I$17*(1+Justering!BJ63))</f>
        <v>0</v>
      </c>
      <c r="K63" s="9">
        <f>IF(AD62="OK",K62*(1+Justering!BH63),B62*Översikt!$I$18*(1+Justering!BH63))</f>
        <v>33004.089980989884</v>
      </c>
      <c r="L63" s="9">
        <f>IF(AD62="OK",L62*(1+Justering!BI63),B62*Översikt!$I$19*(1+Justering!BI63))</f>
        <v>0</v>
      </c>
      <c r="M63" s="9">
        <f>IF(AD62="OK",M62*(1+Justering!BK63),B62*Översikt!$I$20*(1+Justering!BK63))</f>
        <v>27390.480787131677</v>
      </c>
      <c r="N63" s="9">
        <f>IF(AD62="OK",N62*(1+Justering!BP63),B62*Översikt!$I$21*(1+Justering!BP63))</f>
        <v>6316.5305959032039</v>
      </c>
      <c r="O63" s="9">
        <f>IF(AD62="OK",O62*(1+Justering!BT63),B62*Översikt!$I$23*(1+Justering!BT63))</f>
        <v>0</v>
      </c>
      <c r="P63" s="9">
        <f>IF(AD62="OK",P62*(1+Justering!BR63),B62*Översikt!$I$24*(1+Justering!BR63))</f>
        <v>0</v>
      </c>
      <c r="Q63" s="9">
        <f>IF(AD62="OK",Q62*(1+Justering!BT63),B62*Översikt!$I$25*(1+Justering!BT63))</f>
        <v>0</v>
      </c>
      <c r="S63" s="2" t="s">
        <v>177</v>
      </c>
      <c r="T63" s="48">
        <f t="shared" si="6"/>
        <v>72031.044536580201</v>
      </c>
      <c r="U63" s="49">
        <f t="shared" si="20"/>
        <v>0.519172051643077</v>
      </c>
      <c r="V63" s="50" t="str">
        <f>IF(AND(U63 &gt;= Översikt!$E$12,U63 &lt;= Översikt!$G$12),"OK","Breach")</f>
        <v>OK</v>
      </c>
      <c r="W63" s="48">
        <f t="shared" si="7"/>
        <v>66711.101364024755</v>
      </c>
      <c r="X63" s="51">
        <f t="shared" si="8"/>
        <v>0.480827948356923</v>
      </c>
      <c r="Y63" s="50" t="str">
        <f>IF(AND(X63 &gt;= Översikt!$E$16,X63 &lt;= Översikt!$G$16),"OK","Breach")</f>
        <v>OK</v>
      </c>
      <c r="Z63" s="48">
        <f t="shared" si="9"/>
        <v>0</v>
      </c>
      <c r="AA63" s="51">
        <f t="shared" si="10"/>
        <v>0</v>
      </c>
      <c r="AB63" s="50" t="str">
        <f>IF(AND(AA63 &gt;= Översikt!$E$22,AA63 &lt;= Översikt!$G$22),"OK","Breach")</f>
        <v>OK</v>
      </c>
      <c r="AC63" s="35">
        <f t="shared" si="11"/>
        <v>0</v>
      </c>
      <c r="AD63" s="35" t="str">
        <f t="shared" si="12"/>
        <v>OK</v>
      </c>
      <c r="AE63" s="2" t="s">
        <v>177</v>
      </c>
      <c r="AF63" s="9">
        <f t="shared" si="21"/>
        <v>138443.30668976344</v>
      </c>
      <c r="AG63" s="27">
        <f t="shared" si="22"/>
        <v>1.3844330668976343</v>
      </c>
      <c r="AH63" s="34">
        <f t="shared" si="29"/>
        <v>-3.3071799923776179E-3</v>
      </c>
      <c r="AI63" s="34">
        <f>MIN(0,(AF63-MAX(AF$5:AF63))/MAX(AF$5:AF63))</f>
        <v>-3.0308149971873598E-2</v>
      </c>
      <c r="AJ63" s="2" t="s">
        <v>177</v>
      </c>
      <c r="AK63" s="9">
        <f>IF(AZ62="OK",AK62*(1+Justering!BW63),AF62*Översikt!$I$13*(1+Justering!BW63))</f>
        <v>59694.162664553209</v>
      </c>
      <c r="AL63" s="9">
        <f>IF(AZ62="OK",AL62*(1+Justering!BV63),AF62*Översikt!$I$14*(1+Justering!BV63))</f>
        <v>10728.390811945861</v>
      </c>
      <c r="AM63" s="9">
        <f>IF(AZ62="OK",AM62*(1+Justering!CD63),AF62*Översikt!$I$15*(1+Justering!CD63))</f>
        <v>0</v>
      </c>
      <c r="AN63" s="9">
        <f>IF(BH62="OK",AN62*(1+Justering!CB63),AF62*Översikt!$I$17*(1+Justering!CB63))</f>
        <v>0</v>
      </c>
      <c r="AO63" s="48">
        <f>IF(BH62="OK",AO62*(1+Justering!BZ63),AF62*Översikt!$I$18*(1+Justering!BZ63))</f>
        <v>33291.252143311736</v>
      </c>
      <c r="AP63" s="48">
        <f>IF(BH62="OK",AP62*(1+Justering!CA63),AF62*Översikt!$I$19*(1+Justering!CA63))</f>
        <v>0</v>
      </c>
      <c r="AQ63" s="48">
        <f>IF(BH62="OK",AQ62*(1+Justering!BY63),AF62*Översikt!$I$20*(1+Justering!BY63))</f>
        <v>28131.491867544017</v>
      </c>
      <c r="AR63" s="48">
        <f>IF(BH62="OK",AR62*(1+Justering!CG63),AF62*Översikt!$I$21*(1+Justering!CG63))</f>
        <v>6598.0092024085952</v>
      </c>
      <c r="AS63" s="9">
        <f>IF(BH62="OK",AS62*(1+Justering!CI63),AF62*Översikt!$I$23*(1+Justering!CI63))</f>
        <v>0</v>
      </c>
      <c r="AT63" s="9">
        <f>IF(BH62="OK",AT62*(1+Justering!CH63),AF62*Översikt!$I$24*(1+Justering!CH63))</f>
        <v>0</v>
      </c>
      <c r="AU63" s="9">
        <f>IF(BH62="OK",AU62*(1+Justering!CE63),AF62*Översikt!$I$25*(1+Justering!CE63))</f>
        <v>0</v>
      </c>
      <c r="AW63" s="2" t="s">
        <v>177</v>
      </c>
      <c r="AX63" s="48">
        <f t="shared" si="14"/>
        <v>70422.553476499073</v>
      </c>
      <c r="AY63" s="49">
        <f t="shared" si="23"/>
        <v>0.50867430979750028</v>
      </c>
      <c r="AZ63" s="50" t="str">
        <f>IF(AND(AY63 &gt;= Översikt!$E$12,AY63 &lt;= Översikt!$G$12),"OK","Breach")</f>
        <v>OK</v>
      </c>
      <c r="BA63" s="48">
        <f t="shared" si="15"/>
        <v>68020.753213264339</v>
      </c>
      <c r="BB63" s="49">
        <f t="shared" si="24"/>
        <v>0.4913256902024995</v>
      </c>
      <c r="BC63" s="50" t="str">
        <f>IF(AND(BB63 &gt;= Översikt!$E$16,BB63 &lt;= Översikt!$G$16),"OK","Breach")</f>
        <v>OK</v>
      </c>
      <c r="BD63" s="48">
        <f t="shared" si="16"/>
        <v>0</v>
      </c>
      <c r="BE63" s="49">
        <f t="shared" si="25"/>
        <v>0</v>
      </c>
      <c r="BF63" s="50" t="str">
        <f>IF(AND(BE63 &gt;= Översikt!$E$22,BE63 &lt;= Översikt!$G$22),"OK","Breach")</f>
        <v>OK</v>
      </c>
      <c r="BG63" s="35">
        <f t="shared" si="17"/>
        <v>0</v>
      </c>
      <c r="BH63" s="35" t="str">
        <f t="shared" si="18"/>
        <v>OK</v>
      </c>
      <c r="BI63" s="2" t="s">
        <v>177</v>
      </c>
      <c r="BJ63" s="33">
        <f t="shared" si="26"/>
        <v>-2.9883921084152831E-3</v>
      </c>
    </row>
    <row r="64" spans="1:62" x14ac:dyDescent="0.3">
      <c r="A64" s="15">
        <v>45260</v>
      </c>
      <c r="B64" s="9">
        <f t="shared" si="27"/>
        <v>142572.82486705235</v>
      </c>
      <c r="C64" s="27">
        <f t="shared" si="19"/>
        <v>1.4257282486705234</v>
      </c>
      <c r="D64" s="34">
        <f t="shared" si="28"/>
        <v>2.761005995389243E-2</v>
      </c>
      <c r="E64" s="34">
        <f>MIN(0,(B64-MAX(B$5:B64))/MAX(B$5:B64))</f>
        <v>0</v>
      </c>
      <c r="F64" s="2" t="s">
        <v>177</v>
      </c>
      <c r="G64" s="9">
        <f>IF(AD63="OK",G63*(1+Justering!BO64),B63*Översikt!$I$13*(1+Justering!BO64))</f>
        <v>62630.363962664313</v>
      </c>
      <c r="H64" s="9">
        <f>IF(AD63="OK",H63*(1+Justering!BL64),B63*Översikt!$I$14*(1+Justering!BL64))</f>
        <v>12050.109700275314</v>
      </c>
      <c r="I64" s="9">
        <f>IF(AD63="OK",I63*(1+Justering!BN64),B63*Översikt!$I$15*(1+Justering!BN64))</f>
        <v>0</v>
      </c>
      <c r="J64" s="9">
        <f>IF(AD63="OK",J63*(1+Justering!BJ64),B63*Översikt!$I$17*(1+Justering!BJ64))</f>
        <v>0</v>
      </c>
      <c r="K64" s="9">
        <f>IF(AD63="OK",K63*(1+Justering!BH64),B63*Översikt!$I$18*(1+Justering!BH64))</f>
        <v>33560.556928650833</v>
      </c>
      <c r="L64" s="9">
        <f>IF(AD63="OK",L63*(1+Justering!BI64),B63*Översikt!$I$19*(1+Justering!BI64))</f>
        <v>0</v>
      </c>
      <c r="M64" s="9">
        <f>IF(AD63="OK",M63*(1+Justering!BK64),B63*Översikt!$I$20*(1+Justering!BK64))</f>
        <v>27778.601629587072</v>
      </c>
      <c r="N64" s="9">
        <f>IF(AD63="OK",N63*(1+Justering!BP64),B63*Översikt!$I$21*(1+Justering!BP64))</f>
        <v>6553.1926458748439</v>
      </c>
      <c r="O64" s="9">
        <f>IF(AD63="OK",O63*(1+Justering!BT64),B63*Översikt!$I$23*(1+Justering!BT64))</f>
        <v>0</v>
      </c>
      <c r="P64" s="9">
        <f>IF(AD63="OK",P63*(1+Justering!BR64),B63*Översikt!$I$24*(1+Justering!BR64))</f>
        <v>0</v>
      </c>
      <c r="Q64" s="9">
        <f>IF(AD63="OK",Q63*(1+Justering!BT64),B63*Översikt!$I$25*(1+Justering!BT64))</f>
        <v>0</v>
      </c>
      <c r="S64" s="2" t="s">
        <v>177</v>
      </c>
      <c r="T64" s="48">
        <f t="shared" si="6"/>
        <v>74680.473662939621</v>
      </c>
      <c r="U64" s="49">
        <f t="shared" si="20"/>
        <v>0.52380580754136263</v>
      </c>
      <c r="V64" s="50" t="str">
        <f>IF(AND(U64 &gt;= Översikt!$E$12,U64 &lt;= Översikt!$G$12),"OK","Breach")</f>
        <v>OK</v>
      </c>
      <c r="W64" s="48">
        <f t="shared" si="7"/>
        <v>67892.351204112754</v>
      </c>
      <c r="X64" s="51">
        <f t="shared" si="8"/>
        <v>0.47619419245863759</v>
      </c>
      <c r="Y64" s="50" t="str">
        <f>IF(AND(X64 &gt;= Översikt!$E$16,X64 &lt;= Översikt!$G$16),"OK","Breach")</f>
        <v>OK</v>
      </c>
      <c r="Z64" s="48">
        <f t="shared" si="9"/>
        <v>0</v>
      </c>
      <c r="AA64" s="51">
        <f t="shared" si="10"/>
        <v>0</v>
      </c>
      <c r="AB64" s="50" t="str">
        <f>IF(AND(AA64 &gt;= Översikt!$E$22,AA64 &lt;= Översikt!$G$22),"OK","Breach")</f>
        <v>OK</v>
      </c>
      <c r="AC64" s="35">
        <f t="shared" si="11"/>
        <v>0</v>
      </c>
      <c r="AD64" s="35" t="str">
        <f t="shared" si="12"/>
        <v>OK</v>
      </c>
      <c r="AE64" s="2" t="s">
        <v>177</v>
      </c>
      <c r="AF64" s="9">
        <f t="shared" si="21"/>
        <v>142640.18777354193</v>
      </c>
      <c r="AG64" s="27">
        <f t="shared" si="22"/>
        <v>1.4264018777354193</v>
      </c>
      <c r="AH64" s="34">
        <f t="shared" si="29"/>
        <v>3.0314799495386513E-2</v>
      </c>
      <c r="AI64" s="34">
        <f>MIN(0,(AF64-MAX(AF$5:AF64))/MAX(AF$5:AF64))</f>
        <v>-9.1213596596051568E-4</v>
      </c>
      <c r="AJ64" s="2" t="s">
        <v>177</v>
      </c>
      <c r="AK64" s="9">
        <f>IF(AZ63="OK",AK63*(1+Justering!BW64),AF63*Översikt!$I$13*(1+Justering!BW64))</f>
        <v>61406.267593629782</v>
      </c>
      <c r="AL64" s="9">
        <f>IF(AZ63="OK",AL63*(1+Justering!BV64),AF63*Översikt!$I$14*(1+Justering!BV64))</f>
        <v>11722.47393914888</v>
      </c>
      <c r="AM64" s="9">
        <f>IF(AZ63="OK",AM63*(1+Justering!CD64),AF63*Översikt!$I$15*(1+Justering!CD64))</f>
        <v>0</v>
      </c>
      <c r="AN64" s="9">
        <f>IF(BH63="OK",AN63*(1+Justering!CB64),AF63*Översikt!$I$17*(1+Justering!CB64))</f>
        <v>0</v>
      </c>
      <c r="AO64" s="48">
        <f>IF(BH63="OK",AO63*(1+Justering!BZ64),AF63*Översikt!$I$18*(1+Justering!BZ64))</f>
        <v>33919.858919771403</v>
      </c>
      <c r="AP64" s="48">
        <f>IF(BH63="OK",AP63*(1+Justering!CA64),AF63*Översikt!$I$19*(1+Justering!CA64))</f>
        <v>0</v>
      </c>
      <c r="AQ64" s="48">
        <f>IF(BH63="OK",AQ63*(1+Justering!BY64),AF63*Översikt!$I$20*(1+Justering!BY64))</f>
        <v>28710.175864722911</v>
      </c>
      <c r="AR64" s="48">
        <f>IF(BH63="OK",AR63*(1+Justering!CG64),AF63*Översikt!$I$21*(1+Justering!CG64))</f>
        <v>6881.4114562689456</v>
      </c>
      <c r="AS64" s="9">
        <f>IF(BH63="OK",AS63*(1+Justering!CI64),AF63*Översikt!$I$23*(1+Justering!CI64))</f>
        <v>0</v>
      </c>
      <c r="AT64" s="9">
        <f>IF(BH63="OK",AT63*(1+Justering!CH64),AF63*Översikt!$I$24*(1+Justering!CH64))</f>
        <v>0</v>
      </c>
      <c r="AU64" s="9">
        <f>IF(BH63="OK",AU63*(1+Justering!CE64),AF63*Översikt!$I$25*(1+Justering!CE64))</f>
        <v>0</v>
      </c>
      <c r="AW64" s="2" t="s">
        <v>177</v>
      </c>
      <c r="AX64" s="48">
        <f t="shared" si="14"/>
        <v>73128.741532778658</v>
      </c>
      <c r="AY64" s="49">
        <f t="shared" si="23"/>
        <v>0.51267979013655773</v>
      </c>
      <c r="AZ64" s="50" t="str">
        <f>IF(AND(AY64 &gt;= Översikt!$E$12,AY64 &lt;= Översikt!$G$12),"OK","Breach")</f>
        <v>OK</v>
      </c>
      <c r="BA64" s="48">
        <f t="shared" si="15"/>
        <v>69511.446240763267</v>
      </c>
      <c r="BB64" s="49">
        <f t="shared" si="24"/>
        <v>0.48732020986344232</v>
      </c>
      <c r="BC64" s="50" t="str">
        <f>IF(AND(BB64 &gt;= Översikt!$E$16,BB64 &lt;= Översikt!$G$16),"OK","Breach")</f>
        <v>OK</v>
      </c>
      <c r="BD64" s="48">
        <f t="shared" si="16"/>
        <v>0</v>
      </c>
      <c r="BE64" s="49">
        <f t="shared" si="25"/>
        <v>0</v>
      </c>
      <c r="BF64" s="50" t="str">
        <f>IF(AND(BE64 &gt;= Översikt!$E$22,BE64 &lt;= Översikt!$G$22),"OK","Breach")</f>
        <v>OK</v>
      </c>
      <c r="BG64" s="35">
        <f t="shared" si="17"/>
        <v>0</v>
      </c>
      <c r="BH64" s="35" t="str">
        <f t="shared" si="18"/>
        <v>OK</v>
      </c>
      <c r="BI64" s="2" t="s">
        <v>177</v>
      </c>
      <c r="BJ64" s="33">
        <f t="shared" si="26"/>
        <v>6.7362906489587537E-4</v>
      </c>
    </row>
    <row r="65" spans="1:62" x14ac:dyDescent="0.3">
      <c r="A65" s="15">
        <v>45291</v>
      </c>
      <c r="B65" s="9">
        <f t="shared" si="27"/>
        <v>145374.56935347832</v>
      </c>
      <c r="C65" s="27">
        <f t="shared" si="19"/>
        <v>1.4537456935347832</v>
      </c>
      <c r="D65" s="34">
        <f t="shared" si="28"/>
        <v>1.9651321975548752E-2</v>
      </c>
      <c r="E65" s="34">
        <f>MIN(0,(B65-MAX(B$5:B65))/MAX(B$5:B65))</f>
        <v>0</v>
      </c>
      <c r="F65" s="2" t="s">
        <v>177</v>
      </c>
      <c r="G65" s="9">
        <f>IF(AD64="OK",G64*(1+Justering!BO65),B64*Översikt!$I$13*(1+Justering!BO65))</f>
        <v>62935.528244204019</v>
      </c>
      <c r="H65" s="9">
        <f>IF(AD64="OK",H64*(1+Justering!BL65),B64*Översikt!$I$14*(1+Justering!BL65))</f>
        <v>13035.350159813486</v>
      </c>
      <c r="I65" s="9">
        <f>IF(AD64="OK",I64*(1+Justering!BN65),B64*Översikt!$I$15*(1+Justering!BN65))</f>
        <v>0</v>
      </c>
      <c r="J65" s="9">
        <f>IF(AD64="OK",J64*(1+Justering!BJ65),B64*Översikt!$I$17*(1+Justering!BJ65))</f>
        <v>0</v>
      </c>
      <c r="K65" s="9">
        <f>IF(AD64="OK",K64*(1+Justering!BH65),B64*Översikt!$I$18*(1+Justering!BH65))</f>
        <v>34372.806961048052</v>
      </c>
      <c r="L65" s="9">
        <f>IF(AD64="OK",L64*(1+Justering!BI65),B64*Översikt!$I$19*(1+Justering!BI65))</f>
        <v>0</v>
      </c>
      <c r="M65" s="9">
        <f>IF(AD64="OK",M64*(1+Justering!BK65),B64*Översikt!$I$20*(1+Justering!BK65))</f>
        <v>28269.108472059372</v>
      </c>
      <c r="N65" s="9">
        <f>IF(AD64="OK",N64*(1+Justering!BP65),B64*Översikt!$I$21*(1+Justering!BP65))</f>
        <v>6761.7755163533911</v>
      </c>
      <c r="O65" s="9">
        <f>IF(AD64="OK",O64*(1+Justering!BT65),B64*Översikt!$I$23*(1+Justering!BT65))</f>
        <v>0</v>
      </c>
      <c r="P65" s="9">
        <f>IF(AD64="OK",P64*(1+Justering!BR65),B64*Översikt!$I$24*(1+Justering!BR65))</f>
        <v>0</v>
      </c>
      <c r="Q65" s="9">
        <f>IF(AD64="OK",Q64*(1+Justering!BT65),B64*Översikt!$I$25*(1+Justering!BT65))</f>
        <v>0</v>
      </c>
      <c r="S65" s="2" t="s">
        <v>177</v>
      </c>
      <c r="T65" s="48">
        <f t="shared" si="6"/>
        <v>75970.878404017509</v>
      </c>
      <c r="U65" s="49">
        <f t="shared" si="20"/>
        <v>0.52258712608320301</v>
      </c>
      <c r="V65" s="50" t="str">
        <f>IF(AND(U65 &gt;= Översikt!$E$12,U65 &lt;= Översikt!$G$12),"OK","Breach")</f>
        <v>OK</v>
      </c>
      <c r="W65" s="48">
        <f t="shared" si="7"/>
        <v>69403.690949460812</v>
      </c>
      <c r="X65" s="51">
        <f t="shared" si="8"/>
        <v>0.47741287391679704</v>
      </c>
      <c r="Y65" s="50" t="str">
        <f>IF(AND(X65 &gt;= Översikt!$E$16,X65 &lt;= Översikt!$G$16),"OK","Breach")</f>
        <v>OK</v>
      </c>
      <c r="Z65" s="48">
        <f t="shared" si="9"/>
        <v>0</v>
      </c>
      <c r="AA65" s="51">
        <f t="shared" si="10"/>
        <v>0</v>
      </c>
      <c r="AB65" s="50" t="str">
        <f>IF(AND(AA65 &gt;= Översikt!$E$22,AA65 &lt;= Översikt!$G$22),"OK","Breach")</f>
        <v>OK</v>
      </c>
      <c r="AC65" s="35">
        <f t="shared" si="11"/>
        <v>0</v>
      </c>
      <c r="AD65" s="35" t="str">
        <f t="shared" si="12"/>
        <v>OK</v>
      </c>
      <c r="AE65" s="2" t="s">
        <v>177</v>
      </c>
      <c r="AF65" s="9">
        <f t="shared" si="21"/>
        <v>146100.40540922026</v>
      </c>
      <c r="AG65" s="27">
        <f>AF65/100000</f>
        <v>1.4610040540922025</v>
      </c>
      <c r="AH65" s="34">
        <f t="shared" si="29"/>
        <v>2.4258364277897959E-2</v>
      </c>
      <c r="AI65" s="34">
        <f>MIN(0,(AF65-MAX(AF$5:AF65))/MAX(AF$5:AF65))</f>
        <v>0</v>
      </c>
      <c r="AJ65" s="2" t="s">
        <v>177</v>
      </c>
      <c r="AK65" s="9">
        <f>IF(AZ64="OK",AK64*(1+Justering!BW65),AF64*Översikt!$I$13*(1+Justering!BW65))</f>
        <v>62230.509732990919</v>
      </c>
      <c r="AL65" s="9">
        <f>IF(AZ64="OK",AL64*(1+Justering!BV65),AF64*Översikt!$I$14*(1+Justering!BV65))</f>
        <v>12661.888735648177</v>
      </c>
      <c r="AM65" s="9">
        <f>IF(AZ64="OK",AM64*(1+Justering!CD65),AF64*Översikt!$I$15*(1+Justering!CD65))</f>
        <v>0</v>
      </c>
      <c r="AN65" s="9">
        <f>IF(BH64="OK",AN64*(1+Justering!CB65),AF64*Översikt!$I$17*(1+Justering!CB65))</f>
        <v>0</v>
      </c>
      <c r="AO65" s="48">
        <f>IF(BH64="OK",AO64*(1+Justering!BZ65),AF64*Översikt!$I$18*(1+Justering!BZ65))</f>
        <v>34813.335200632748</v>
      </c>
      <c r="AP65" s="48">
        <f>IF(BH64="OK",AP64*(1+Justering!CA65),AF64*Översikt!$I$19*(1+Justering!CA65))</f>
        <v>0</v>
      </c>
      <c r="AQ65" s="48">
        <f>IF(BH64="OK",AQ64*(1+Justering!BY65),AF64*Översikt!$I$20*(1+Justering!BY65))</f>
        <v>29280.567577165017</v>
      </c>
      <c r="AR65" s="48">
        <f>IF(BH64="OK",AR64*(1+Justering!CG65),AF64*Översikt!$I$21*(1+Justering!CG65))</f>
        <v>7114.1041627833984</v>
      </c>
      <c r="AS65" s="9">
        <f>IF(BH64="OK",AS64*(1+Justering!CI65),AF64*Översikt!$I$23*(1+Justering!CI65))</f>
        <v>0</v>
      </c>
      <c r="AT65" s="9">
        <f>IF(BH64="OK",AT64*(1+Justering!CH65),AF64*Översikt!$I$24*(1+Justering!CH65))</f>
        <v>0</v>
      </c>
      <c r="AU65" s="9">
        <f>IF(BH64="OK",AU64*(1+Justering!CE65),AF64*Översikt!$I$25*(1+Justering!CE65))</f>
        <v>0</v>
      </c>
      <c r="AW65" s="2" t="s">
        <v>177</v>
      </c>
      <c r="AX65" s="48">
        <f t="shared" si="14"/>
        <v>74892.39846863909</v>
      </c>
      <c r="AY65" s="49">
        <f t="shared" si="23"/>
        <v>0.51260910781779867</v>
      </c>
      <c r="AZ65" s="50" t="str">
        <f>IF(AND(AY65 &gt;= Översikt!$E$12,AY65 &lt;= Översikt!$G$12),"OK","Breach")</f>
        <v>OK</v>
      </c>
      <c r="BA65" s="48">
        <f t="shared" si="15"/>
        <v>71208.006940581166</v>
      </c>
      <c r="BB65" s="49">
        <f t="shared" si="24"/>
        <v>0.48739089218220127</v>
      </c>
      <c r="BC65" s="50" t="str">
        <f>IF(AND(BB65 &gt;= Översikt!$E$16,BB65 &lt;= Översikt!$G$16),"OK","Breach")</f>
        <v>OK</v>
      </c>
      <c r="BD65" s="48">
        <f t="shared" si="16"/>
        <v>0</v>
      </c>
      <c r="BE65" s="49">
        <f t="shared" si="25"/>
        <v>0</v>
      </c>
      <c r="BF65" s="50" t="str">
        <f>IF(AND(BE65 &gt;= Översikt!$E$22,BE65 &lt;= Översikt!$G$22),"OK","Breach")</f>
        <v>OK</v>
      </c>
      <c r="BG65" s="35">
        <f t="shared" si="17"/>
        <v>0</v>
      </c>
      <c r="BH65" s="35" t="str">
        <f t="shared" si="18"/>
        <v>OK</v>
      </c>
      <c r="BI65" s="2" t="s">
        <v>177</v>
      </c>
      <c r="BJ65" s="33">
        <f t="shared" si="26"/>
        <v>7.2583605574192411E-3</v>
      </c>
    </row>
    <row r="66" spans="1:62" x14ac:dyDescent="0.3">
      <c r="E66" s="34"/>
      <c r="AH66" s="34"/>
      <c r="AI66" s="34"/>
      <c r="AX66" s="9"/>
      <c r="AY66" s="34"/>
      <c r="AZ66" s="35"/>
      <c r="BA66" s="9"/>
      <c r="BB66" s="34"/>
      <c r="BC66" s="35"/>
      <c r="BD66" s="9"/>
      <c r="BE66" s="34"/>
      <c r="BF66" s="35"/>
      <c r="BG66" s="35"/>
      <c r="BH66" s="35"/>
    </row>
  </sheetData>
  <mergeCells count="1">
    <mergeCell ref="AX2:BF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34D7C-88BA-4140-B41D-6896AEC8ECAB}">
  <dimension ref="B2:H19"/>
  <sheetViews>
    <sheetView tabSelected="1" topLeftCell="E1" zoomScale="74" workbookViewId="0">
      <selection activeCell="G27" sqref="G27"/>
    </sheetView>
  </sheetViews>
  <sheetFormatPr defaultRowHeight="14.4" x14ac:dyDescent="0.3"/>
  <cols>
    <col min="2" max="2" width="23.44140625" bestFit="1" customWidth="1"/>
    <col min="3" max="3" width="66.109375" bestFit="1" customWidth="1"/>
    <col min="4" max="4" width="16.5546875" bestFit="1" customWidth="1"/>
    <col min="6" max="6" width="23.44140625" bestFit="1" customWidth="1"/>
    <col min="7" max="7" width="73.33203125" bestFit="1" customWidth="1"/>
    <col min="8" max="8" width="16.5546875" bestFit="1" customWidth="1"/>
  </cols>
  <sheetData>
    <row r="2" spans="2:8" x14ac:dyDescent="0.3">
      <c r="B2" s="179" t="s">
        <v>214</v>
      </c>
      <c r="C2" s="179"/>
      <c r="D2" s="179"/>
      <c r="F2" s="180" t="s">
        <v>236</v>
      </c>
      <c r="G2" s="180"/>
      <c r="H2" s="180"/>
    </row>
    <row r="3" spans="2:8" x14ac:dyDescent="0.3">
      <c r="B3" s="164" t="s">
        <v>210</v>
      </c>
      <c r="C3" s="164" t="s">
        <v>211</v>
      </c>
      <c r="D3" s="164" t="s">
        <v>212</v>
      </c>
      <c r="F3" s="164" t="s">
        <v>210</v>
      </c>
      <c r="G3" s="164" t="s">
        <v>211</v>
      </c>
      <c r="H3" s="164" t="s">
        <v>212</v>
      </c>
    </row>
    <row r="4" spans="2:8" x14ac:dyDescent="0.3">
      <c r="B4" s="164" t="s">
        <v>207</v>
      </c>
      <c r="F4" s="164" t="s">
        <v>207</v>
      </c>
    </row>
    <row r="5" spans="2:8" x14ac:dyDescent="0.3">
      <c r="B5" t="s">
        <v>213</v>
      </c>
      <c r="C5" t="s">
        <v>216</v>
      </c>
      <c r="D5" t="s">
        <v>215</v>
      </c>
      <c r="F5" t="s">
        <v>213</v>
      </c>
      <c r="G5" t="s">
        <v>235</v>
      </c>
      <c r="H5" t="s">
        <v>218</v>
      </c>
    </row>
    <row r="6" spans="2:8" x14ac:dyDescent="0.3">
      <c r="B6" s="165" t="s">
        <v>224</v>
      </c>
      <c r="C6" t="s">
        <v>217</v>
      </c>
      <c r="D6" t="s">
        <v>218</v>
      </c>
      <c r="F6" s="165" t="s">
        <v>237</v>
      </c>
      <c r="G6" t="s">
        <v>238</v>
      </c>
      <c r="H6" t="s">
        <v>248</v>
      </c>
    </row>
    <row r="7" spans="2:8" x14ac:dyDescent="0.3">
      <c r="B7" s="165" t="s">
        <v>219</v>
      </c>
      <c r="C7" t="s">
        <v>228</v>
      </c>
      <c r="D7" t="s">
        <v>218</v>
      </c>
      <c r="F7" s="165" t="s">
        <v>219</v>
      </c>
      <c r="G7" s="165" t="s">
        <v>239</v>
      </c>
      <c r="H7" s="165" t="s">
        <v>215</v>
      </c>
    </row>
    <row r="8" spans="2:8" x14ac:dyDescent="0.3">
      <c r="B8" s="165" t="s">
        <v>225</v>
      </c>
      <c r="C8" t="s">
        <v>226</v>
      </c>
      <c r="D8" t="s">
        <v>218</v>
      </c>
      <c r="F8" s="165" t="s">
        <v>225</v>
      </c>
      <c r="G8" s="165" t="s">
        <v>240</v>
      </c>
      <c r="H8" s="165" t="s">
        <v>248</v>
      </c>
    </row>
    <row r="9" spans="2:8" x14ac:dyDescent="0.3">
      <c r="F9" s="165" t="s">
        <v>241</v>
      </c>
      <c r="G9" s="165" t="s">
        <v>242</v>
      </c>
      <c r="H9" t="s">
        <v>218</v>
      </c>
    </row>
    <row r="10" spans="2:8" x14ac:dyDescent="0.3">
      <c r="F10" s="165"/>
      <c r="G10" s="165"/>
    </row>
    <row r="11" spans="2:8" x14ac:dyDescent="0.3">
      <c r="B11" s="164" t="s">
        <v>208</v>
      </c>
      <c r="F11" s="164" t="s">
        <v>208</v>
      </c>
    </row>
    <row r="12" spans="2:8" x14ac:dyDescent="0.3">
      <c r="B12" t="s">
        <v>220</v>
      </c>
      <c r="C12" t="s">
        <v>222</v>
      </c>
      <c r="D12" t="s">
        <v>215</v>
      </c>
      <c r="F12" t="s">
        <v>220</v>
      </c>
      <c r="G12" t="s">
        <v>243</v>
      </c>
      <c r="H12" t="s">
        <v>248</v>
      </c>
    </row>
    <row r="13" spans="2:8" x14ac:dyDescent="0.3">
      <c r="B13" t="s">
        <v>223</v>
      </c>
      <c r="C13" t="s">
        <v>222</v>
      </c>
      <c r="D13" t="s">
        <v>215</v>
      </c>
      <c r="F13" t="s">
        <v>223</v>
      </c>
      <c r="G13" t="s">
        <v>244</v>
      </c>
      <c r="H13" t="s">
        <v>218</v>
      </c>
    </row>
    <row r="15" spans="2:8" x14ac:dyDescent="0.3">
      <c r="B15" s="164" t="s">
        <v>209</v>
      </c>
      <c r="F15" s="164" t="s">
        <v>209</v>
      </c>
    </row>
    <row r="16" spans="2:8" x14ac:dyDescent="0.3">
      <c r="B16" t="s">
        <v>232</v>
      </c>
      <c r="C16" t="s">
        <v>227</v>
      </c>
      <c r="D16" t="s">
        <v>218</v>
      </c>
      <c r="F16" t="s">
        <v>232</v>
      </c>
      <c r="G16" t="s">
        <v>245</v>
      </c>
      <c r="H16" t="s">
        <v>248</v>
      </c>
    </row>
    <row r="17" spans="2:8" x14ac:dyDescent="0.3">
      <c r="B17" t="s">
        <v>229</v>
      </c>
      <c r="C17" t="s">
        <v>221</v>
      </c>
      <c r="D17" t="s">
        <v>215</v>
      </c>
      <c r="F17" t="s">
        <v>229</v>
      </c>
      <c r="G17" t="s">
        <v>246</v>
      </c>
      <c r="H17" t="s">
        <v>215</v>
      </c>
    </row>
    <row r="18" spans="2:8" x14ac:dyDescent="0.3">
      <c r="B18" t="s">
        <v>230</v>
      </c>
      <c r="C18" t="s">
        <v>231</v>
      </c>
      <c r="D18" t="s">
        <v>215</v>
      </c>
      <c r="F18" t="s">
        <v>247</v>
      </c>
      <c r="G18" t="s">
        <v>246</v>
      </c>
      <c r="H18" t="s">
        <v>215</v>
      </c>
    </row>
    <row r="19" spans="2:8" x14ac:dyDescent="0.3">
      <c r="B19" t="s">
        <v>233</v>
      </c>
      <c r="C19" t="s">
        <v>234</v>
      </c>
      <c r="D19" t="s">
        <v>215</v>
      </c>
      <c r="F19" t="s">
        <v>233</v>
      </c>
      <c r="G19" t="s">
        <v>246</v>
      </c>
      <c r="H19" t="s">
        <v>218</v>
      </c>
    </row>
  </sheetData>
  <mergeCells count="2">
    <mergeCell ref="B2:D2"/>
    <mergeCell ref="F2:H2"/>
  </mergeCells>
  <conditionalFormatting sqref="D5:D19">
    <cfRule type="containsText" dxfId="7" priority="81" operator="containsText" text="high">
      <formula>NOT(ISERROR(SEARCH("high",D5)))</formula>
    </cfRule>
    <cfRule type="containsText" dxfId="6" priority="82" operator="containsText" text="small">
      <formula>NOT(ISERROR(SEARCH("small",D5)))</formula>
    </cfRule>
    <cfRule type="containsText" dxfId="5" priority="83" operator="containsText" text="medium">
      <formula>NOT(ISERROR(SEARCH("medium",D5)))</formula>
    </cfRule>
    <cfRule type="colorScale" priority="84">
      <colorScale>
        <cfvo type="min"/>
        <cfvo type="percentile" val="50"/>
        <cfvo type="max"/>
        <color rgb="FFF8696B"/>
        <color rgb="FFFFEB84"/>
        <color rgb="FF63BE7B"/>
      </colorScale>
    </cfRule>
  </conditionalFormatting>
  <conditionalFormatting sqref="H4:H19">
    <cfRule type="containsText" dxfId="4" priority="89" operator="containsText" text="high">
      <formula>NOT(ISERROR(SEARCH("high",H4)))</formula>
    </cfRule>
    <cfRule type="containsText" dxfId="3" priority="90" operator="containsText" text="small">
      <formula>NOT(ISERROR(SEARCH("small",H4)))</formula>
    </cfRule>
    <cfRule type="containsText" dxfId="2" priority="91" operator="containsText" text="medium">
      <formula>NOT(ISERROR(SEARCH("medium",H4)))</formula>
    </cfRule>
    <cfRule type="colorScale" priority="92">
      <colorScale>
        <cfvo type="min"/>
        <cfvo type="percentile" val="50"/>
        <cfvo type="max"/>
        <color rgb="FFF8696B"/>
        <color rgb="FFFFEB84"/>
        <color rgb="FF63BE7B"/>
      </colorScale>
    </cfRule>
  </conditionalFormatting>
  <pageMargins left="0.7" right="0.7" top="0.75" bottom="0.75" header="0.3" footer="0.3"/>
  <pageSetup paperSize="9" orientation="portrait" r:id="rId1"/>
  <legacy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64709-49FC-413B-B695-DC65FDBC06ED}">
  <sheetPr>
    <tabColor theme="5"/>
  </sheetPr>
  <dimension ref="A1:P67"/>
  <sheetViews>
    <sheetView topLeftCell="A31" zoomScale="85" zoomScaleNormal="85" workbookViewId="0">
      <selection activeCell="B2" sqref="B2:G64"/>
    </sheetView>
  </sheetViews>
  <sheetFormatPr defaultColWidth="8.88671875" defaultRowHeight="13.8" x14ac:dyDescent="0.3"/>
  <cols>
    <col min="1" max="1" width="8.88671875" style="2"/>
    <col min="2" max="7" width="8.88671875" style="2" customWidth="1"/>
    <col min="8" max="11" width="8.88671875" style="2"/>
    <col min="12" max="12" width="34.109375" style="2" bestFit="1" customWidth="1"/>
    <col min="13" max="15" width="8.88671875" style="2"/>
    <col min="16" max="16" width="15.5546875" style="2" customWidth="1"/>
    <col min="17" max="16384" width="8.88671875" style="2"/>
  </cols>
  <sheetData>
    <row r="1" spans="1:16" x14ac:dyDescent="0.3">
      <c r="A1" s="176" t="s">
        <v>202</v>
      </c>
      <c r="B1" s="176"/>
      <c r="C1" s="176"/>
      <c r="D1" s="176"/>
      <c r="E1" s="176"/>
      <c r="F1" s="176"/>
      <c r="G1" s="176"/>
      <c r="K1" s="14" t="s">
        <v>203</v>
      </c>
      <c r="L1" s="16"/>
      <c r="M1" s="16"/>
      <c r="N1" s="16"/>
      <c r="O1" s="16"/>
      <c r="P1" s="16"/>
    </row>
    <row r="2" spans="1:16" x14ac:dyDescent="0.3">
      <c r="A2" s="15"/>
      <c r="B2" s="2" t="s">
        <v>103</v>
      </c>
      <c r="C2" s="2" t="s">
        <v>106</v>
      </c>
      <c r="D2" s="2" t="s">
        <v>110</v>
      </c>
      <c r="E2" s="2" t="s">
        <v>113</v>
      </c>
      <c r="F2" s="2" t="s">
        <v>119</v>
      </c>
      <c r="G2" s="2" t="s">
        <v>123</v>
      </c>
      <c r="K2" s="11" t="s">
        <v>204</v>
      </c>
      <c r="L2" s="11" t="s">
        <v>10</v>
      </c>
      <c r="M2" s="11" t="s">
        <v>13</v>
      </c>
      <c r="N2" s="11" t="s">
        <v>14</v>
      </c>
      <c r="O2" s="17" t="s">
        <v>18</v>
      </c>
      <c r="P2" s="11" t="s">
        <v>15</v>
      </c>
    </row>
    <row r="3" spans="1:16" x14ac:dyDescent="0.3">
      <c r="A3" s="15" t="s">
        <v>171</v>
      </c>
      <c r="B3" s="12" t="s">
        <v>102</v>
      </c>
      <c r="C3" s="12" t="s">
        <v>105</v>
      </c>
      <c r="D3" s="12" t="s">
        <v>108</v>
      </c>
      <c r="E3" s="12" t="s">
        <v>112</v>
      </c>
      <c r="F3" s="12" t="s">
        <v>174</v>
      </c>
      <c r="G3" s="2" t="s">
        <v>175</v>
      </c>
      <c r="K3" s="12" t="s">
        <v>0</v>
      </c>
      <c r="L3" s="12" t="s">
        <v>102</v>
      </c>
      <c r="M3" s="2" t="s">
        <v>29</v>
      </c>
      <c r="N3" s="12" t="s">
        <v>103</v>
      </c>
      <c r="O3" s="12" t="s">
        <v>104</v>
      </c>
      <c r="P3" s="18">
        <v>1.4999999999999999E-2</v>
      </c>
    </row>
    <row r="4" spans="1:16" x14ac:dyDescent="0.3">
      <c r="A4" s="15">
        <v>43465</v>
      </c>
      <c r="B4" s="2">
        <v>253.1583</v>
      </c>
      <c r="C4" s="2">
        <v>1244.8900000000001</v>
      </c>
      <c r="D4" s="2">
        <v>137.94990899999999</v>
      </c>
      <c r="E4" s="2">
        <v>177.548</v>
      </c>
      <c r="F4" s="2" t="s">
        <v>29</v>
      </c>
      <c r="G4" s="2">
        <v>9860.01</v>
      </c>
      <c r="K4" s="12" t="s">
        <v>0</v>
      </c>
      <c r="L4" s="12" t="s">
        <v>105</v>
      </c>
      <c r="M4" s="2" t="s">
        <v>29</v>
      </c>
      <c r="N4" s="12" t="s">
        <v>106</v>
      </c>
      <c r="O4" s="12" t="s">
        <v>107</v>
      </c>
      <c r="P4" s="18">
        <v>1.3599999999999999E-2</v>
      </c>
    </row>
    <row r="5" spans="1:16" x14ac:dyDescent="0.3">
      <c r="A5" s="15">
        <v>43496</v>
      </c>
      <c r="B5" s="2">
        <v>269.55599999999998</v>
      </c>
      <c r="C5" s="2">
        <v>1341.81</v>
      </c>
      <c r="D5" s="2">
        <v>139.44284200000001</v>
      </c>
      <c r="E5" s="2">
        <v>183.21100000000001</v>
      </c>
      <c r="F5" s="2" t="s">
        <v>29</v>
      </c>
      <c r="G5" s="2">
        <v>9954.7199999999993</v>
      </c>
      <c r="K5" s="12" t="s">
        <v>0</v>
      </c>
      <c r="L5" s="12" t="s">
        <v>108</v>
      </c>
      <c r="M5" s="2" t="s">
        <v>29</v>
      </c>
      <c r="N5" s="12" t="s">
        <v>110</v>
      </c>
      <c r="O5" s="12" t="s">
        <v>111</v>
      </c>
      <c r="P5" s="18">
        <v>1.35394E-2</v>
      </c>
    </row>
    <row r="6" spans="1:16" x14ac:dyDescent="0.3">
      <c r="A6" s="15">
        <v>43524</v>
      </c>
      <c r="B6" s="2">
        <v>287.0299</v>
      </c>
      <c r="C6" s="2">
        <v>1436.46</v>
      </c>
      <c r="D6" s="2">
        <v>140.41001299999999</v>
      </c>
      <c r="E6" s="2">
        <v>185.803</v>
      </c>
      <c r="F6" s="2" t="s">
        <v>29</v>
      </c>
      <c r="G6" s="2">
        <v>9992.5499999999993</v>
      </c>
      <c r="K6" s="12" t="s">
        <v>0</v>
      </c>
      <c r="L6" s="12" t="s">
        <v>112</v>
      </c>
      <c r="M6" s="2" t="s">
        <v>29</v>
      </c>
      <c r="N6" s="12" t="s">
        <v>113</v>
      </c>
      <c r="O6" s="12" t="s">
        <v>114</v>
      </c>
      <c r="P6" s="18">
        <v>1.0591E-2</v>
      </c>
    </row>
    <row r="7" spans="1:16" x14ac:dyDescent="0.3">
      <c r="A7" s="15">
        <v>43555</v>
      </c>
      <c r="B7" s="2">
        <v>293.25599999999997</v>
      </c>
      <c r="C7" s="2">
        <v>1473.13</v>
      </c>
      <c r="D7" s="2">
        <v>141.28274400000001</v>
      </c>
      <c r="E7" s="2">
        <v>187.20099999999999</v>
      </c>
      <c r="F7" s="2" t="s">
        <v>29</v>
      </c>
      <c r="G7" s="2">
        <v>9960.31</v>
      </c>
      <c r="K7" s="12" t="s">
        <v>0</v>
      </c>
      <c r="L7" s="12" t="s">
        <v>174</v>
      </c>
      <c r="M7" s="2" t="s">
        <v>29</v>
      </c>
      <c r="N7" s="12" t="s">
        <v>119</v>
      </c>
      <c r="O7" s="12" t="s">
        <v>120</v>
      </c>
      <c r="P7" s="18">
        <v>9.4999999999999998E-3</v>
      </c>
    </row>
    <row r="8" spans="1:16" x14ac:dyDescent="0.3">
      <c r="A8" s="15">
        <v>43585</v>
      </c>
      <c r="B8" s="2">
        <v>319.69940000000003</v>
      </c>
      <c r="C8" s="2">
        <v>1585.15</v>
      </c>
      <c r="D8" s="2">
        <v>141.21451200000001</v>
      </c>
      <c r="E8" s="2">
        <v>189.35300000000001</v>
      </c>
      <c r="F8" s="2" t="s">
        <v>29</v>
      </c>
      <c r="G8" s="2">
        <v>9939.7000000000007</v>
      </c>
      <c r="K8" s="12" t="s">
        <v>0</v>
      </c>
      <c r="L8" s="2" t="s">
        <v>175</v>
      </c>
      <c r="M8" s="2" t="s">
        <v>29</v>
      </c>
      <c r="N8" s="2" t="s">
        <v>123</v>
      </c>
      <c r="O8" s="12" t="s">
        <v>124</v>
      </c>
      <c r="P8" s="19" t="s">
        <v>205</v>
      </c>
    </row>
    <row r="9" spans="1:16" x14ac:dyDescent="0.3">
      <c r="A9" s="15">
        <v>43616</v>
      </c>
      <c r="B9" s="2">
        <v>317.66120000000001</v>
      </c>
      <c r="C9" s="2">
        <v>1579.71</v>
      </c>
      <c r="D9" s="2">
        <v>142.341961</v>
      </c>
      <c r="E9" s="2">
        <v>187.01900000000001</v>
      </c>
      <c r="F9" s="2" t="s">
        <v>29</v>
      </c>
      <c r="G9" s="2">
        <v>9831.7800000000007</v>
      </c>
    </row>
    <row r="10" spans="1:16" x14ac:dyDescent="0.3">
      <c r="A10" s="15">
        <v>43646</v>
      </c>
      <c r="B10" s="2">
        <v>337.10860000000002</v>
      </c>
      <c r="C10" s="2">
        <v>1677.19</v>
      </c>
      <c r="D10" s="2">
        <v>141.80244400000001</v>
      </c>
      <c r="E10" s="2">
        <v>191.202</v>
      </c>
      <c r="F10" s="2" t="s">
        <v>29</v>
      </c>
      <c r="G10" s="2">
        <v>9872.7800000000007</v>
      </c>
    </row>
    <row r="11" spans="1:16" x14ac:dyDescent="0.3">
      <c r="A11" s="15">
        <v>43677</v>
      </c>
      <c r="B11" s="2">
        <v>340.28719999999998</v>
      </c>
      <c r="C11" s="2">
        <v>1644.23</v>
      </c>
      <c r="D11" s="2">
        <v>141.961296</v>
      </c>
      <c r="E11" s="2">
        <v>191.94</v>
      </c>
      <c r="F11" s="2" t="s">
        <v>29</v>
      </c>
      <c r="G11" s="2">
        <v>9889.32</v>
      </c>
    </row>
    <row r="12" spans="1:16" x14ac:dyDescent="0.3">
      <c r="A12" s="15">
        <v>43708</v>
      </c>
      <c r="B12" s="2">
        <v>345.63080000000002</v>
      </c>
      <c r="C12" s="2">
        <v>1641.13</v>
      </c>
      <c r="D12" s="2">
        <v>143.622681</v>
      </c>
      <c r="E12" s="2">
        <v>193.202</v>
      </c>
      <c r="F12" s="2" t="s">
        <v>29</v>
      </c>
      <c r="G12" s="2">
        <v>9895.31</v>
      </c>
    </row>
    <row r="13" spans="1:16" x14ac:dyDescent="0.3">
      <c r="A13" s="15">
        <v>43738</v>
      </c>
      <c r="B13" s="2">
        <v>343.05950000000001</v>
      </c>
      <c r="C13" s="2">
        <v>1642.94</v>
      </c>
      <c r="D13" s="2">
        <v>144.22808000000001</v>
      </c>
      <c r="E13" s="2">
        <v>193.56299999999999</v>
      </c>
      <c r="F13" s="2" t="s">
        <v>29</v>
      </c>
      <c r="G13" s="2">
        <v>10070.14</v>
      </c>
    </row>
    <row r="14" spans="1:16" x14ac:dyDescent="0.3">
      <c r="A14" s="15">
        <v>43769</v>
      </c>
      <c r="B14" s="2">
        <v>355.21620000000001</v>
      </c>
      <c r="C14" s="2">
        <v>1663.37</v>
      </c>
      <c r="D14" s="2">
        <v>144.54782499999999</v>
      </c>
      <c r="E14" s="2">
        <v>193.767</v>
      </c>
      <c r="F14" s="2" t="s">
        <v>29</v>
      </c>
      <c r="G14" s="2">
        <v>10108.780000000001</v>
      </c>
    </row>
    <row r="15" spans="1:16" x14ac:dyDescent="0.3">
      <c r="A15" s="15">
        <v>43799</v>
      </c>
      <c r="B15" s="2">
        <v>374.90050000000002</v>
      </c>
      <c r="C15" s="2">
        <v>1752.57</v>
      </c>
      <c r="D15" s="2">
        <v>147.50736000000001</v>
      </c>
      <c r="E15" s="2">
        <v>194.36</v>
      </c>
      <c r="F15" s="2" t="s">
        <v>29</v>
      </c>
      <c r="G15" s="2">
        <v>10049.73</v>
      </c>
    </row>
    <row r="16" spans="1:16" x14ac:dyDescent="0.3">
      <c r="A16" s="15">
        <v>43830</v>
      </c>
      <c r="B16" s="2">
        <v>401.56599999999997</v>
      </c>
      <c r="C16" s="2">
        <v>1876.76</v>
      </c>
      <c r="D16" s="2">
        <v>149.15514400000001</v>
      </c>
      <c r="E16" s="2">
        <v>196.268</v>
      </c>
      <c r="F16" s="2" t="s">
        <v>29</v>
      </c>
      <c r="G16" s="2">
        <v>10089.24</v>
      </c>
    </row>
    <row r="17" spans="1:7" x14ac:dyDescent="0.3">
      <c r="A17" s="15">
        <v>43861</v>
      </c>
      <c r="B17" s="2">
        <v>410.02010000000001</v>
      </c>
      <c r="C17" s="2">
        <v>1874.94</v>
      </c>
      <c r="D17" s="2">
        <v>151.21299500000001</v>
      </c>
      <c r="E17" s="2">
        <v>196.75399999999999</v>
      </c>
      <c r="F17" s="2" t="s">
        <v>29</v>
      </c>
      <c r="G17" s="2">
        <v>10174.07</v>
      </c>
    </row>
    <row r="18" spans="1:7" x14ac:dyDescent="0.3">
      <c r="A18" s="15">
        <v>43890</v>
      </c>
      <c r="B18" s="2">
        <v>365.71089999999998</v>
      </c>
      <c r="C18" s="2">
        <v>1725.11</v>
      </c>
      <c r="D18" s="2">
        <v>150.13759200000001</v>
      </c>
      <c r="E18" s="2">
        <v>194.613</v>
      </c>
      <c r="F18" s="2" t="s">
        <v>29</v>
      </c>
      <c r="G18" s="2">
        <v>10287.450000000001</v>
      </c>
    </row>
    <row r="19" spans="1:7" x14ac:dyDescent="0.3">
      <c r="A19" s="15">
        <v>43921</v>
      </c>
      <c r="B19" s="2">
        <v>304.73660000000001</v>
      </c>
      <c r="C19" s="2">
        <v>1476.24</v>
      </c>
      <c r="D19" s="2">
        <v>150.51192499999999</v>
      </c>
      <c r="E19" s="2">
        <v>171.999</v>
      </c>
      <c r="F19" s="2" t="s">
        <v>29</v>
      </c>
      <c r="G19" s="2">
        <v>10111.18</v>
      </c>
    </row>
    <row r="20" spans="1:7" x14ac:dyDescent="0.3">
      <c r="A20" s="15">
        <v>43951</v>
      </c>
      <c r="B20" s="2">
        <v>348.12270000000001</v>
      </c>
      <c r="C20" s="2">
        <v>1626.81</v>
      </c>
      <c r="D20" s="2">
        <v>154.16105899999999</v>
      </c>
      <c r="E20" s="2">
        <v>177.376</v>
      </c>
      <c r="F20" s="2" t="s">
        <v>29</v>
      </c>
      <c r="G20" s="2">
        <v>10145.950000000001</v>
      </c>
    </row>
    <row r="21" spans="1:7" x14ac:dyDescent="0.3">
      <c r="A21" s="15">
        <v>43982</v>
      </c>
      <c r="B21" s="2">
        <v>387.77960000000002</v>
      </c>
      <c r="C21" s="2">
        <v>1787.93</v>
      </c>
      <c r="D21" s="2">
        <v>155.28447600000001</v>
      </c>
      <c r="E21" s="2">
        <v>182.02799999999999</v>
      </c>
      <c r="F21" s="2" t="s">
        <v>29</v>
      </c>
      <c r="G21" s="2">
        <v>10193.780000000001</v>
      </c>
    </row>
    <row r="22" spans="1:7" x14ac:dyDescent="0.3">
      <c r="A22" s="15">
        <v>44012</v>
      </c>
      <c r="B22" s="2">
        <v>395.85950000000003</v>
      </c>
      <c r="C22" s="2">
        <v>1839.62</v>
      </c>
      <c r="D22" s="2">
        <v>161.34710000000001</v>
      </c>
      <c r="E22" s="2">
        <v>183.09</v>
      </c>
      <c r="F22" s="2" t="s">
        <v>29</v>
      </c>
      <c r="G22" s="2">
        <v>10282.44</v>
      </c>
    </row>
    <row r="23" spans="1:7" x14ac:dyDescent="0.3">
      <c r="A23" s="15">
        <v>44043</v>
      </c>
      <c r="B23" s="2">
        <v>430.98489999999998</v>
      </c>
      <c r="C23" s="2">
        <v>2047.88</v>
      </c>
      <c r="D23" s="2">
        <v>164.58105499999999</v>
      </c>
      <c r="E23" s="2">
        <v>188.91399999999999</v>
      </c>
      <c r="F23" s="2" t="s">
        <v>29</v>
      </c>
      <c r="G23" s="2">
        <v>10361.77</v>
      </c>
    </row>
    <row r="24" spans="1:7" x14ac:dyDescent="0.3">
      <c r="A24" s="15">
        <v>44074</v>
      </c>
      <c r="B24" s="2">
        <v>452.85809999999998</v>
      </c>
      <c r="C24" s="2">
        <v>2187.7800000000002</v>
      </c>
      <c r="D24" s="2">
        <v>168.47449499999999</v>
      </c>
      <c r="E24" s="2">
        <v>190.791</v>
      </c>
      <c r="F24" s="2" t="s">
        <v>29</v>
      </c>
      <c r="G24" s="2">
        <v>10434.76</v>
      </c>
    </row>
    <row r="25" spans="1:7" x14ac:dyDescent="0.3">
      <c r="A25" s="15">
        <v>44104</v>
      </c>
      <c r="B25" s="2">
        <v>476.9511</v>
      </c>
      <c r="C25" s="2">
        <v>2249.39</v>
      </c>
      <c r="D25" s="2">
        <v>170.133073</v>
      </c>
      <c r="E25" s="2">
        <v>189.08799999999999</v>
      </c>
      <c r="F25" s="2" t="s">
        <v>29</v>
      </c>
      <c r="G25" s="2">
        <v>10549.76</v>
      </c>
    </row>
    <row r="26" spans="1:7" x14ac:dyDescent="0.3">
      <c r="A26" s="15">
        <v>44135</v>
      </c>
      <c r="B26" s="2">
        <v>438.52010000000001</v>
      </c>
      <c r="C26" s="2">
        <v>2080.27</v>
      </c>
      <c r="D26" s="2">
        <v>167.953293</v>
      </c>
      <c r="E26" s="2">
        <v>189.65700000000001</v>
      </c>
      <c r="F26" s="2" t="s">
        <v>29</v>
      </c>
      <c r="G26" s="2">
        <v>10597.42</v>
      </c>
    </row>
    <row r="27" spans="1:7" x14ac:dyDescent="0.3">
      <c r="A27" s="15">
        <v>44165</v>
      </c>
      <c r="B27" s="2">
        <v>478.27370000000002</v>
      </c>
      <c r="C27" s="2">
        <v>2303.9</v>
      </c>
      <c r="D27" s="2">
        <v>172.468109</v>
      </c>
      <c r="E27" s="2">
        <v>196.15600000000001</v>
      </c>
      <c r="F27" s="2" t="s">
        <v>29</v>
      </c>
      <c r="G27" s="2">
        <v>10625.79</v>
      </c>
    </row>
    <row r="28" spans="1:7" x14ac:dyDescent="0.3">
      <c r="A28" s="15">
        <v>44196</v>
      </c>
      <c r="B28" s="2">
        <v>511.14960000000002</v>
      </c>
      <c r="C28" s="2">
        <v>2464.9</v>
      </c>
      <c r="D28" s="2">
        <v>177.15961799999999</v>
      </c>
      <c r="E28" s="2">
        <v>197.852</v>
      </c>
      <c r="F28" s="2" t="s">
        <v>29</v>
      </c>
      <c r="G28" s="2">
        <v>10664.93</v>
      </c>
    </row>
    <row r="29" spans="1:7" x14ac:dyDescent="0.3">
      <c r="A29" s="15">
        <v>44227</v>
      </c>
      <c r="B29" s="2">
        <v>489.31659999999999</v>
      </c>
      <c r="C29" s="2">
        <v>2422.7199999999998</v>
      </c>
      <c r="D29" s="2">
        <v>175.586411</v>
      </c>
      <c r="E29" s="2">
        <v>198.114</v>
      </c>
      <c r="F29" s="2" t="s">
        <v>29</v>
      </c>
      <c r="G29" s="2">
        <v>10701.77</v>
      </c>
    </row>
    <row r="30" spans="1:7" x14ac:dyDescent="0.3">
      <c r="A30" s="15">
        <v>44255</v>
      </c>
      <c r="B30" s="2">
        <v>499.89339999999999</v>
      </c>
      <c r="C30" s="2">
        <v>2547.1799999999998</v>
      </c>
      <c r="D30" s="2">
        <v>177.09320399999999</v>
      </c>
      <c r="E30" s="2">
        <v>198.285</v>
      </c>
      <c r="F30" s="2" t="s">
        <v>29</v>
      </c>
      <c r="G30" s="2">
        <v>10745.09</v>
      </c>
    </row>
    <row r="31" spans="1:7" x14ac:dyDescent="0.3">
      <c r="A31" s="15">
        <v>44286</v>
      </c>
      <c r="B31" s="2">
        <v>518.66970000000003</v>
      </c>
      <c r="C31" s="2">
        <v>2623.95</v>
      </c>
      <c r="D31" s="2">
        <v>178.04255800000001</v>
      </c>
      <c r="E31" s="2">
        <v>199.16300000000001</v>
      </c>
      <c r="F31" s="2" t="s">
        <v>29</v>
      </c>
      <c r="G31" s="2">
        <v>10752.1</v>
      </c>
    </row>
    <row r="32" spans="1:7" x14ac:dyDescent="0.3">
      <c r="A32" s="15">
        <v>44316</v>
      </c>
      <c r="B32" s="2">
        <v>572.1377</v>
      </c>
      <c r="C32" s="2">
        <v>2885.3</v>
      </c>
      <c r="D32" s="2">
        <v>181.04943</v>
      </c>
      <c r="E32" s="2">
        <v>200.75200000000001</v>
      </c>
      <c r="F32" s="2" t="s">
        <v>29</v>
      </c>
      <c r="G32" s="2">
        <v>10784.24</v>
      </c>
    </row>
    <row r="33" spans="1:7" x14ac:dyDescent="0.3">
      <c r="A33" s="15">
        <v>44347</v>
      </c>
      <c r="B33" s="2">
        <v>583.70450000000005</v>
      </c>
      <c r="C33" s="2">
        <v>2894.54</v>
      </c>
      <c r="D33" s="2">
        <v>180.58850799999999</v>
      </c>
      <c r="E33" s="2">
        <v>200.999</v>
      </c>
      <c r="F33" s="2" t="s">
        <v>29</v>
      </c>
      <c r="G33" s="2">
        <v>10823.83</v>
      </c>
    </row>
    <row r="34" spans="1:7" x14ac:dyDescent="0.3">
      <c r="A34" s="15">
        <v>44377</v>
      </c>
      <c r="B34" s="2">
        <v>592.65170000000001</v>
      </c>
      <c r="C34" s="2">
        <v>2940.38</v>
      </c>
      <c r="D34" s="2">
        <v>181.965609</v>
      </c>
      <c r="E34" s="2">
        <v>202.71799999999999</v>
      </c>
      <c r="F34" s="2" t="s">
        <v>29</v>
      </c>
      <c r="G34" s="2">
        <v>10844.51</v>
      </c>
    </row>
    <row r="35" spans="1:7" x14ac:dyDescent="0.3">
      <c r="A35" s="15">
        <v>44408</v>
      </c>
      <c r="B35" s="2">
        <v>664.72260000000006</v>
      </c>
      <c r="C35" s="2">
        <v>3245.61</v>
      </c>
      <c r="D35" s="2">
        <v>182.37814700000001</v>
      </c>
      <c r="E35" s="2">
        <v>203.21100000000001</v>
      </c>
      <c r="F35" s="2" t="s">
        <v>29</v>
      </c>
      <c r="G35" s="2">
        <v>10884.7</v>
      </c>
    </row>
    <row r="36" spans="1:7" x14ac:dyDescent="0.3">
      <c r="A36" s="15">
        <v>44439</v>
      </c>
      <c r="B36" s="2">
        <v>685.21479999999997</v>
      </c>
      <c r="C36" s="2">
        <v>3388.07</v>
      </c>
      <c r="D36" s="2">
        <v>182.748696</v>
      </c>
      <c r="E36" s="2">
        <v>204.00800000000001</v>
      </c>
      <c r="F36" s="2" t="s">
        <v>29</v>
      </c>
      <c r="G36" s="2">
        <v>10849.42</v>
      </c>
    </row>
    <row r="37" spans="1:7" x14ac:dyDescent="0.3">
      <c r="A37" s="15">
        <v>44469</v>
      </c>
      <c r="B37" s="2">
        <v>621.25689999999997</v>
      </c>
      <c r="C37" s="2">
        <v>3130.37</v>
      </c>
      <c r="D37" s="2">
        <v>184.19833700000001</v>
      </c>
      <c r="E37" s="2">
        <v>203.41399999999999</v>
      </c>
      <c r="F37" s="2" t="s">
        <v>29</v>
      </c>
      <c r="G37" s="2">
        <v>10839.24</v>
      </c>
    </row>
    <row r="38" spans="1:7" x14ac:dyDescent="0.3">
      <c r="A38" s="15">
        <v>44500</v>
      </c>
      <c r="B38" s="2">
        <v>660.38509999999997</v>
      </c>
      <c r="C38" s="2">
        <v>3421.94</v>
      </c>
      <c r="D38" s="2">
        <v>184.76293100000001</v>
      </c>
      <c r="E38" s="2">
        <v>202.34100000000001</v>
      </c>
      <c r="F38" s="2">
        <v>998.173</v>
      </c>
      <c r="G38" s="2">
        <v>10842.57</v>
      </c>
    </row>
    <row r="39" spans="1:7" x14ac:dyDescent="0.3">
      <c r="A39" s="15">
        <v>44530</v>
      </c>
      <c r="B39" s="2">
        <v>714.99950000000001</v>
      </c>
      <c r="C39" s="2">
        <v>3564.74</v>
      </c>
      <c r="D39" s="2">
        <v>185.980234</v>
      </c>
      <c r="E39" s="2">
        <v>200.614</v>
      </c>
      <c r="F39" s="2">
        <v>996.55100000000004</v>
      </c>
      <c r="G39" s="2">
        <v>10861.45</v>
      </c>
    </row>
    <row r="40" spans="1:7" x14ac:dyDescent="0.3">
      <c r="A40" s="15">
        <v>44561</v>
      </c>
      <c r="B40" s="2">
        <v>713.73059999999998</v>
      </c>
      <c r="C40" s="2">
        <v>3694.17</v>
      </c>
      <c r="D40" s="2">
        <v>186.563693</v>
      </c>
      <c r="E40" s="2">
        <v>203.255</v>
      </c>
      <c r="F40" s="2">
        <v>997.25199999999995</v>
      </c>
      <c r="G40" s="2">
        <v>10867.2</v>
      </c>
    </row>
    <row r="41" spans="1:7" x14ac:dyDescent="0.3">
      <c r="A41" s="15">
        <v>44592</v>
      </c>
      <c r="B41" s="2">
        <v>605.46500000000003</v>
      </c>
      <c r="C41" s="2">
        <v>3161.79</v>
      </c>
      <c r="D41" s="2">
        <v>185.20618999999999</v>
      </c>
      <c r="E41" s="2">
        <v>198.21</v>
      </c>
      <c r="F41" s="2">
        <v>997.15300000000002</v>
      </c>
      <c r="G41" s="2">
        <v>10877.7</v>
      </c>
    </row>
    <row r="42" spans="1:7" x14ac:dyDescent="0.3">
      <c r="A42" s="15">
        <v>44620</v>
      </c>
      <c r="B42" s="2">
        <v>564.33659999999998</v>
      </c>
      <c r="C42" s="2">
        <v>2947.43</v>
      </c>
      <c r="D42" s="2">
        <v>184.44153299999999</v>
      </c>
      <c r="E42" s="2">
        <v>194.363</v>
      </c>
      <c r="F42" s="2">
        <v>987.00300000000004</v>
      </c>
      <c r="G42" s="2">
        <v>10884.22</v>
      </c>
    </row>
    <row r="43" spans="1:7" x14ac:dyDescent="0.3">
      <c r="A43" s="15">
        <v>44651</v>
      </c>
      <c r="B43" s="2">
        <v>611.91229999999996</v>
      </c>
      <c r="C43" s="2">
        <v>3080.3</v>
      </c>
      <c r="D43" s="2">
        <v>186.699207</v>
      </c>
      <c r="E43" s="2">
        <v>192.29499999999999</v>
      </c>
      <c r="F43" s="2">
        <v>991.01800000000003</v>
      </c>
      <c r="G43" s="2">
        <v>10860.9</v>
      </c>
    </row>
    <row r="44" spans="1:7" x14ac:dyDescent="0.3">
      <c r="A44" s="15">
        <v>44681</v>
      </c>
      <c r="B44" s="2">
        <v>574.5702</v>
      </c>
      <c r="C44" s="2">
        <v>2948.57</v>
      </c>
      <c r="D44" s="2">
        <v>190.642089</v>
      </c>
      <c r="E44" s="2">
        <v>184.97399999999999</v>
      </c>
      <c r="F44" s="2">
        <v>993.13599999999997</v>
      </c>
      <c r="G44" s="2">
        <v>10841.26</v>
      </c>
    </row>
    <row r="45" spans="1:7" x14ac:dyDescent="0.3">
      <c r="A45" s="15">
        <v>44712</v>
      </c>
      <c r="B45" s="2">
        <v>570.2242</v>
      </c>
      <c r="C45" s="2">
        <v>2917.94</v>
      </c>
      <c r="D45" s="2">
        <v>191.229918</v>
      </c>
      <c r="E45" s="2">
        <v>184.49799999999999</v>
      </c>
      <c r="F45" s="2">
        <v>986.09900000000005</v>
      </c>
      <c r="G45" s="2">
        <v>10839.98</v>
      </c>
    </row>
    <row r="46" spans="1:7" x14ac:dyDescent="0.3">
      <c r="A46" s="15">
        <v>44742</v>
      </c>
      <c r="B46" s="2">
        <v>478.97239999999999</v>
      </c>
      <c r="C46" s="2">
        <v>2547.4</v>
      </c>
      <c r="D46" s="2">
        <v>194.37821500000001</v>
      </c>
      <c r="E46" s="2">
        <v>171.733</v>
      </c>
      <c r="F46" s="2">
        <v>969.67499999999995</v>
      </c>
      <c r="G46" s="2">
        <v>10787.83</v>
      </c>
    </row>
    <row r="47" spans="1:7" x14ac:dyDescent="0.3">
      <c r="A47" s="15">
        <v>44773</v>
      </c>
      <c r="B47" s="2">
        <v>558.66250000000002</v>
      </c>
      <c r="C47" s="2">
        <v>2926.53</v>
      </c>
      <c r="D47" s="2">
        <v>196.65094500000001</v>
      </c>
      <c r="E47" s="2">
        <v>180.959</v>
      </c>
      <c r="F47" s="2">
        <v>976.51700000000005</v>
      </c>
      <c r="G47" s="2">
        <v>10784.2</v>
      </c>
    </row>
    <row r="48" spans="1:7" x14ac:dyDescent="0.3">
      <c r="A48" s="15">
        <v>44804</v>
      </c>
      <c r="B48" s="2">
        <v>503.3152</v>
      </c>
      <c r="C48" s="2">
        <v>2656.77</v>
      </c>
      <c r="D48" s="2">
        <v>197.19155799999999</v>
      </c>
      <c r="E48" s="2">
        <v>176.21899999999999</v>
      </c>
      <c r="F48" s="2">
        <v>990.09699999999998</v>
      </c>
      <c r="G48" s="2">
        <v>10851.74</v>
      </c>
    </row>
    <row r="49" spans="1:7" x14ac:dyDescent="0.3">
      <c r="A49" s="15">
        <v>44834</v>
      </c>
      <c r="B49" s="2">
        <v>444.90300000000002</v>
      </c>
      <c r="C49" s="2">
        <v>2360.3000000000002</v>
      </c>
      <c r="D49" s="2">
        <v>196.097105</v>
      </c>
      <c r="E49" s="2">
        <v>167.62299999999999</v>
      </c>
      <c r="F49" s="2">
        <v>984.09100000000001</v>
      </c>
      <c r="G49" s="2">
        <v>10697.49</v>
      </c>
    </row>
    <row r="50" spans="1:7" x14ac:dyDescent="0.3">
      <c r="A50" s="15">
        <v>44865</v>
      </c>
      <c r="B50" s="2">
        <v>470.33839999999998</v>
      </c>
      <c r="C50" s="2">
        <v>2499.31</v>
      </c>
      <c r="D50" s="2">
        <v>200.489971</v>
      </c>
      <c r="E50" s="2">
        <v>171.34299999999999</v>
      </c>
      <c r="F50" s="2">
        <v>987.26</v>
      </c>
      <c r="G50" s="2">
        <v>10701.21</v>
      </c>
    </row>
    <row r="51" spans="1:7" x14ac:dyDescent="0.3">
      <c r="A51" s="15">
        <v>44895</v>
      </c>
      <c r="B51" s="2">
        <v>511.00259999999997</v>
      </c>
      <c r="C51" s="2">
        <v>2708.93</v>
      </c>
      <c r="D51" s="2">
        <v>200.75767200000001</v>
      </c>
      <c r="E51" s="2">
        <v>176.22800000000001</v>
      </c>
      <c r="F51" s="2">
        <v>999.024</v>
      </c>
      <c r="G51" s="2">
        <v>10554.25</v>
      </c>
    </row>
    <row r="52" spans="1:7" x14ac:dyDescent="0.3">
      <c r="A52" s="15">
        <v>44926</v>
      </c>
      <c r="B52" s="2">
        <v>507.95330000000001</v>
      </c>
      <c r="C52" s="2">
        <v>2664.45</v>
      </c>
      <c r="D52" s="2">
        <v>201.867684</v>
      </c>
      <c r="E52" s="2">
        <v>175.09899999999999</v>
      </c>
      <c r="F52" s="2">
        <v>1002.6369999999999</v>
      </c>
      <c r="G52" s="2">
        <v>10561.17</v>
      </c>
    </row>
    <row r="53" spans="1:7" x14ac:dyDescent="0.3">
      <c r="A53" s="15">
        <v>44957</v>
      </c>
      <c r="B53" s="2">
        <v>511.00259999999997</v>
      </c>
      <c r="C53" s="2">
        <v>2708.93</v>
      </c>
      <c r="D53" s="2">
        <v>200.75767200000001</v>
      </c>
      <c r="E53" s="2">
        <v>176.22800000000001</v>
      </c>
      <c r="F53" s="2">
        <v>999.024</v>
      </c>
      <c r="G53" s="2">
        <v>10554.25</v>
      </c>
    </row>
    <row r="54" spans="1:7" x14ac:dyDescent="0.3">
      <c r="A54" s="15">
        <v>44985</v>
      </c>
      <c r="B54" s="2">
        <v>507.95330000000001</v>
      </c>
      <c r="C54" s="2">
        <v>2664.45</v>
      </c>
      <c r="D54" s="2">
        <v>201.867684</v>
      </c>
      <c r="E54" s="2">
        <v>175.09899999999999</v>
      </c>
      <c r="F54" s="2">
        <v>1002.6369999999999</v>
      </c>
      <c r="G54" s="2">
        <v>10561.17</v>
      </c>
    </row>
    <row r="55" spans="1:7" x14ac:dyDescent="0.3">
      <c r="A55" s="15">
        <v>45016</v>
      </c>
      <c r="B55" s="2">
        <v>534.00720000000001</v>
      </c>
      <c r="C55" s="2">
        <v>2877.59</v>
      </c>
      <c r="D55" s="2">
        <v>202.840656</v>
      </c>
      <c r="E55" s="2">
        <v>180.52699999999999</v>
      </c>
      <c r="F55" s="2">
        <v>1016.725</v>
      </c>
      <c r="G55" s="2">
        <v>10668.05</v>
      </c>
    </row>
    <row r="56" spans="1:7" x14ac:dyDescent="0.3">
      <c r="A56" s="15">
        <v>45046</v>
      </c>
      <c r="B56" s="2">
        <v>548.10680000000002</v>
      </c>
      <c r="C56" s="2">
        <v>2976.79</v>
      </c>
      <c r="D56" s="2">
        <v>204.55254199999999</v>
      </c>
      <c r="E56" s="2">
        <v>177.999</v>
      </c>
      <c r="F56" s="2">
        <v>1023.352</v>
      </c>
      <c r="G56" s="2">
        <v>10772.84</v>
      </c>
    </row>
    <row r="57" spans="1:7" x14ac:dyDescent="0.3">
      <c r="A57" s="15">
        <v>45077</v>
      </c>
      <c r="B57" s="2">
        <v>556.09640000000002</v>
      </c>
      <c r="C57" s="2">
        <v>3001.14</v>
      </c>
      <c r="D57" s="2">
        <v>205.59659099999999</v>
      </c>
      <c r="E57" s="2">
        <v>178.51300000000001</v>
      </c>
      <c r="F57" s="2">
        <v>1023.721</v>
      </c>
      <c r="G57" s="2">
        <v>10891.51</v>
      </c>
    </row>
    <row r="58" spans="1:7" x14ac:dyDescent="0.3">
      <c r="A58" s="15">
        <v>45107</v>
      </c>
      <c r="B58" s="2">
        <v>573.81269999999995</v>
      </c>
      <c r="C58" s="2">
        <v>3073.66</v>
      </c>
      <c r="D58" s="2">
        <v>207.38671299999999</v>
      </c>
      <c r="E58" s="2">
        <v>179.52</v>
      </c>
      <c r="F58" s="2">
        <v>1032.325</v>
      </c>
      <c r="G58" s="2">
        <v>11003.24</v>
      </c>
    </row>
    <row r="59" spans="1:7" x14ac:dyDescent="0.3">
      <c r="A59" s="15">
        <v>45138</v>
      </c>
      <c r="B59" s="2">
        <v>564.32600000000002</v>
      </c>
      <c r="C59" s="2">
        <v>3024.08</v>
      </c>
      <c r="D59" s="2">
        <v>206.55888100000001</v>
      </c>
      <c r="E59" s="2">
        <v>178.38300000000001</v>
      </c>
      <c r="F59" s="2">
        <v>1041.519</v>
      </c>
      <c r="G59" s="2">
        <v>11121.13</v>
      </c>
    </row>
    <row r="60" spans="1:7" x14ac:dyDescent="0.3">
      <c r="A60" s="15">
        <v>45169</v>
      </c>
      <c r="B60" s="2">
        <v>556.26260000000002</v>
      </c>
      <c r="C60" s="2">
        <v>2977.68</v>
      </c>
      <c r="D60" s="2">
        <v>206.66515200000001</v>
      </c>
      <c r="E60" s="2">
        <v>179.28899999999999</v>
      </c>
      <c r="F60" s="2">
        <v>1047.827</v>
      </c>
      <c r="G60" s="2">
        <v>11252.31</v>
      </c>
    </row>
    <row r="61" spans="1:7" x14ac:dyDescent="0.3">
      <c r="A61" s="15">
        <v>45199</v>
      </c>
      <c r="B61" s="2">
        <v>540.76189999999997</v>
      </c>
      <c r="C61" s="2">
        <v>2907.19</v>
      </c>
      <c r="D61" s="2">
        <v>205.37290999999999</v>
      </c>
      <c r="E61" s="2">
        <v>181.501</v>
      </c>
      <c r="F61" s="2">
        <v>1054.508</v>
      </c>
      <c r="G61" s="2">
        <v>11364.3</v>
      </c>
    </row>
    <row r="62" spans="1:7" x14ac:dyDescent="0.3">
      <c r="A62" s="15">
        <v>45230</v>
      </c>
      <c r="B62" s="2">
        <v>519.16859999999997</v>
      </c>
      <c r="C62" s="2">
        <v>2789.1</v>
      </c>
      <c r="D62" s="2">
        <v>207.39555999999999</v>
      </c>
      <c r="E62" s="2">
        <v>181.01300000000001</v>
      </c>
      <c r="F62" s="2">
        <v>1061.7539999999999</v>
      </c>
      <c r="G62" s="2">
        <v>11502.84</v>
      </c>
    </row>
    <row r="63" spans="1:7" x14ac:dyDescent="0.3">
      <c r="A63" s="15">
        <v>45260</v>
      </c>
      <c r="B63" s="2">
        <v>483.50220000000002</v>
      </c>
      <c r="C63" s="2">
        <v>2633.02</v>
      </c>
      <c r="D63" s="2">
        <v>208.47780299999999</v>
      </c>
      <c r="E63" s="2">
        <v>179.07499999999999</v>
      </c>
      <c r="F63" s="2">
        <v>1068.2460000000001</v>
      </c>
      <c r="G63" s="2">
        <v>11695.15</v>
      </c>
    </row>
    <row r="64" spans="1:7" x14ac:dyDescent="0.3">
      <c r="A64" s="15">
        <v>45291</v>
      </c>
      <c r="B64" s="2">
        <v>469.00510000000003</v>
      </c>
      <c r="C64" s="2">
        <v>2566.5</v>
      </c>
      <c r="D64" s="2">
        <v>213.414625</v>
      </c>
      <c r="E64" s="2">
        <v>177.51900000000001</v>
      </c>
      <c r="F64" s="2">
        <v>1069.6489999999999</v>
      </c>
      <c r="G64" s="2">
        <v>11739.52</v>
      </c>
    </row>
    <row r="65" spans="1:1" x14ac:dyDescent="0.3">
      <c r="A65" s="15"/>
    </row>
    <row r="66" spans="1:1" x14ac:dyDescent="0.3">
      <c r="A66" s="15" t="s">
        <v>166</v>
      </c>
    </row>
    <row r="67" spans="1:1" x14ac:dyDescent="0.3">
      <c r="A67" s="15"/>
    </row>
  </sheetData>
  <mergeCells count="1">
    <mergeCell ref="A1:G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7AC9-1AAF-41E0-89E7-8459BBD58DD0}">
  <sheetPr>
    <tabColor theme="5"/>
  </sheetPr>
  <dimension ref="A1:AK63"/>
  <sheetViews>
    <sheetView zoomScale="85" zoomScaleNormal="85" workbookViewId="0">
      <pane xSplit="1" ySplit="2" topLeftCell="B3" activePane="bottomRight" state="frozen"/>
      <selection pane="topRight" activeCell="B1" sqref="B1"/>
      <selection pane="bottomLeft" activeCell="A3" sqref="A3"/>
      <selection pane="bottomRight" activeCell="E2" sqref="E2"/>
    </sheetView>
  </sheetViews>
  <sheetFormatPr defaultColWidth="8.88671875" defaultRowHeight="13.8" x14ac:dyDescent="0.3"/>
  <cols>
    <col min="1" max="1" width="11.6640625" style="4" customWidth="1"/>
    <col min="2" max="7" width="9.44140625" style="4" customWidth="1"/>
    <col min="8" max="9" width="9.44140625" style="4" hidden="1" customWidth="1"/>
    <col min="10" max="10" width="1.33203125" style="4" bestFit="1" customWidth="1"/>
    <col min="11" max="16" width="8.88671875" style="4"/>
    <col min="17" max="18" width="0" style="4" hidden="1" customWidth="1"/>
    <col min="19" max="19" width="1.33203125" style="4" bestFit="1" customWidth="1"/>
    <col min="20" max="25" width="8.88671875" style="4"/>
    <col min="26" max="27" width="0" style="4" hidden="1" customWidth="1"/>
    <col min="28" max="28" width="1.33203125" style="4" bestFit="1" customWidth="1"/>
    <col min="29" max="34" width="8.88671875" style="4"/>
    <col min="35" max="36" width="0" style="4" hidden="1" customWidth="1"/>
    <col min="37" max="37" width="1.33203125" style="4" bestFit="1" customWidth="1"/>
    <col min="38" max="16384" width="8.88671875" style="4"/>
  </cols>
  <sheetData>
    <row r="1" spans="1:37" s="8" customFormat="1" x14ac:dyDescent="0.3">
      <c r="B1" s="181" t="s">
        <v>176</v>
      </c>
      <c r="C1" s="181"/>
      <c r="D1" s="181"/>
      <c r="E1" s="181"/>
      <c r="F1" s="181"/>
      <c r="G1" s="181"/>
      <c r="H1" s="181"/>
      <c r="I1" s="181"/>
      <c r="J1" s="8" t="s">
        <v>177</v>
      </c>
      <c r="K1" s="181" t="s">
        <v>178</v>
      </c>
      <c r="L1" s="181"/>
      <c r="M1" s="181"/>
      <c r="N1" s="181"/>
      <c r="O1" s="181"/>
      <c r="P1" s="181"/>
      <c r="Q1" s="181"/>
      <c r="R1" s="181"/>
      <c r="S1" s="8" t="s">
        <v>177</v>
      </c>
      <c r="T1" s="182" t="s">
        <v>179</v>
      </c>
      <c r="U1" s="182"/>
      <c r="V1" s="182"/>
      <c r="W1" s="182"/>
      <c r="X1" s="182"/>
      <c r="Y1" s="182"/>
      <c r="Z1" s="182"/>
      <c r="AA1" s="182"/>
      <c r="AB1" s="8" t="s">
        <v>177</v>
      </c>
      <c r="AC1" s="182" t="s">
        <v>180</v>
      </c>
      <c r="AD1" s="182"/>
      <c r="AE1" s="182"/>
      <c r="AF1" s="182"/>
      <c r="AG1" s="182"/>
      <c r="AH1" s="182"/>
      <c r="AI1" s="182"/>
      <c r="AJ1" s="182"/>
      <c r="AK1" s="8" t="s">
        <v>177</v>
      </c>
    </row>
    <row r="2" spans="1:37" x14ac:dyDescent="0.3">
      <c r="A2" s="15" t="s">
        <v>171</v>
      </c>
      <c r="B2" s="5" t="s">
        <v>102</v>
      </c>
      <c r="C2" s="5" t="s">
        <v>105</v>
      </c>
      <c r="D2" s="5" t="s">
        <v>108</v>
      </c>
      <c r="E2" s="5" t="s">
        <v>112</v>
      </c>
      <c r="F2" s="5" t="s">
        <v>174</v>
      </c>
      <c r="G2" s="4" t="s">
        <v>122</v>
      </c>
      <c r="H2" s="5"/>
      <c r="I2" s="5"/>
      <c r="J2" s="4" t="s">
        <v>177</v>
      </c>
      <c r="K2" s="5" t="s">
        <v>102</v>
      </c>
      <c r="L2" s="5" t="s">
        <v>105</v>
      </c>
      <c r="M2" s="5" t="s">
        <v>108</v>
      </c>
      <c r="N2" s="5" t="s">
        <v>112</v>
      </c>
      <c r="O2" s="5" t="s">
        <v>174</v>
      </c>
      <c r="P2" s="4" t="s">
        <v>122</v>
      </c>
      <c r="Q2" s="5"/>
      <c r="R2" s="5"/>
      <c r="S2" s="4" t="s">
        <v>177</v>
      </c>
      <c r="T2" s="5" t="s">
        <v>102</v>
      </c>
      <c r="U2" s="5" t="s">
        <v>105</v>
      </c>
      <c r="V2" s="5" t="s">
        <v>108</v>
      </c>
      <c r="W2" s="5" t="s">
        <v>112</v>
      </c>
      <c r="X2" s="5" t="s">
        <v>174</v>
      </c>
      <c r="Y2" s="4" t="s">
        <v>122</v>
      </c>
      <c r="Z2" s="5"/>
      <c r="AA2" s="5"/>
      <c r="AB2" s="4" t="s">
        <v>177</v>
      </c>
      <c r="AC2" s="5" t="s">
        <v>102</v>
      </c>
      <c r="AD2" s="5" t="s">
        <v>105</v>
      </c>
      <c r="AE2" s="5" t="s">
        <v>108</v>
      </c>
      <c r="AF2" s="5" t="s">
        <v>112</v>
      </c>
      <c r="AG2" s="5" t="s">
        <v>174</v>
      </c>
      <c r="AH2" s="4" t="s">
        <v>122</v>
      </c>
      <c r="AI2" s="5"/>
      <c r="AJ2" s="5"/>
      <c r="AK2" s="4" t="s">
        <v>177</v>
      </c>
    </row>
    <row r="3" spans="1:37" x14ac:dyDescent="0.3">
      <c r="A3" s="15">
        <v>43465</v>
      </c>
      <c r="B3" s="6">
        <v>1</v>
      </c>
      <c r="C3" s="6">
        <v>1</v>
      </c>
      <c r="D3" s="6">
        <v>1</v>
      </c>
      <c r="E3" s="6">
        <v>1</v>
      </c>
      <c r="F3" s="6">
        <v>1</v>
      </c>
      <c r="G3" s="6">
        <v>1</v>
      </c>
      <c r="H3" s="6">
        <v>1</v>
      </c>
      <c r="I3" s="6">
        <v>1</v>
      </c>
      <c r="J3" s="4" t="s">
        <v>177</v>
      </c>
      <c r="S3" s="4" t="s">
        <v>177</v>
      </c>
      <c r="AB3" s="4" t="s">
        <v>177</v>
      </c>
      <c r="AC3" s="7">
        <v>1</v>
      </c>
      <c r="AD3" s="7">
        <v>1</v>
      </c>
      <c r="AE3" s="7">
        <v>1</v>
      </c>
      <c r="AF3" s="7">
        <v>1</v>
      </c>
      <c r="AG3" s="7">
        <v>1</v>
      </c>
      <c r="AH3" s="7">
        <v>1</v>
      </c>
      <c r="AI3" s="7">
        <v>1</v>
      </c>
      <c r="AJ3" s="7">
        <v>1</v>
      </c>
      <c r="AK3" s="4" t="s">
        <v>177</v>
      </c>
    </row>
    <row r="4" spans="1:37" x14ac:dyDescent="0.3">
      <c r="A4" s="15">
        <v>43496</v>
      </c>
      <c r="B4" s="6">
        <f>((In5Y2!B5-In5Y2!B$4)/In5Y2!B$4)+Data5Y2!B$3</f>
        <v>1.0647725158527293</v>
      </c>
      <c r="C4" s="6">
        <f>((In5Y2!C5-In5Y2!C$4)/In5Y2!C$4)+Data5Y2!C$3</f>
        <v>1.0778542682486001</v>
      </c>
      <c r="D4" s="6">
        <f>((In5Y2!D5-In5Y2!D$4)/In5Y2!D$4)+Data5Y2!D$3</f>
        <v>1.0108222833260443</v>
      </c>
      <c r="E4" s="6">
        <f>((In5Y2!E5-In5Y2!E$4)/In5Y2!E$4)+Data5Y2!E$3</f>
        <v>1.0318956000630817</v>
      </c>
      <c r="F4" s="6" t="e">
        <f>((In5Y2!F5-In5Y2!F$4)/In5Y2!F$4)+Data5Y2!F$3</f>
        <v>#VALUE!</v>
      </c>
      <c r="G4" s="6">
        <f>((In5Y2!G5-In5Y2!G$4)/In5Y2!G$4)+Data5Y2!G$3</f>
        <v>1.009605466931575</v>
      </c>
      <c r="H4" s="6" t="e">
        <f>((In5Y2!H5-In5Y2!H$4)/In5Y2!H$4)+Data5Y2!H$3</f>
        <v>#DIV/0!</v>
      </c>
      <c r="I4" s="6" t="e">
        <f>((In5Y2!I5-In5Y2!I$4)/In5Y2!I$4)+Data5Y2!I$3</f>
        <v>#DIV/0!</v>
      </c>
      <c r="J4" s="4" t="s">
        <v>177</v>
      </c>
      <c r="K4" s="7">
        <f>B4/B3-1</f>
        <v>6.4772515852729251E-2</v>
      </c>
      <c r="L4" s="7">
        <f t="shared" ref="L4:R19" si="0">C4/C3-1</f>
        <v>7.7854268248600089E-2</v>
      </c>
      <c r="M4" s="7">
        <f t="shared" si="0"/>
        <v>1.0822283326044291E-2</v>
      </c>
      <c r="N4" s="7">
        <f t="shared" si="0"/>
        <v>3.1895600063081675E-2</v>
      </c>
      <c r="O4" s="7" t="e">
        <f t="shared" si="0"/>
        <v>#VALUE!</v>
      </c>
      <c r="P4" s="7">
        <f t="shared" si="0"/>
        <v>9.6054669315750463E-3</v>
      </c>
      <c r="Q4" s="7" t="e">
        <f t="shared" si="0"/>
        <v>#DIV/0!</v>
      </c>
      <c r="R4" s="7" t="e">
        <f t="shared" si="0"/>
        <v>#DIV/0!</v>
      </c>
      <c r="S4" s="4" t="s">
        <v>177</v>
      </c>
      <c r="T4" s="7" t="e">
        <f>(VLOOKUP(T$2,Fonder!$A$2:$F$29,4,FALSE)/12)+K4</f>
        <v>#VALUE!</v>
      </c>
      <c r="U4" s="7" t="e">
        <f>(VLOOKUP(U$2,Fonder!$A$2:$F$29,4,FALSE)/12)+L4</f>
        <v>#VALUE!</v>
      </c>
      <c r="V4" s="7" t="e">
        <f>(VLOOKUP(V$2,Fonder!$A$2:$F$29,4,FALSE)/12)+M4</f>
        <v>#VALUE!</v>
      </c>
      <c r="W4" s="7" t="e">
        <f>(VLOOKUP(W$2,Fonder!$A$2:$F$29,4,FALSE)/12)+N4</f>
        <v>#VALUE!</v>
      </c>
      <c r="X4" s="7" t="e">
        <f>(VLOOKUP(X$2,Fonder!$A$2:$F$29,4,FALSE)/12)+O4</f>
        <v>#N/A</v>
      </c>
      <c r="Y4" s="7" t="e">
        <f>(VLOOKUP(Y$2,Fonder!$A$2:$F$29,4,FALSE)/12)+P4</f>
        <v>#VALUE!</v>
      </c>
      <c r="Z4" s="7" t="e">
        <f>(VLOOKUP(Z$2,Fonder!$A$2:$F$29,4,FALSE)/12)+Q4</f>
        <v>#N/A</v>
      </c>
      <c r="AA4" s="7" t="e">
        <f>(VLOOKUP(AA$2,Fonder!$A$2:$F$29,4,FALSE)/12)+R4</f>
        <v>#N/A</v>
      </c>
      <c r="AB4" s="4" t="s">
        <v>177</v>
      </c>
      <c r="AC4" s="7" t="e">
        <f>AC3*(1+T4)</f>
        <v>#VALUE!</v>
      </c>
      <c r="AD4" s="7" t="e">
        <f t="shared" ref="AD4:AJ19" si="1">AD3*(1+U4)</f>
        <v>#VALUE!</v>
      </c>
      <c r="AE4" s="7" t="e">
        <f t="shared" si="1"/>
        <v>#VALUE!</v>
      </c>
      <c r="AF4" s="7" t="e">
        <f t="shared" si="1"/>
        <v>#VALUE!</v>
      </c>
      <c r="AG4" s="7" t="e">
        <f t="shared" si="1"/>
        <v>#N/A</v>
      </c>
      <c r="AH4" s="7" t="e">
        <f t="shared" si="1"/>
        <v>#VALUE!</v>
      </c>
      <c r="AI4" s="7" t="e">
        <f t="shared" si="1"/>
        <v>#N/A</v>
      </c>
      <c r="AJ4" s="7" t="e">
        <f t="shared" si="1"/>
        <v>#N/A</v>
      </c>
      <c r="AK4" s="4" t="s">
        <v>177</v>
      </c>
    </row>
    <row r="5" spans="1:37" x14ac:dyDescent="0.3">
      <c r="A5" s="15">
        <v>43524</v>
      </c>
      <c r="B5" s="6">
        <f>((In5Y2!B6-In5Y2!B$4)/In5Y2!B$4)+Data5Y2!B$3</f>
        <v>1.1337961267712731</v>
      </c>
      <c r="C5" s="6">
        <f>((In5Y2!C6-In5Y2!C$4)/In5Y2!C$4)+Data5Y2!C$3</f>
        <v>1.1538850822160993</v>
      </c>
      <c r="D5" s="6">
        <f>((In5Y2!D6-In5Y2!D$4)/In5Y2!D$4)+Data5Y2!D$3</f>
        <v>1.0178333136848969</v>
      </c>
      <c r="E5" s="6">
        <f>((In5Y2!E6-In5Y2!E$4)/In5Y2!E$4)+Data5Y2!E$3</f>
        <v>1.0464944691013134</v>
      </c>
      <c r="F5" s="6" t="e">
        <f>((In5Y2!F6-In5Y2!F$4)/In5Y2!F$4)+Data5Y2!F$3</f>
        <v>#VALUE!</v>
      </c>
      <c r="G5" s="6">
        <f>((In5Y2!G6-In5Y2!G$4)/In5Y2!G$4)+Data5Y2!G$3</f>
        <v>1.0134421770363315</v>
      </c>
      <c r="H5" s="6" t="e">
        <f>((In5Y2!H6-In5Y2!H$4)/In5Y2!H$4)+Data5Y2!H$3</f>
        <v>#DIV/0!</v>
      </c>
      <c r="I5" s="6" t="e">
        <f>((In5Y2!I6-In5Y2!I$4)/In5Y2!I$4)+Data5Y2!I$3</f>
        <v>#DIV/0!</v>
      </c>
      <c r="J5" s="4" t="s">
        <v>177</v>
      </c>
      <c r="K5" s="7">
        <f t="shared" ref="K5:R49" si="2">B5/B4-1</f>
        <v>6.4824748846250779E-2</v>
      </c>
      <c r="L5" s="7">
        <f t="shared" si="0"/>
        <v>7.0539048002325355E-2</v>
      </c>
      <c r="M5" s="7">
        <f t="shared" si="0"/>
        <v>6.935967354996686E-3</v>
      </c>
      <c r="N5" s="7">
        <f t="shared" si="0"/>
        <v>1.4147622140591842E-2</v>
      </c>
      <c r="O5" s="7" t="e">
        <f t="shared" si="0"/>
        <v>#VALUE!</v>
      </c>
      <c r="P5" s="7">
        <f t="shared" si="0"/>
        <v>3.8002073388301305E-3</v>
      </c>
      <c r="Q5" s="7" t="e">
        <f t="shared" si="0"/>
        <v>#DIV/0!</v>
      </c>
      <c r="R5" s="7" t="e">
        <f t="shared" si="0"/>
        <v>#DIV/0!</v>
      </c>
      <c r="S5" s="4" t="s">
        <v>177</v>
      </c>
      <c r="T5" s="7" t="e">
        <f>(VLOOKUP(T$2,Fonder!$A$2:$F$29,4,FALSE)/12)+K5</f>
        <v>#VALUE!</v>
      </c>
      <c r="U5" s="7" t="e">
        <f>(VLOOKUP(U$2,Fonder!$A$2:$F$29,4,FALSE)/12)+L5</f>
        <v>#VALUE!</v>
      </c>
      <c r="V5" s="7" t="e">
        <f>(VLOOKUP(V$2,Fonder!$A$2:$F$29,4,FALSE)/12)+M5</f>
        <v>#VALUE!</v>
      </c>
      <c r="W5" s="7" t="e">
        <f>(VLOOKUP(W$2,Fonder!$A$2:$F$29,4,FALSE)/12)+N5</f>
        <v>#VALUE!</v>
      </c>
      <c r="X5" s="7" t="e">
        <f>(VLOOKUP(X$2,Fonder!$A$2:$F$29,4,FALSE)/12)+O5</f>
        <v>#N/A</v>
      </c>
      <c r="Y5" s="7" t="e">
        <f>(VLOOKUP(Y$2,Fonder!$A$2:$F$29,4,FALSE)/12)+P5</f>
        <v>#VALUE!</v>
      </c>
      <c r="Z5" s="7" t="e">
        <f>(VLOOKUP(Z$2,Fonder!$A$2:$F$20,4,FALSE)/12)+Q5</f>
        <v>#N/A</v>
      </c>
      <c r="AA5" s="7" t="e">
        <f>(VLOOKUP(AA$2,Fonder!$A$2:$F$20,4,FALSE)/12)+R5</f>
        <v>#N/A</v>
      </c>
      <c r="AB5" s="4" t="s">
        <v>177</v>
      </c>
      <c r="AC5" s="7" t="e">
        <f t="shared" ref="AC5:AJ20" si="3">AC4*(1+T5)</f>
        <v>#VALUE!</v>
      </c>
      <c r="AD5" s="7" t="e">
        <f t="shared" si="1"/>
        <v>#VALUE!</v>
      </c>
      <c r="AE5" s="7" t="e">
        <f t="shared" si="1"/>
        <v>#VALUE!</v>
      </c>
      <c r="AF5" s="7" t="e">
        <f t="shared" si="1"/>
        <v>#VALUE!</v>
      </c>
      <c r="AG5" s="7" t="e">
        <f t="shared" si="1"/>
        <v>#N/A</v>
      </c>
      <c r="AH5" s="7" t="e">
        <f t="shared" si="1"/>
        <v>#VALUE!</v>
      </c>
      <c r="AI5" s="7" t="e">
        <f t="shared" si="1"/>
        <v>#N/A</v>
      </c>
      <c r="AJ5" s="7" t="e">
        <f t="shared" si="1"/>
        <v>#N/A</v>
      </c>
      <c r="AK5" s="4" t="s">
        <v>177</v>
      </c>
    </row>
    <row r="6" spans="1:37" x14ac:dyDescent="0.3">
      <c r="A6" s="15">
        <v>43555</v>
      </c>
      <c r="B6" s="6">
        <f>((In5Y2!B7-In5Y2!B$4)/In5Y2!B$4)+Data5Y2!B$3</f>
        <v>1.1583898296046387</v>
      </c>
      <c r="C6" s="6">
        <f>((In5Y2!C7-In5Y2!C$4)/In5Y2!C$4)+Data5Y2!C$3</f>
        <v>1.1833415000522134</v>
      </c>
      <c r="D6" s="6">
        <f>((In5Y2!D7-In5Y2!D$4)/In5Y2!D$4)+Data5Y2!D$3</f>
        <v>1.0241597477240816</v>
      </c>
      <c r="E6" s="6">
        <f>((In5Y2!E7-In5Y2!E$4)/In5Y2!E$4)+Data5Y2!E$3</f>
        <v>1.0543683961520265</v>
      </c>
      <c r="F6" s="6" t="e">
        <f>((In5Y2!F7-In5Y2!F$4)/In5Y2!F$4)+Data5Y2!F$3</f>
        <v>#VALUE!</v>
      </c>
      <c r="G6" s="6">
        <f>((In5Y2!G7-In5Y2!G$4)/In5Y2!G$4)+Data5Y2!G$3</f>
        <v>1.0101724034762642</v>
      </c>
      <c r="H6" s="6" t="e">
        <f>((In5Y2!H7-In5Y2!H$4)/In5Y2!H$4)+Data5Y2!H$3</f>
        <v>#DIV/0!</v>
      </c>
      <c r="I6" s="6" t="e">
        <f>((In5Y2!I7-In5Y2!I$4)/In5Y2!I$4)+Data5Y2!I$3</f>
        <v>#DIV/0!</v>
      </c>
      <c r="J6" s="4" t="s">
        <v>177</v>
      </c>
      <c r="K6" s="7">
        <f t="shared" si="2"/>
        <v>2.169146838012348E-2</v>
      </c>
      <c r="L6" s="7">
        <f t="shared" si="0"/>
        <v>2.5528034195174243E-2</v>
      </c>
      <c r="M6" s="7">
        <f t="shared" si="0"/>
        <v>6.2155894822117919E-3</v>
      </c>
      <c r="N6" s="7">
        <f t="shared" si="0"/>
        <v>7.524098103905752E-3</v>
      </c>
      <c r="O6" s="7" t="e">
        <f t="shared" si="0"/>
        <v>#VALUE!</v>
      </c>
      <c r="P6" s="7">
        <f t="shared" si="0"/>
        <v>-3.2264036707345678E-3</v>
      </c>
      <c r="Q6" s="7" t="e">
        <f t="shared" si="0"/>
        <v>#DIV/0!</v>
      </c>
      <c r="R6" s="7" t="e">
        <f t="shared" si="0"/>
        <v>#DIV/0!</v>
      </c>
      <c r="S6" s="4" t="s">
        <v>177</v>
      </c>
      <c r="T6" s="7" t="e">
        <f>(VLOOKUP(T$2,Fonder!$A$2:$F$29,4,FALSE)/12)+K6</f>
        <v>#VALUE!</v>
      </c>
      <c r="U6" s="7" t="e">
        <f>(VLOOKUP(U$2,Fonder!$A$2:$F$29,4,FALSE)/12)+L6</f>
        <v>#VALUE!</v>
      </c>
      <c r="V6" s="7" t="e">
        <f>(VLOOKUP(V$2,Fonder!$A$2:$F$29,4,FALSE)/12)+M6</f>
        <v>#VALUE!</v>
      </c>
      <c r="W6" s="7" t="e">
        <f>(VLOOKUP(W$2,Fonder!$A$2:$F$29,4,FALSE)/12)+N6</f>
        <v>#VALUE!</v>
      </c>
      <c r="X6" s="7" t="e">
        <f>(VLOOKUP(X$2,Fonder!$A$2:$F$29,4,FALSE)/12)+O6</f>
        <v>#N/A</v>
      </c>
      <c r="Y6" s="7" t="e">
        <f>(VLOOKUP(Y$2,Fonder!$A$2:$F$29,4,FALSE)/12)+P6</f>
        <v>#VALUE!</v>
      </c>
      <c r="Z6" s="7" t="e">
        <f>(VLOOKUP(Z$2,Fonder!$A$2:$F$20,4,FALSE)/12)+Q6</f>
        <v>#N/A</v>
      </c>
      <c r="AA6" s="7" t="e">
        <f>(VLOOKUP(AA$2,Fonder!$A$2:$F$20,4,FALSE)/12)+R6</f>
        <v>#N/A</v>
      </c>
      <c r="AB6" s="4" t="s">
        <v>177</v>
      </c>
      <c r="AC6" s="7" t="e">
        <f t="shared" si="3"/>
        <v>#VALUE!</v>
      </c>
      <c r="AD6" s="7" t="e">
        <f t="shared" si="1"/>
        <v>#VALUE!</v>
      </c>
      <c r="AE6" s="7" t="e">
        <f t="shared" si="1"/>
        <v>#VALUE!</v>
      </c>
      <c r="AF6" s="7" t="e">
        <f t="shared" si="1"/>
        <v>#VALUE!</v>
      </c>
      <c r="AG6" s="7" t="e">
        <f t="shared" si="1"/>
        <v>#N/A</v>
      </c>
      <c r="AH6" s="7" t="e">
        <f t="shared" si="1"/>
        <v>#VALUE!</v>
      </c>
      <c r="AI6" s="7" t="e">
        <f t="shared" si="1"/>
        <v>#N/A</v>
      </c>
      <c r="AJ6" s="7" t="e">
        <f t="shared" si="1"/>
        <v>#N/A</v>
      </c>
      <c r="AK6" s="4" t="s">
        <v>177</v>
      </c>
    </row>
    <row r="7" spans="1:37" x14ac:dyDescent="0.3">
      <c r="A7" s="15">
        <v>43585</v>
      </c>
      <c r="B7" s="6">
        <f>((In5Y2!B8-In5Y2!B$4)/In5Y2!B$4)+Data5Y2!B$3</f>
        <v>1.2628438411855349</v>
      </c>
      <c r="C7" s="6">
        <f>((In5Y2!C8-In5Y2!C$4)/In5Y2!C$4)+Data5Y2!C$3</f>
        <v>1.2733253540473455</v>
      </c>
      <c r="D7" s="6">
        <f>((In5Y2!D8-In5Y2!D$4)/In5Y2!D$4)+Data5Y2!D$3</f>
        <v>1.0236651334072284</v>
      </c>
      <c r="E7" s="6">
        <f>((In5Y2!E8-In5Y2!E$4)/In5Y2!E$4)+Data5Y2!E$3</f>
        <v>1.0664890621127807</v>
      </c>
      <c r="F7" s="6" t="e">
        <f>((In5Y2!F8-In5Y2!F$4)/In5Y2!F$4)+Data5Y2!F$3</f>
        <v>#VALUE!</v>
      </c>
      <c r="G7" s="6">
        <f>((In5Y2!G8-In5Y2!G$4)/In5Y2!G$4)+Data5Y2!G$3</f>
        <v>1.0080821419045214</v>
      </c>
      <c r="H7" s="6" t="e">
        <f>((In5Y2!H8-In5Y2!H$4)/In5Y2!H$4)+Data5Y2!H$3</f>
        <v>#DIV/0!</v>
      </c>
      <c r="I7" s="6" t="e">
        <f>((In5Y2!I8-In5Y2!I$4)/In5Y2!I$4)+Data5Y2!I$3</f>
        <v>#DIV/0!</v>
      </c>
      <c r="J7" s="4" t="s">
        <v>177</v>
      </c>
      <c r="K7" s="7">
        <f t="shared" si="2"/>
        <v>9.017172709168797E-2</v>
      </c>
      <c r="L7" s="7">
        <f t="shared" si="0"/>
        <v>7.6042168715591885E-2</v>
      </c>
      <c r="M7" s="7">
        <f t="shared" si="0"/>
        <v>-4.8294645239899125E-4</v>
      </c>
      <c r="N7" s="7">
        <f t="shared" si="0"/>
        <v>1.1495665087259077E-2</v>
      </c>
      <c r="O7" s="7" t="e">
        <f t="shared" si="0"/>
        <v>#VALUE!</v>
      </c>
      <c r="P7" s="7">
        <f t="shared" si="0"/>
        <v>-2.0692127052270859E-3</v>
      </c>
      <c r="Q7" s="7" t="e">
        <f t="shared" si="0"/>
        <v>#DIV/0!</v>
      </c>
      <c r="R7" s="7" t="e">
        <f t="shared" si="0"/>
        <v>#DIV/0!</v>
      </c>
      <c r="S7" s="4" t="s">
        <v>177</v>
      </c>
      <c r="T7" s="7" t="e">
        <f>(VLOOKUP(T$2,Fonder!$A$2:$F$29,4,FALSE)/12)+K7</f>
        <v>#VALUE!</v>
      </c>
      <c r="U7" s="7" t="e">
        <f>(VLOOKUP(U$2,Fonder!$A$2:$F$29,4,FALSE)/12)+L7</f>
        <v>#VALUE!</v>
      </c>
      <c r="V7" s="7" t="e">
        <f>(VLOOKUP(V$2,Fonder!$A$2:$F$29,4,FALSE)/12)+M7</f>
        <v>#VALUE!</v>
      </c>
      <c r="W7" s="7" t="e">
        <f>(VLOOKUP(W$2,Fonder!$A$2:$F$29,4,FALSE)/12)+N7</f>
        <v>#VALUE!</v>
      </c>
      <c r="X7" s="7" t="e">
        <f>(VLOOKUP(X$2,Fonder!$A$2:$F$29,4,FALSE)/12)+O7</f>
        <v>#N/A</v>
      </c>
      <c r="Y7" s="7" t="e">
        <f>(VLOOKUP(Y$2,Fonder!$A$2:$F$29,4,FALSE)/12)+P7</f>
        <v>#VALUE!</v>
      </c>
      <c r="Z7" s="7" t="e">
        <f>(VLOOKUP(Z$2,Fonder!$A$2:$F$20,4,FALSE)/12)+Q7</f>
        <v>#N/A</v>
      </c>
      <c r="AA7" s="7" t="e">
        <f>(VLOOKUP(AA$2,Fonder!$A$2:$F$20,4,FALSE)/12)+R7</f>
        <v>#N/A</v>
      </c>
      <c r="AB7" s="4" t="s">
        <v>177</v>
      </c>
      <c r="AC7" s="7" t="e">
        <f t="shared" si="3"/>
        <v>#VALUE!</v>
      </c>
      <c r="AD7" s="7" t="e">
        <f t="shared" si="1"/>
        <v>#VALUE!</v>
      </c>
      <c r="AE7" s="7" t="e">
        <f t="shared" si="1"/>
        <v>#VALUE!</v>
      </c>
      <c r="AF7" s="7" t="e">
        <f t="shared" si="1"/>
        <v>#VALUE!</v>
      </c>
      <c r="AG7" s="7" t="e">
        <f t="shared" si="1"/>
        <v>#N/A</v>
      </c>
      <c r="AH7" s="7" t="e">
        <f t="shared" si="1"/>
        <v>#VALUE!</v>
      </c>
      <c r="AI7" s="7" t="e">
        <f t="shared" si="1"/>
        <v>#N/A</v>
      </c>
      <c r="AJ7" s="7" t="e">
        <f t="shared" si="1"/>
        <v>#N/A</v>
      </c>
      <c r="AK7" s="4" t="s">
        <v>177</v>
      </c>
    </row>
    <row r="8" spans="1:37" x14ac:dyDescent="0.3">
      <c r="A8" s="15">
        <v>43616</v>
      </c>
      <c r="B8" s="6">
        <f>((In5Y2!B9-In5Y2!B$4)/In5Y2!B$4)+Data5Y2!B$3</f>
        <v>1.2547927522028708</v>
      </c>
      <c r="C8" s="6">
        <f>((In5Y2!C9-In5Y2!C$4)/In5Y2!C$4)+Data5Y2!C$3</f>
        <v>1.2689554900432969</v>
      </c>
      <c r="D8" s="6">
        <f>((In5Y2!D9-In5Y2!D$4)/In5Y2!D$4)+Data5Y2!D$3</f>
        <v>1.0318380202773458</v>
      </c>
      <c r="E8" s="6">
        <f>((In5Y2!E9-In5Y2!E$4)/In5Y2!E$4)+Data5Y2!E$3</f>
        <v>1.0533433212427061</v>
      </c>
      <c r="F8" s="6" t="e">
        <f>((In5Y2!F9-In5Y2!F$4)/In5Y2!F$4)+Data5Y2!F$3</f>
        <v>#VALUE!</v>
      </c>
      <c r="G8" s="6">
        <f>((In5Y2!G9-In5Y2!G$4)/In5Y2!G$4)+Data5Y2!G$3</f>
        <v>0.9971369197394323</v>
      </c>
      <c r="H8" s="6" t="e">
        <f>((In5Y2!H9-In5Y2!H$4)/In5Y2!H$4)+Data5Y2!H$3</f>
        <v>#DIV/0!</v>
      </c>
      <c r="I8" s="6" t="e">
        <f>((In5Y2!I9-In5Y2!I$4)/In5Y2!I$4)+Data5Y2!I$3</f>
        <v>#DIV/0!</v>
      </c>
      <c r="J8" s="4" t="s">
        <v>177</v>
      </c>
      <c r="K8" s="7">
        <f t="shared" si="2"/>
        <v>-6.3753638574235438E-3</v>
      </c>
      <c r="L8" s="7">
        <f t="shared" si="0"/>
        <v>-3.4318518752168847E-3</v>
      </c>
      <c r="M8" s="7">
        <f t="shared" si="0"/>
        <v>7.9839457293171545E-3</v>
      </c>
      <c r="N8" s="7">
        <f t="shared" si="0"/>
        <v>-1.2326184428026021E-2</v>
      </c>
      <c r="O8" s="7" t="e">
        <f t="shared" si="0"/>
        <v>#VALUE!</v>
      </c>
      <c r="P8" s="7">
        <f t="shared" si="0"/>
        <v>-1.0857470547400827E-2</v>
      </c>
      <c r="Q8" s="7" t="e">
        <f t="shared" si="0"/>
        <v>#DIV/0!</v>
      </c>
      <c r="R8" s="7" t="e">
        <f t="shared" si="0"/>
        <v>#DIV/0!</v>
      </c>
      <c r="S8" s="4" t="s">
        <v>177</v>
      </c>
      <c r="T8" s="7" t="e">
        <f>(VLOOKUP(T$2,Fonder!$A$2:$F$29,4,FALSE)/12)+K8</f>
        <v>#VALUE!</v>
      </c>
      <c r="U8" s="7" t="e">
        <f>(VLOOKUP(U$2,Fonder!$A$2:$F$29,4,FALSE)/12)+L8</f>
        <v>#VALUE!</v>
      </c>
      <c r="V8" s="7" t="e">
        <f>(VLOOKUP(V$2,Fonder!$A$2:$F$29,4,FALSE)/12)+M8</f>
        <v>#VALUE!</v>
      </c>
      <c r="W8" s="7" t="e">
        <f>(VLOOKUP(W$2,Fonder!$A$2:$F$29,4,FALSE)/12)+N8</f>
        <v>#VALUE!</v>
      </c>
      <c r="X8" s="7" t="e">
        <f>(VLOOKUP(X$2,Fonder!$A$2:$F$29,4,FALSE)/12)+O8</f>
        <v>#N/A</v>
      </c>
      <c r="Y8" s="7" t="e">
        <f>(VLOOKUP(Y$2,Fonder!$A$2:$F$29,4,FALSE)/12)+P8</f>
        <v>#VALUE!</v>
      </c>
      <c r="Z8" s="7" t="e">
        <f>(VLOOKUP(Z$2,Fonder!$A$2:$F$20,4,FALSE)/12)+Q8</f>
        <v>#N/A</v>
      </c>
      <c r="AA8" s="7" t="e">
        <f>(VLOOKUP(AA$2,Fonder!$A$2:$F$20,4,FALSE)/12)+R8</f>
        <v>#N/A</v>
      </c>
      <c r="AB8" s="4" t="s">
        <v>177</v>
      </c>
      <c r="AC8" s="7" t="e">
        <f t="shared" si="3"/>
        <v>#VALUE!</v>
      </c>
      <c r="AD8" s="7" t="e">
        <f t="shared" si="1"/>
        <v>#VALUE!</v>
      </c>
      <c r="AE8" s="7" t="e">
        <f t="shared" si="1"/>
        <v>#VALUE!</v>
      </c>
      <c r="AF8" s="7" t="e">
        <f t="shared" si="1"/>
        <v>#VALUE!</v>
      </c>
      <c r="AG8" s="7" t="e">
        <f t="shared" si="1"/>
        <v>#N/A</v>
      </c>
      <c r="AH8" s="7" t="e">
        <f t="shared" si="1"/>
        <v>#VALUE!</v>
      </c>
      <c r="AI8" s="7" t="e">
        <f t="shared" si="1"/>
        <v>#N/A</v>
      </c>
      <c r="AJ8" s="7" t="e">
        <f t="shared" si="1"/>
        <v>#N/A</v>
      </c>
      <c r="AK8" s="4" t="s">
        <v>177</v>
      </c>
    </row>
    <row r="9" spans="1:37" x14ac:dyDescent="0.3">
      <c r="A9" s="15">
        <v>43646</v>
      </c>
      <c r="B9" s="6">
        <f>((In5Y2!B10-In5Y2!B$4)/In5Y2!B$4)+Data5Y2!B$3</f>
        <v>1.3316118807876338</v>
      </c>
      <c r="C9" s="6">
        <f>((In5Y2!C10-In5Y2!C$4)/In5Y2!C$4)+Data5Y2!C$3</f>
        <v>1.3472595972334904</v>
      </c>
      <c r="D9" s="6">
        <f>((In5Y2!D10-In5Y2!D$4)/In5Y2!D$4)+Data5Y2!D$3</f>
        <v>1.0279270572045105</v>
      </c>
      <c r="E9" s="6">
        <f>((In5Y2!E10-In5Y2!E$4)/In5Y2!E$4)+Data5Y2!E$3</f>
        <v>1.0769031473179083</v>
      </c>
      <c r="F9" s="6" t="e">
        <f>((In5Y2!F10-In5Y2!F$4)/In5Y2!F$4)+Data5Y2!F$3</f>
        <v>#VALUE!</v>
      </c>
      <c r="G9" s="6">
        <f>((In5Y2!G10-In5Y2!G$4)/In5Y2!G$4)+Data5Y2!G$3</f>
        <v>1.0012951305323221</v>
      </c>
      <c r="H9" s="6" t="e">
        <f>((In5Y2!H10-In5Y2!H$4)/In5Y2!H$4)+Data5Y2!H$3</f>
        <v>#DIV/0!</v>
      </c>
      <c r="I9" s="6" t="e">
        <f>((In5Y2!I10-In5Y2!I$4)/In5Y2!I$4)+Data5Y2!I$3</f>
        <v>#DIV/0!</v>
      </c>
      <c r="J9" s="4" t="s">
        <v>177</v>
      </c>
      <c r="K9" s="7">
        <f t="shared" si="2"/>
        <v>6.1220570847179356E-2</v>
      </c>
      <c r="L9" s="7">
        <f t="shared" si="0"/>
        <v>6.1707528597021E-2</v>
      </c>
      <c r="M9" s="7">
        <f t="shared" si="0"/>
        <v>-3.7902878126008233E-3</v>
      </c>
      <c r="N9" s="7">
        <f t="shared" si="0"/>
        <v>2.2366711403654094E-2</v>
      </c>
      <c r="O9" s="7" t="e">
        <f t="shared" si="0"/>
        <v>#VALUE!</v>
      </c>
      <c r="P9" s="7">
        <f t="shared" si="0"/>
        <v>4.170150267805095E-3</v>
      </c>
      <c r="Q9" s="7" t="e">
        <f t="shared" si="0"/>
        <v>#DIV/0!</v>
      </c>
      <c r="R9" s="7" t="e">
        <f t="shared" si="0"/>
        <v>#DIV/0!</v>
      </c>
      <c r="S9" s="4" t="s">
        <v>177</v>
      </c>
      <c r="T9" s="7" t="e">
        <f>(VLOOKUP(T$2,Fonder!$A$2:$F$29,4,FALSE)/12)+K9</f>
        <v>#VALUE!</v>
      </c>
      <c r="U9" s="7" t="e">
        <f>(VLOOKUP(U$2,Fonder!$A$2:$F$29,4,FALSE)/12)+L9</f>
        <v>#VALUE!</v>
      </c>
      <c r="V9" s="7" t="e">
        <f>(VLOOKUP(V$2,Fonder!$A$2:$F$29,4,FALSE)/12)+M9</f>
        <v>#VALUE!</v>
      </c>
      <c r="W9" s="7" t="e">
        <f>(VLOOKUP(W$2,Fonder!$A$2:$F$29,4,FALSE)/12)+N9</f>
        <v>#VALUE!</v>
      </c>
      <c r="X9" s="7" t="e">
        <f>(VLOOKUP(X$2,Fonder!$A$2:$F$29,4,FALSE)/12)+O9</f>
        <v>#N/A</v>
      </c>
      <c r="Y9" s="7" t="e">
        <f>(VLOOKUP(Y$2,Fonder!$A$2:$F$29,4,FALSE)/12)+P9</f>
        <v>#VALUE!</v>
      </c>
      <c r="Z9" s="7" t="e">
        <f>(VLOOKUP(Z$2,Fonder!$A$2:$F$20,4,FALSE)/12)+Q9</f>
        <v>#N/A</v>
      </c>
      <c r="AA9" s="7" t="e">
        <f>(VLOOKUP(AA$2,Fonder!$A$2:$F$20,4,FALSE)/12)+R9</f>
        <v>#N/A</v>
      </c>
      <c r="AB9" s="4" t="s">
        <v>177</v>
      </c>
      <c r="AC9" s="7" t="e">
        <f t="shared" si="3"/>
        <v>#VALUE!</v>
      </c>
      <c r="AD9" s="7" t="e">
        <f t="shared" si="1"/>
        <v>#VALUE!</v>
      </c>
      <c r="AE9" s="7" t="e">
        <f t="shared" si="1"/>
        <v>#VALUE!</v>
      </c>
      <c r="AF9" s="7" t="e">
        <f t="shared" si="1"/>
        <v>#VALUE!</v>
      </c>
      <c r="AG9" s="7" t="e">
        <f t="shared" si="1"/>
        <v>#N/A</v>
      </c>
      <c r="AH9" s="7" t="e">
        <f t="shared" si="1"/>
        <v>#VALUE!</v>
      </c>
      <c r="AI9" s="7" t="e">
        <f t="shared" si="1"/>
        <v>#N/A</v>
      </c>
      <c r="AJ9" s="7" t="e">
        <f t="shared" si="1"/>
        <v>#N/A</v>
      </c>
      <c r="AK9" s="4" t="s">
        <v>177</v>
      </c>
    </row>
    <row r="10" spans="1:37" x14ac:dyDescent="0.3">
      <c r="A10" s="15">
        <v>43677</v>
      </c>
      <c r="B10" s="6">
        <f>((In5Y2!B11-In5Y2!B$4)/In5Y2!B$4)+Data5Y2!B$3</f>
        <v>1.3441676611037441</v>
      </c>
      <c r="C10" s="6">
        <f>((In5Y2!C11-In5Y2!C$4)/In5Y2!C$4)+Data5Y2!C$3</f>
        <v>1.3207833623854315</v>
      </c>
      <c r="D10" s="6">
        <f>((In5Y2!D11-In5Y2!D$4)/In5Y2!D$4)+Data5Y2!D$3</f>
        <v>1.0290785766303043</v>
      </c>
      <c r="E10" s="6">
        <f>((In5Y2!E11-In5Y2!E$4)/In5Y2!E$4)+Data5Y2!E$3</f>
        <v>1.0810597697524049</v>
      </c>
      <c r="F10" s="6" t="e">
        <f>((In5Y2!F11-In5Y2!F$4)/In5Y2!F$4)+Data5Y2!F$3</f>
        <v>#VALUE!</v>
      </c>
      <c r="G10" s="6">
        <f>((In5Y2!G11-In5Y2!G$4)/In5Y2!G$4)+Data5Y2!G$3</f>
        <v>1.0029726136180388</v>
      </c>
      <c r="H10" s="6" t="e">
        <f>((In5Y2!H11-In5Y2!H$4)/In5Y2!H$4)+Data5Y2!H$3</f>
        <v>#DIV/0!</v>
      </c>
      <c r="I10" s="6" t="e">
        <f>((In5Y2!I11-In5Y2!I$4)/In5Y2!I$4)+Data5Y2!I$3</f>
        <v>#DIV/0!</v>
      </c>
      <c r="J10" s="4" t="s">
        <v>177</v>
      </c>
      <c r="K10" s="7">
        <f t="shared" si="2"/>
        <v>9.4290089306530156E-3</v>
      </c>
      <c r="L10" s="7">
        <f t="shared" si="0"/>
        <v>-1.965191779106723E-2</v>
      </c>
      <c r="M10" s="7">
        <f t="shared" si="0"/>
        <v>1.1202345708511974E-3</v>
      </c>
      <c r="N10" s="7">
        <f t="shared" si="0"/>
        <v>3.8597922615872804E-3</v>
      </c>
      <c r="O10" s="7" t="e">
        <f t="shared" si="0"/>
        <v>#VALUE!</v>
      </c>
      <c r="P10" s="7">
        <f t="shared" si="0"/>
        <v>1.6753133362636952E-3</v>
      </c>
      <c r="Q10" s="7" t="e">
        <f t="shared" si="0"/>
        <v>#DIV/0!</v>
      </c>
      <c r="R10" s="7" t="e">
        <f t="shared" si="0"/>
        <v>#DIV/0!</v>
      </c>
      <c r="S10" s="4" t="s">
        <v>177</v>
      </c>
      <c r="T10" s="7" t="e">
        <f>(VLOOKUP(T$2,Fonder!$A$2:$F$29,4,FALSE)/12)+K10</f>
        <v>#VALUE!</v>
      </c>
      <c r="U10" s="7" t="e">
        <f>(VLOOKUP(U$2,Fonder!$A$2:$F$29,4,FALSE)/12)+L10</f>
        <v>#VALUE!</v>
      </c>
      <c r="V10" s="7" t="e">
        <f>(VLOOKUP(V$2,Fonder!$A$2:$F$29,4,FALSE)/12)+M10</f>
        <v>#VALUE!</v>
      </c>
      <c r="W10" s="7" t="e">
        <f>(VLOOKUP(W$2,Fonder!$A$2:$F$29,4,FALSE)/12)+N10</f>
        <v>#VALUE!</v>
      </c>
      <c r="X10" s="7" t="e">
        <f>(VLOOKUP(X$2,Fonder!$A$2:$F$29,4,FALSE)/12)+O10</f>
        <v>#N/A</v>
      </c>
      <c r="Y10" s="7" t="e">
        <f>(VLOOKUP(Y$2,Fonder!$A$2:$F$29,4,FALSE)/12)+P10</f>
        <v>#VALUE!</v>
      </c>
      <c r="Z10" s="7" t="e">
        <f>(VLOOKUP(Z$2,Fonder!$A$2:$F$20,4,FALSE)/12)+Q10</f>
        <v>#N/A</v>
      </c>
      <c r="AA10" s="7" t="e">
        <f>(VLOOKUP(AA$2,Fonder!$A$2:$F$20,4,FALSE)/12)+R10</f>
        <v>#N/A</v>
      </c>
      <c r="AB10" s="4" t="s">
        <v>177</v>
      </c>
      <c r="AC10" s="7" t="e">
        <f t="shared" si="3"/>
        <v>#VALUE!</v>
      </c>
      <c r="AD10" s="7" t="e">
        <f t="shared" si="1"/>
        <v>#VALUE!</v>
      </c>
      <c r="AE10" s="7" t="e">
        <f t="shared" si="1"/>
        <v>#VALUE!</v>
      </c>
      <c r="AF10" s="7" t="e">
        <f t="shared" si="1"/>
        <v>#VALUE!</v>
      </c>
      <c r="AG10" s="7" t="e">
        <f t="shared" si="1"/>
        <v>#N/A</v>
      </c>
      <c r="AH10" s="7" t="e">
        <f t="shared" si="1"/>
        <v>#VALUE!</v>
      </c>
      <c r="AI10" s="7" t="e">
        <f t="shared" si="1"/>
        <v>#N/A</v>
      </c>
      <c r="AJ10" s="7" t="e">
        <f t="shared" si="1"/>
        <v>#N/A</v>
      </c>
      <c r="AK10" s="4" t="s">
        <v>177</v>
      </c>
    </row>
    <row r="11" spans="1:37" x14ac:dyDescent="0.3">
      <c r="A11" s="15">
        <v>43708</v>
      </c>
      <c r="B11" s="6">
        <f>((In5Y2!B12-In5Y2!B$4)/In5Y2!B$4)+Data5Y2!B$3</f>
        <v>1.3652754027815799</v>
      </c>
      <c r="C11" s="6">
        <f>((In5Y2!C12-In5Y2!C$4)/In5Y2!C$4)+Data5Y2!C$3</f>
        <v>1.3182931825301833</v>
      </c>
      <c r="D11" s="6">
        <f>((In5Y2!D12-In5Y2!D$4)/In5Y2!D$4)+Data5Y2!D$3</f>
        <v>1.0411219698593641</v>
      </c>
      <c r="E11" s="6">
        <f>((In5Y2!E12-In5Y2!E$4)/In5Y2!E$4)+Data5Y2!E$3</f>
        <v>1.0881677067609885</v>
      </c>
      <c r="F11" s="6" t="e">
        <f>((In5Y2!F12-In5Y2!F$4)/In5Y2!F$4)+Data5Y2!F$3</f>
        <v>#VALUE!</v>
      </c>
      <c r="G11" s="6">
        <f>((In5Y2!G12-In5Y2!G$4)/In5Y2!G$4)+Data5Y2!G$3</f>
        <v>1.0035801180729025</v>
      </c>
      <c r="H11" s="6" t="e">
        <f>((In5Y2!H12-In5Y2!H$4)/In5Y2!H$4)+Data5Y2!H$3</f>
        <v>#DIV/0!</v>
      </c>
      <c r="I11" s="6" t="e">
        <f>((In5Y2!I12-In5Y2!I$4)/In5Y2!I$4)+Data5Y2!I$3</f>
        <v>#DIV/0!</v>
      </c>
      <c r="J11" s="4" t="s">
        <v>177</v>
      </c>
      <c r="K11" s="7">
        <f t="shared" si="2"/>
        <v>1.5703205997757319E-2</v>
      </c>
      <c r="L11" s="7">
        <f t="shared" si="0"/>
        <v>-1.8853809990085901E-3</v>
      </c>
      <c r="M11" s="7">
        <f t="shared" si="0"/>
        <v>1.170308419838606E-2</v>
      </c>
      <c r="N11" s="7">
        <f t="shared" si="0"/>
        <v>6.5749713452121217E-3</v>
      </c>
      <c r="O11" s="7" t="e">
        <f t="shared" si="0"/>
        <v>#VALUE!</v>
      </c>
      <c r="P11" s="7">
        <f t="shared" si="0"/>
        <v>6.0570393110959131E-4</v>
      </c>
      <c r="Q11" s="7" t="e">
        <f t="shared" si="0"/>
        <v>#DIV/0!</v>
      </c>
      <c r="R11" s="7" t="e">
        <f t="shared" si="0"/>
        <v>#DIV/0!</v>
      </c>
      <c r="S11" s="4" t="s">
        <v>177</v>
      </c>
      <c r="T11" s="7" t="e">
        <f>(VLOOKUP(T$2,Fonder!$A$2:$F$29,4,FALSE)/12)+K11</f>
        <v>#VALUE!</v>
      </c>
      <c r="U11" s="7" t="e">
        <f>(VLOOKUP(U$2,Fonder!$A$2:$F$29,4,FALSE)/12)+L11</f>
        <v>#VALUE!</v>
      </c>
      <c r="V11" s="7" t="e">
        <f>(VLOOKUP(V$2,Fonder!$A$2:$F$29,4,FALSE)/12)+M11</f>
        <v>#VALUE!</v>
      </c>
      <c r="W11" s="7" t="e">
        <f>(VLOOKUP(W$2,Fonder!$A$2:$F$29,4,FALSE)/12)+N11</f>
        <v>#VALUE!</v>
      </c>
      <c r="X11" s="7" t="e">
        <f>(VLOOKUP(X$2,Fonder!$A$2:$F$29,4,FALSE)/12)+O11</f>
        <v>#N/A</v>
      </c>
      <c r="Y11" s="7" t="e">
        <f>(VLOOKUP(Y$2,Fonder!$A$2:$F$29,4,FALSE)/12)+P11</f>
        <v>#VALUE!</v>
      </c>
      <c r="Z11" s="7" t="e">
        <f>(VLOOKUP(Z$2,Fonder!$A$2:$F$20,4,FALSE)/12)+Q11</f>
        <v>#N/A</v>
      </c>
      <c r="AA11" s="7" t="e">
        <f>(VLOOKUP(AA$2,Fonder!$A$2:$F$20,4,FALSE)/12)+R11</f>
        <v>#N/A</v>
      </c>
      <c r="AB11" s="4" t="s">
        <v>177</v>
      </c>
      <c r="AC11" s="7" t="e">
        <f t="shared" si="3"/>
        <v>#VALUE!</v>
      </c>
      <c r="AD11" s="7" t="e">
        <f t="shared" si="1"/>
        <v>#VALUE!</v>
      </c>
      <c r="AE11" s="7" t="e">
        <f t="shared" si="1"/>
        <v>#VALUE!</v>
      </c>
      <c r="AF11" s="7" t="e">
        <f t="shared" si="1"/>
        <v>#VALUE!</v>
      </c>
      <c r="AG11" s="7" t="e">
        <f t="shared" si="1"/>
        <v>#N/A</v>
      </c>
      <c r="AH11" s="7" t="e">
        <f t="shared" si="1"/>
        <v>#VALUE!</v>
      </c>
      <c r="AI11" s="7" t="e">
        <f t="shared" si="1"/>
        <v>#N/A</v>
      </c>
      <c r="AJ11" s="7" t="e">
        <f t="shared" si="1"/>
        <v>#N/A</v>
      </c>
      <c r="AK11" s="4" t="s">
        <v>177</v>
      </c>
    </row>
    <row r="12" spans="1:37" x14ac:dyDescent="0.3">
      <c r="A12" s="15">
        <v>43738</v>
      </c>
      <c r="B12" s="6">
        <f>((In5Y2!B13-In5Y2!B$4)/In5Y2!B$4)+Data5Y2!B$3</f>
        <v>1.3551185167541417</v>
      </c>
      <c r="C12" s="6">
        <f>((In5Y2!C13-In5Y2!C$4)/In5Y2!C$4)+Data5Y2!C$3</f>
        <v>1.3197471262521185</v>
      </c>
      <c r="D12" s="6">
        <f>((In5Y2!D13-In5Y2!D$4)/In5Y2!D$4)+Data5Y2!D$3</f>
        <v>1.0455105120801493</v>
      </c>
      <c r="E12" s="6">
        <f>((In5Y2!E13-In5Y2!E$4)/In5Y2!E$4)+Data5Y2!E$3</f>
        <v>1.0902009597404645</v>
      </c>
      <c r="F12" s="6" t="e">
        <f>((In5Y2!F13-In5Y2!F$4)/In5Y2!F$4)+Data5Y2!F$3</f>
        <v>#VALUE!</v>
      </c>
      <c r="G12" s="6">
        <f>((In5Y2!G13-In5Y2!G$4)/In5Y2!G$4)+Data5Y2!G$3</f>
        <v>1.0213113374124365</v>
      </c>
      <c r="H12" s="6" t="e">
        <f>((In5Y2!H13-In5Y2!H$4)/In5Y2!H$4)+Data5Y2!H$3</f>
        <v>#DIV/0!</v>
      </c>
      <c r="I12" s="6" t="e">
        <f>((In5Y2!I13-In5Y2!I$4)/In5Y2!I$4)+Data5Y2!I$3</f>
        <v>#DIV/0!</v>
      </c>
      <c r="J12" s="4" t="s">
        <v>177</v>
      </c>
      <c r="K12" s="7">
        <f t="shared" si="2"/>
        <v>-7.4394411609149946E-3</v>
      </c>
      <c r="L12" s="7">
        <f t="shared" si="0"/>
        <v>1.1028986125412032E-3</v>
      </c>
      <c r="M12" s="7">
        <f t="shared" si="0"/>
        <v>4.2152047001544624E-3</v>
      </c>
      <c r="N12" s="7">
        <f t="shared" si="0"/>
        <v>1.868510677943247E-3</v>
      </c>
      <c r="O12" s="7" t="e">
        <f t="shared" si="0"/>
        <v>#VALUE!</v>
      </c>
      <c r="P12" s="7">
        <f t="shared" si="0"/>
        <v>1.7667965935377339E-2</v>
      </c>
      <c r="Q12" s="7" t="e">
        <f t="shared" si="0"/>
        <v>#DIV/0!</v>
      </c>
      <c r="R12" s="7" t="e">
        <f t="shared" si="0"/>
        <v>#DIV/0!</v>
      </c>
      <c r="S12" s="4" t="s">
        <v>177</v>
      </c>
      <c r="T12" s="7" t="e">
        <f>(VLOOKUP(T$2,Fonder!$A$2:$F$29,4,FALSE)/12)+K12</f>
        <v>#VALUE!</v>
      </c>
      <c r="U12" s="7" t="e">
        <f>(VLOOKUP(U$2,Fonder!$A$2:$F$29,4,FALSE)/12)+L12</f>
        <v>#VALUE!</v>
      </c>
      <c r="V12" s="7" t="e">
        <f>(VLOOKUP(V$2,Fonder!$A$2:$F$29,4,FALSE)/12)+M12</f>
        <v>#VALUE!</v>
      </c>
      <c r="W12" s="7" t="e">
        <f>(VLOOKUP(W$2,Fonder!$A$2:$F$29,4,FALSE)/12)+N12</f>
        <v>#VALUE!</v>
      </c>
      <c r="X12" s="7" t="e">
        <f>(VLOOKUP(X$2,Fonder!$A$2:$F$29,4,FALSE)/12)+O12</f>
        <v>#N/A</v>
      </c>
      <c r="Y12" s="7" t="e">
        <f>(VLOOKUP(Y$2,Fonder!$A$2:$F$29,4,FALSE)/12)+P12</f>
        <v>#VALUE!</v>
      </c>
      <c r="Z12" s="7" t="e">
        <f>(VLOOKUP(Z$2,Fonder!$A$2:$F$20,4,FALSE)/12)+Q12</f>
        <v>#N/A</v>
      </c>
      <c r="AA12" s="7" t="e">
        <f>(VLOOKUP(AA$2,Fonder!$A$2:$F$20,4,FALSE)/12)+R12</f>
        <v>#N/A</v>
      </c>
      <c r="AB12" s="4" t="s">
        <v>177</v>
      </c>
      <c r="AC12" s="7" t="e">
        <f t="shared" si="3"/>
        <v>#VALUE!</v>
      </c>
      <c r="AD12" s="7" t="e">
        <f t="shared" si="1"/>
        <v>#VALUE!</v>
      </c>
      <c r="AE12" s="7" t="e">
        <f t="shared" si="1"/>
        <v>#VALUE!</v>
      </c>
      <c r="AF12" s="7" t="e">
        <f t="shared" si="1"/>
        <v>#VALUE!</v>
      </c>
      <c r="AG12" s="7" t="e">
        <f t="shared" si="1"/>
        <v>#N/A</v>
      </c>
      <c r="AH12" s="7" t="e">
        <f t="shared" si="1"/>
        <v>#VALUE!</v>
      </c>
      <c r="AI12" s="7" t="e">
        <f t="shared" si="1"/>
        <v>#N/A</v>
      </c>
      <c r="AJ12" s="7" t="e">
        <f t="shared" si="1"/>
        <v>#N/A</v>
      </c>
      <c r="AK12" s="4" t="s">
        <v>177</v>
      </c>
    </row>
    <row r="13" spans="1:37" x14ac:dyDescent="0.3">
      <c r="A13" s="15">
        <v>43769</v>
      </c>
      <c r="B13" s="6">
        <f>((In5Y2!B14-In5Y2!B$4)/In5Y2!B$4)+Data5Y2!B$3</f>
        <v>1.4031386685721938</v>
      </c>
      <c r="C13" s="6">
        <f>((In5Y2!C14-In5Y2!C$4)/In5Y2!C$4)+Data5Y2!C$3</f>
        <v>1.3361582147820288</v>
      </c>
      <c r="D13" s="6">
        <f>((In5Y2!D14-In5Y2!D$4)/In5Y2!D$4)+Data5Y2!D$3</f>
        <v>1.0478283461571547</v>
      </c>
      <c r="E13" s="6">
        <f>((In5Y2!E14-In5Y2!E$4)/In5Y2!E$4)+Data5Y2!E$3</f>
        <v>1.0913499448036588</v>
      </c>
      <c r="F13" s="6" t="e">
        <f>((In5Y2!F14-In5Y2!F$4)/In5Y2!F$4)+Data5Y2!F$3</f>
        <v>#VALUE!</v>
      </c>
      <c r="G13" s="6">
        <f>((In5Y2!G14-In5Y2!G$4)/In5Y2!G$4)+Data5Y2!G$3</f>
        <v>1.0252301975352967</v>
      </c>
      <c r="H13" s="6" t="e">
        <f>((In5Y2!H14-In5Y2!H$4)/In5Y2!H$4)+Data5Y2!H$3</f>
        <v>#DIV/0!</v>
      </c>
      <c r="I13" s="6" t="e">
        <f>((In5Y2!I14-In5Y2!I$4)/In5Y2!I$4)+Data5Y2!I$3</f>
        <v>#DIV/0!</v>
      </c>
      <c r="J13" s="4" t="s">
        <v>177</v>
      </c>
      <c r="K13" s="7">
        <f t="shared" si="2"/>
        <v>3.5436126969228265E-2</v>
      </c>
      <c r="L13" s="7">
        <f t="shared" si="0"/>
        <v>1.2435025016129586E-2</v>
      </c>
      <c r="M13" s="7">
        <f t="shared" si="0"/>
        <v>2.2169400022518104E-3</v>
      </c>
      <c r="N13" s="7">
        <f t="shared" si="0"/>
        <v>1.0539204290076487E-3</v>
      </c>
      <c r="O13" s="7" t="e">
        <f t="shared" si="0"/>
        <v>#VALUE!</v>
      </c>
      <c r="P13" s="7">
        <f t="shared" si="0"/>
        <v>3.8370866740682352E-3</v>
      </c>
      <c r="Q13" s="7" t="e">
        <f t="shared" si="0"/>
        <v>#DIV/0!</v>
      </c>
      <c r="R13" s="7" t="e">
        <f t="shared" si="0"/>
        <v>#DIV/0!</v>
      </c>
      <c r="S13" s="4" t="s">
        <v>177</v>
      </c>
      <c r="T13" s="7" t="e">
        <f>(VLOOKUP(T$2,Fonder!$A$2:$F$29,4,FALSE)/12)+K13</f>
        <v>#VALUE!</v>
      </c>
      <c r="U13" s="7" t="e">
        <f>(VLOOKUP(U$2,Fonder!$A$2:$F$29,4,FALSE)/12)+L13</f>
        <v>#VALUE!</v>
      </c>
      <c r="V13" s="7" t="e">
        <f>(VLOOKUP(V$2,Fonder!$A$2:$F$29,4,FALSE)/12)+M13</f>
        <v>#VALUE!</v>
      </c>
      <c r="W13" s="7" t="e">
        <f>(VLOOKUP(W$2,Fonder!$A$2:$F$29,4,FALSE)/12)+N13</f>
        <v>#VALUE!</v>
      </c>
      <c r="X13" s="7" t="e">
        <f>(VLOOKUP(X$2,Fonder!$A$2:$F$29,4,FALSE)/12)+O13</f>
        <v>#N/A</v>
      </c>
      <c r="Y13" s="7" t="e">
        <f>(VLOOKUP(Y$2,Fonder!$A$2:$F$29,4,FALSE)/12)+P13</f>
        <v>#VALUE!</v>
      </c>
      <c r="Z13" s="7" t="e">
        <f>(VLOOKUP(Z$2,Fonder!$A$2:$F$20,4,FALSE)/12)+Q13</f>
        <v>#N/A</v>
      </c>
      <c r="AA13" s="7" t="e">
        <f>(VLOOKUP(AA$2,Fonder!$A$2:$F$20,4,FALSE)/12)+R13</f>
        <v>#N/A</v>
      </c>
      <c r="AB13" s="4" t="s">
        <v>177</v>
      </c>
      <c r="AC13" s="7" t="e">
        <f t="shared" si="3"/>
        <v>#VALUE!</v>
      </c>
      <c r="AD13" s="7" t="e">
        <f t="shared" si="1"/>
        <v>#VALUE!</v>
      </c>
      <c r="AE13" s="7" t="e">
        <f t="shared" si="1"/>
        <v>#VALUE!</v>
      </c>
      <c r="AF13" s="7" t="e">
        <f t="shared" si="1"/>
        <v>#VALUE!</v>
      </c>
      <c r="AG13" s="7" t="e">
        <f t="shared" si="1"/>
        <v>#N/A</v>
      </c>
      <c r="AH13" s="7" t="e">
        <f t="shared" si="1"/>
        <v>#VALUE!</v>
      </c>
      <c r="AI13" s="7" t="e">
        <f t="shared" si="1"/>
        <v>#N/A</v>
      </c>
      <c r="AJ13" s="7" t="e">
        <f t="shared" si="1"/>
        <v>#N/A</v>
      </c>
      <c r="AK13" s="4" t="s">
        <v>177</v>
      </c>
    </row>
    <row r="14" spans="1:37" x14ac:dyDescent="0.3">
      <c r="A14" s="15">
        <v>43799</v>
      </c>
      <c r="B14" s="6">
        <f>((In5Y2!B15-In5Y2!B$4)/In5Y2!B$4)+Data5Y2!B$3</f>
        <v>1.4808935752847132</v>
      </c>
      <c r="C14" s="6">
        <f>((In5Y2!C15-In5Y2!C$4)/In5Y2!C$4)+Data5Y2!C$3</f>
        <v>1.4078111319072366</v>
      </c>
      <c r="D14" s="6">
        <f>((In5Y2!D15-In5Y2!D$4)/In5Y2!D$4)+Data5Y2!D$3</f>
        <v>1.0692820391784383</v>
      </c>
      <c r="E14" s="6">
        <f>((In5Y2!E15-In5Y2!E$4)/In5Y2!E$4)+Data5Y2!E$3</f>
        <v>1.0946898866785322</v>
      </c>
      <c r="F14" s="6" t="e">
        <f>((In5Y2!F15-In5Y2!F$4)/In5Y2!F$4)+Data5Y2!F$3</f>
        <v>#VALUE!</v>
      </c>
      <c r="G14" s="6">
        <f>((In5Y2!G15-In5Y2!G$4)/In5Y2!G$4)+Data5Y2!G$3</f>
        <v>1.019241359795781</v>
      </c>
      <c r="H14" s="6" t="e">
        <f>((In5Y2!H15-In5Y2!H$4)/In5Y2!H$4)+Data5Y2!H$3</f>
        <v>#DIV/0!</v>
      </c>
      <c r="I14" s="6" t="e">
        <f>((In5Y2!I15-In5Y2!I$4)/In5Y2!I$4)+Data5Y2!I$3</f>
        <v>#DIV/0!</v>
      </c>
      <c r="J14" s="4" t="s">
        <v>177</v>
      </c>
      <c r="K14" s="7">
        <f t="shared" si="2"/>
        <v>5.5414983888685265E-2</v>
      </c>
      <c r="L14" s="7">
        <f t="shared" si="0"/>
        <v>5.3626072371150135E-2</v>
      </c>
      <c r="M14" s="7">
        <f t="shared" si="0"/>
        <v>2.0474434672399955E-2</v>
      </c>
      <c r="N14" s="7">
        <f t="shared" si="0"/>
        <v>3.0603766379209141E-3</v>
      </c>
      <c r="O14" s="7" t="e">
        <f t="shared" si="0"/>
        <v>#VALUE!</v>
      </c>
      <c r="P14" s="7">
        <f t="shared" si="0"/>
        <v>-5.8414566347275709E-3</v>
      </c>
      <c r="Q14" s="7" t="e">
        <f t="shared" si="0"/>
        <v>#DIV/0!</v>
      </c>
      <c r="R14" s="7" t="e">
        <f t="shared" si="0"/>
        <v>#DIV/0!</v>
      </c>
      <c r="S14" s="4" t="s">
        <v>177</v>
      </c>
      <c r="T14" s="7" t="e">
        <f>(VLOOKUP(T$2,Fonder!$A$2:$F$29,4,FALSE)/12)+K14</f>
        <v>#VALUE!</v>
      </c>
      <c r="U14" s="7" t="e">
        <f>(VLOOKUP(U$2,Fonder!$A$2:$F$29,4,FALSE)/12)+L14</f>
        <v>#VALUE!</v>
      </c>
      <c r="V14" s="7" t="e">
        <f>(VLOOKUP(V$2,Fonder!$A$2:$F$29,4,FALSE)/12)+M14</f>
        <v>#VALUE!</v>
      </c>
      <c r="W14" s="7" t="e">
        <f>(VLOOKUP(W$2,Fonder!$A$2:$F$29,4,FALSE)/12)+N14</f>
        <v>#VALUE!</v>
      </c>
      <c r="X14" s="7" t="e">
        <f>(VLOOKUP(X$2,Fonder!$A$2:$F$29,4,FALSE)/12)+O14</f>
        <v>#N/A</v>
      </c>
      <c r="Y14" s="7" t="e">
        <f>(VLOOKUP(Y$2,Fonder!$A$2:$F$29,4,FALSE)/12)+P14</f>
        <v>#VALUE!</v>
      </c>
      <c r="Z14" s="7" t="e">
        <f>(VLOOKUP(Z$2,Fonder!$A$2:$F$20,4,FALSE)/12)+Q14</f>
        <v>#N/A</v>
      </c>
      <c r="AA14" s="7" t="e">
        <f>(VLOOKUP(AA$2,Fonder!$A$2:$F$20,4,FALSE)/12)+R14</f>
        <v>#N/A</v>
      </c>
      <c r="AB14" s="4" t="s">
        <v>177</v>
      </c>
      <c r="AC14" s="7" t="e">
        <f t="shared" si="3"/>
        <v>#VALUE!</v>
      </c>
      <c r="AD14" s="7" t="e">
        <f t="shared" si="1"/>
        <v>#VALUE!</v>
      </c>
      <c r="AE14" s="7" t="e">
        <f t="shared" si="1"/>
        <v>#VALUE!</v>
      </c>
      <c r="AF14" s="7" t="e">
        <f t="shared" si="1"/>
        <v>#VALUE!</v>
      </c>
      <c r="AG14" s="7" t="e">
        <f t="shared" si="1"/>
        <v>#N/A</v>
      </c>
      <c r="AH14" s="7" t="e">
        <f t="shared" si="1"/>
        <v>#VALUE!</v>
      </c>
      <c r="AI14" s="7" t="e">
        <f t="shared" si="1"/>
        <v>#N/A</v>
      </c>
      <c r="AJ14" s="7" t="e">
        <f t="shared" si="1"/>
        <v>#N/A</v>
      </c>
      <c r="AK14" s="4" t="s">
        <v>177</v>
      </c>
    </row>
    <row r="15" spans="1:37" x14ac:dyDescent="0.3">
      <c r="A15" s="15">
        <v>43830</v>
      </c>
      <c r="B15" s="6">
        <f>((In5Y2!B16-In5Y2!B$4)/In5Y2!B$4)+Data5Y2!B$3</f>
        <v>1.5862249035484912</v>
      </c>
      <c r="C15" s="6">
        <f>((In5Y2!C16-In5Y2!C$4)/In5Y2!C$4)+Data5Y2!C$3</f>
        <v>1.5075709500437788</v>
      </c>
      <c r="D15" s="6">
        <f>((In5Y2!D16-In5Y2!D$4)/In5Y2!D$4)+Data5Y2!D$3</f>
        <v>1.0812268386490926</v>
      </c>
      <c r="E15" s="6">
        <f>((In5Y2!E16-In5Y2!E$4)/In5Y2!E$4)+Data5Y2!E$3</f>
        <v>1.1054362763872305</v>
      </c>
      <c r="F15" s="6" t="e">
        <f>((In5Y2!F16-In5Y2!F$4)/In5Y2!F$4)+Data5Y2!F$3</f>
        <v>#VALUE!</v>
      </c>
      <c r="G15" s="6">
        <f>((In5Y2!G16-In5Y2!G$4)/In5Y2!G$4)+Data5Y2!G$3</f>
        <v>1.0232484551232706</v>
      </c>
      <c r="H15" s="6" t="e">
        <f>((In5Y2!H16-In5Y2!H$4)/In5Y2!H$4)+Data5Y2!H$3</f>
        <v>#DIV/0!</v>
      </c>
      <c r="I15" s="6" t="e">
        <f>((In5Y2!I16-In5Y2!I$4)/In5Y2!I$4)+Data5Y2!I$3</f>
        <v>#DIV/0!</v>
      </c>
      <c r="J15" s="4" t="s">
        <v>177</v>
      </c>
      <c r="K15" s="7">
        <f t="shared" si="2"/>
        <v>7.1126872330124824E-2</v>
      </c>
      <c r="L15" s="7">
        <f t="shared" si="0"/>
        <v>7.0861648892768914E-2</v>
      </c>
      <c r="M15" s="7">
        <f t="shared" si="0"/>
        <v>1.11708595421951E-2</v>
      </c>
      <c r="N15" s="7">
        <f t="shared" si="0"/>
        <v>9.8168347396583311E-3</v>
      </c>
      <c r="O15" s="7" t="e">
        <f t="shared" si="0"/>
        <v>#VALUE!</v>
      </c>
      <c r="P15" s="7">
        <f t="shared" si="0"/>
        <v>3.931448904597401E-3</v>
      </c>
      <c r="Q15" s="7" t="e">
        <f t="shared" si="0"/>
        <v>#DIV/0!</v>
      </c>
      <c r="R15" s="7" t="e">
        <f t="shared" si="0"/>
        <v>#DIV/0!</v>
      </c>
      <c r="S15" s="4" t="s">
        <v>177</v>
      </c>
      <c r="T15" s="7" t="e">
        <f>(VLOOKUP(T$2,Fonder!$A$2:$F$29,4,FALSE)/12)+K15</f>
        <v>#VALUE!</v>
      </c>
      <c r="U15" s="7" t="e">
        <f>(VLOOKUP(U$2,Fonder!$A$2:$F$29,4,FALSE)/12)+L15</f>
        <v>#VALUE!</v>
      </c>
      <c r="V15" s="7" t="e">
        <f>(VLOOKUP(V$2,Fonder!$A$2:$F$29,4,FALSE)/12)+M15</f>
        <v>#VALUE!</v>
      </c>
      <c r="W15" s="7" t="e">
        <f>(VLOOKUP(W$2,Fonder!$A$2:$F$29,4,FALSE)/12)+N15</f>
        <v>#VALUE!</v>
      </c>
      <c r="X15" s="7" t="e">
        <f>(VLOOKUP(X$2,Fonder!$A$2:$F$29,4,FALSE)/12)+O15</f>
        <v>#N/A</v>
      </c>
      <c r="Y15" s="7" t="e">
        <f>(VLOOKUP(Y$2,Fonder!$A$2:$F$29,4,FALSE)/12)+P15</f>
        <v>#VALUE!</v>
      </c>
      <c r="Z15" s="7" t="e">
        <f>(VLOOKUP(Z$2,Fonder!$A$2:$F$20,4,FALSE)/12)+Q15</f>
        <v>#N/A</v>
      </c>
      <c r="AA15" s="7" t="e">
        <f>(VLOOKUP(AA$2,Fonder!$A$2:$F$20,4,FALSE)/12)+R15</f>
        <v>#N/A</v>
      </c>
      <c r="AB15" s="4" t="s">
        <v>177</v>
      </c>
      <c r="AC15" s="7" t="e">
        <f t="shared" si="3"/>
        <v>#VALUE!</v>
      </c>
      <c r="AD15" s="7" t="e">
        <f t="shared" si="1"/>
        <v>#VALUE!</v>
      </c>
      <c r="AE15" s="7" t="e">
        <f t="shared" si="1"/>
        <v>#VALUE!</v>
      </c>
      <c r="AF15" s="7" t="e">
        <f t="shared" si="1"/>
        <v>#VALUE!</v>
      </c>
      <c r="AG15" s="7" t="e">
        <f t="shared" si="1"/>
        <v>#N/A</v>
      </c>
      <c r="AH15" s="7" t="e">
        <f t="shared" si="1"/>
        <v>#VALUE!</v>
      </c>
      <c r="AI15" s="7" t="e">
        <f t="shared" si="1"/>
        <v>#N/A</v>
      </c>
      <c r="AJ15" s="7" t="e">
        <f t="shared" si="1"/>
        <v>#N/A</v>
      </c>
      <c r="AK15" s="4" t="s">
        <v>177</v>
      </c>
    </row>
    <row r="16" spans="1:37" x14ac:dyDescent="0.3">
      <c r="A16" s="15">
        <v>43861</v>
      </c>
      <c r="B16" s="6">
        <f>((In5Y2!B17-In5Y2!B$4)/In5Y2!B$4)+Data5Y2!B$3</f>
        <v>1.6196194238940618</v>
      </c>
      <c r="C16" s="6">
        <f>((In5Y2!C17-In5Y2!C$4)/In5Y2!C$4)+Data5Y2!C$3</f>
        <v>1.5061089734836008</v>
      </c>
      <c r="D16" s="6">
        <f>((In5Y2!D17-In5Y2!D$4)/In5Y2!D$4)+Data5Y2!D$3</f>
        <v>1.0961442171012958</v>
      </c>
      <c r="E16" s="6">
        <f>((In5Y2!E17-In5Y2!E$4)/In5Y2!E$4)+Data5Y2!E$3</f>
        <v>1.1081735643318988</v>
      </c>
      <c r="F16" s="6" t="e">
        <f>((In5Y2!F17-In5Y2!F$4)/In5Y2!F$4)+Data5Y2!F$3</f>
        <v>#VALUE!</v>
      </c>
      <c r="G16" s="6">
        <f>((In5Y2!G17-In5Y2!G$4)/In5Y2!G$4)+Data5Y2!G$3</f>
        <v>1.0318518946735347</v>
      </c>
      <c r="H16" s="6" t="e">
        <f>((In5Y2!H17-In5Y2!H$4)/In5Y2!H$4)+Data5Y2!H$3</f>
        <v>#DIV/0!</v>
      </c>
      <c r="I16" s="6" t="e">
        <f>((In5Y2!I17-In5Y2!I$4)/In5Y2!I$4)+Data5Y2!I$3</f>
        <v>#DIV/0!</v>
      </c>
      <c r="J16" s="4" t="s">
        <v>177</v>
      </c>
      <c r="K16" s="7">
        <f t="shared" si="2"/>
        <v>2.1052828177684502E-2</v>
      </c>
      <c r="L16" s="7">
        <f t="shared" si="0"/>
        <v>-9.6975638866980685E-4</v>
      </c>
      <c r="M16" s="7">
        <f t="shared" si="0"/>
        <v>1.379671491584622E-2</v>
      </c>
      <c r="N16" s="7">
        <f t="shared" si="0"/>
        <v>2.4762060040350864E-3</v>
      </c>
      <c r="O16" s="7" t="e">
        <f t="shared" si="0"/>
        <v>#VALUE!</v>
      </c>
      <c r="P16" s="7">
        <f t="shared" si="0"/>
        <v>8.4079672998162991E-3</v>
      </c>
      <c r="Q16" s="7" t="e">
        <f t="shared" si="0"/>
        <v>#DIV/0!</v>
      </c>
      <c r="R16" s="7" t="e">
        <f t="shared" si="0"/>
        <v>#DIV/0!</v>
      </c>
      <c r="S16" s="4" t="s">
        <v>177</v>
      </c>
      <c r="T16" s="7" t="e">
        <f>(VLOOKUP(T$2,Fonder!$A$2:$F$29,4,FALSE)/12)+K16</f>
        <v>#VALUE!</v>
      </c>
      <c r="U16" s="7" t="e">
        <f>(VLOOKUP(U$2,Fonder!$A$2:$F$29,4,FALSE)/12)+L16</f>
        <v>#VALUE!</v>
      </c>
      <c r="V16" s="7" t="e">
        <f>(VLOOKUP(V$2,Fonder!$A$2:$F$29,4,FALSE)/12)+M16</f>
        <v>#VALUE!</v>
      </c>
      <c r="W16" s="7" t="e">
        <f>(VLOOKUP(W$2,Fonder!$A$2:$F$29,4,FALSE)/12)+N16</f>
        <v>#VALUE!</v>
      </c>
      <c r="X16" s="7" t="e">
        <f>(VLOOKUP(X$2,Fonder!$A$2:$F$29,4,FALSE)/12)+O16</f>
        <v>#N/A</v>
      </c>
      <c r="Y16" s="7" t="e">
        <f>(VLOOKUP(Y$2,Fonder!$A$2:$F$29,4,FALSE)/12)+P16</f>
        <v>#VALUE!</v>
      </c>
      <c r="Z16" s="7" t="e">
        <f>(VLOOKUP(Z$2,Fonder!$A$2:$F$20,4,FALSE)/12)+Q16</f>
        <v>#N/A</v>
      </c>
      <c r="AA16" s="7" t="e">
        <f>(VLOOKUP(AA$2,Fonder!$A$2:$F$20,4,FALSE)/12)+R16</f>
        <v>#N/A</v>
      </c>
      <c r="AB16" s="4" t="s">
        <v>177</v>
      </c>
      <c r="AC16" s="7" t="e">
        <f t="shared" si="3"/>
        <v>#VALUE!</v>
      </c>
      <c r="AD16" s="7" t="e">
        <f t="shared" si="1"/>
        <v>#VALUE!</v>
      </c>
      <c r="AE16" s="7" t="e">
        <f t="shared" si="1"/>
        <v>#VALUE!</v>
      </c>
      <c r="AF16" s="7" t="e">
        <f t="shared" si="1"/>
        <v>#VALUE!</v>
      </c>
      <c r="AG16" s="7" t="e">
        <f t="shared" si="1"/>
        <v>#N/A</v>
      </c>
      <c r="AH16" s="7" t="e">
        <f t="shared" si="1"/>
        <v>#VALUE!</v>
      </c>
      <c r="AI16" s="7" t="e">
        <f t="shared" si="1"/>
        <v>#N/A</v>
      </c>
      <c r="AJ16" s="7" t="e">
        <f t="shared" si="1"/>
        <v>#N/A</v>
      </c>
      <c r="AK16" s="4" t="s">
        <v>177</v>
      </c>
    </row>
    <row r="17" spans="1:37" x14ac:dyDescent="0.3">
      <c r="A17" s="15">
        <v>43890</v>
      </c>
      <c r="B17" s="6">
        <f>((In5Y2!B18-In5Y2!B$4)/In5Y2!B$4)+Data5Y2!B$3</f>
        <v>1.4445937581347321</v>
      </c>
      <c r="C17" s="6">
        <f>((In5Y2!C18-In5Y2!C$4)/In5Y2!C$4)+Data5Y2!C$3</f>
        <v>1.3857529580926826</v>
      </c>
      <c r="D17" s="6">
        <f>((In5Y2!D18-In5Y2!D$4)/In5Y2!D$4)+Data5Y2!D$3</f>
        <v>1.0883486121038328</v>
      </c>
      <c r="E17" s="6">
        <f>((In5Y2!E18-In5Y2!E$4)/In5Y2!E$4)+Data5Y2!E$3</f>
        <v>1.0961148534480816</v>
      </c>
      <c r="F17" s="6" t="e">
        <f>((In5Y2!F18-In5Y2!F$4)/In5Y2!F$4)+Data5Y2!F$3</f>
        <v>#VALUE!</v>
      </c>
      <c r="G17" s="6">
        <f>((In5Y2!G18-In5Y2!G$4)/In5Y2!G$4)+Data5Y2!G$3</f>
        <v>1.0433508688125064</v>
      </c>
      <c r="H17" s="6" t="e">
        <f>((In5Y2!H18-In5Y2!H$4)/In5Y2!H$4)+Data5Y2!H$3</f>
        <v>#DIV/0!</v>
      </c>
      <c r="I17" s="6" t="e">
        <f>((In5Y2!I18-In5Y2!I$4)/In5Y2!I$4)+Data5Y2!I$3</f>
        <v>#DIV/0!</v>
      </c>
      <c r="J17" s="4" t="s">
        <v>177</v>
      </c>
      <c r="K17" s="7">
        <f t="shared" si="2"/>
        <v>-0.10806592164628048</v>
      </c>
      <c r="L17" s="7">
        <f t="shared" si="0"/>
        <v>-7.9911890513829853E-2</v>
      </c>
      <c r="M17" s="7">
        <f t="shared" si="0"/>
        <v>-7.1118424709460948E-3</v>
      </c>
      <c r="N17" s="7">
        <f t="shared" si="0"/>
        <v>-1.0881608506053242E-2</v>
      </c>
      <c r="O17" s="7" t="e">
        <f t="shared" si="0"/>
        <v>#VALUE!</v>
      </c>
      <c r="P17" s="7">
        <f t="shared" si="0"/>
        <v>1.1144016111546584E-2</v>
      </c>
      <c r="Q17" s="7" t="e">
        <f t="shared" si="0"/>
        <v>#DIV/0!</v>
      </c>
      <c r="R17" s="7" t="e">
        <f t="shared" si="0"/>
        <v>#DIV/0!</v>
      </c>
      <c r="S17" s="4" t="s">
        <v>177</v>
      </c>
      <c r="T17" s="7" t="e">
        <f>(VLOOKUP(T$2,Fonder!$A$2:$F$29,4,FALSE)/12)+K17</f>
        <v>#VALUE!</v>
      </c>
      <c r="U17" s="7" t="e">
        <f>(VLOOKUP(U$2,Fonder!$A$2:$F$29,4,FALSE)/12)+L17</f>
        <v>#VALUE!</v>
      </c>
      <c r="V17" s="7" t="e">
        <f>(VLOOKUP(V$2,Fonder!$A$2:$F$29,4,FALSE)/12)+M17</f>
        <v>#VALUE!</v>
      </c>
      <c r="W17" s="7" t="e">
        <f>(VLOOKUP(W$2,Fonder!$A$2:$F$29,4,FALSE)/12)+N17</f>
        <v>#VALUE!</v>
      </c>
      <c r="X17" s="7" t="e">
        <f>(VLOOKUP(X$2,Fonder!$A$2:$F$29,4,FALSE)/12)+O17</f>
        <v>#N/A</v>
      </c>
      <c r="Y17" s="7" t="e">
        <f>(VLOOKUP(Y$2,Fonder!$A$2:$F$29,4,FALSE)/12)+P17</f>
        <v>#VALUE!</v>
      </c>
      <c r="Z17" s="7" t="e">
        <f>(VLOOKUP(Z$2,Fonder!$A$2:$F$20,4,FALSE)/12)+Q17</f>
        <v>#N/A</v>
      </c>
      <c r="AA17" s="7" t="e">
        <f>(VLOOKUP(AA$2,Fonder!$A$2:$F$20,4,FALSE)/12)+R17</f>
        <v>#N/A</v>
      </c>
      <c r="AB17" s="4" t="s">
        <v>177</v>
      </c>
      <c r="AC17" s="7" t="e">
        <f t="shared" si="3"/>
        <v>#VALUE!</v>
      </c>
      <c r="AD17" s="7" t="e">
        <f t="shared" si="1"/>
        <v>#VALUE!</v>
      </c>
      <c r="AE17" s="7" t="e">
        <f t="shared" si="1"/>
        <v>#VALUE!</v>
      </c>
      <c r="AF17" s="7" t="e">
        <f t="shared" si="1"/>
        <v>#VALUE!</v>
      </c>
      <c r="AG17" s="7" t="e">
        <f t="shared" si="1"/>
        <v>#N/A</v>
      </c>
      <c r="AH17" s="7" t="e">
        <f t="shared" si="1"/>
        <v>#VALUE!</v>
      </c>
      <c r="AI17" s="7" t="e">
        <f t="shared" si="1"/>
        <v>#N/A</v>
      </c>
      <c r="AJ17" s="7" t="e">
        <f t="shared" si="1"/>
        <v>#N/A</v>
      </c>
      <c r="AK17" s="4" t="s">
        <v>177</v>
      </c>
    </row>
    <row r="18" spans="1:37" x14ac:dyDescent="0.3">
      <c r="A18" s="15">
        <v>43921</v>
      </c>
      <c r="B18" s="6">
        <f>((In5Y2!B19-In5Y2!B$4)/In5Y2!B$4)+Data5Y2!B$3</f>
        <v>1.2037393204173041</v>
      </c>
      <c r="C18" s="6">
        <f>((In5Y2!C19-In5Y2!C$4)/In5Y2!C$4)+Data5Y2!C$3</f>
        <v>1.1858397127457043</v>
      </c>
      <c r="D18" s="6">
        <f>((In5Y2!D19-In5Y2!D$4)/In5Y2!D$4)+Data5Y2!D$3</f>
        <v>1.0910621550319399</v>
      </c>
      <c r="E18" s="6">
        <f>((In5Y2!E19-In5Y2!E$4)/In5Y2!E$4)+Data5Y2!E$3</f>
        <v>0.96874647982517403</v>
      </c>
      <c r="F18" s="6" t="e">
        <f>((In5Y2!F19-In5Y2!F$4)/In5Y2!F$4)+Data5Y2!F$3</f>
        <v>#VALUE!</v>
      </c>
      <c r="G18" s="6">
        <f>((In5Y2!G19-In5Y2!G$4)/In5Y2!G$4)+Data5Y2!G$3</f>
        <v>1.0254736049963438</v>
      </c>
      <c r="H18" s="6" t="e">
        <f>((In5Y2!H19-In5Y2!H$4)/In5Y2!H$4)+Data5Y2!H$3</f>
        <v>#DIV/0!</v>
      </c>
      <c r="I18" s="6" t="e">
        <f>((In5Y2!I19-In5Y2!I$4)/In5Y2!I$4)+Data5Y2!I$3</f>
        <v>#DIV/0!</v>
      </c>
      <c r="J18" s="4" t="s">
        <v>177</v>
      </c>
      <c r="K18" s="7">
        <f t="shared" si="2"/>
        <v>-0.16672814510040568</v>
      </c>
      <c r="L18" s="7">
        <f t="shared" si="0"/>
        <v>-0.14426326437154724</v>
      </c>
      <c r="M18" s="7">
        <f t="shared" si="0"/>
        <v>2.4932663100123431E-3</v>
      </c>
      <c r="N18" s="7">
        <f t="shared" si="0"/>
        <v>-0.11619984276487172</v>
      </c>
      <c r="O18" s="7" t="e">
        <f t="shared" si="0"/>
        <v>#VALUE!</v>
      </c>
      <c r="P18" s="7">
        <f t="shared" si="0"/>
        <v>-1.7134469669354502E-2</v>
      </c>
      <c r="Q18" s="7" t="e">
        <f t="shared" si="0"/>
        <v>#DIV/0!</v>
      </c>
      <c r="R18" s="7" t="e">
        <f t="shared" si="0"/>
        <v>#DIV/0!</v>
      </c>
      <c r="S18" s="4" t="s">
        <v>177</v>
      </c>
      <c r="T18" s="7" t="e">
        <f>(VLOOKUP(T$2,Fonder!$A$2:$F$29,4,FALSE)/12)+K18</f>
        <v>#VALUE!</v>
      </c>
      <c r="U18" s="7" t="e">
        <f>(VLOOKUP(U$2,Fonder!$A$2:$F$29,4,FALSE)/12)+L18</f>
        <v>#VALUE!</v>
      </c>
      <c r="V18" s="7" t="e">
        <f>(VLOOKUP(V$2,Fonder!$A$2:$F$29,4,FALSE)/12)+M18</f>
        <v>#VALUE!</v>
      </c>
      <c r="W18" s="7" t="e">
        <f>(VLOOKUP(W$2,Fonder!$A$2:$F$29,4,FALSE)/12)+N18</f>
        <v>#VALUE!</v>
      </c>
      <c r="X18" s="7" t="e">
        <f>(VLOOKUP(X$2,Fonder!$A$2:$F$29,4,FALSE)/12)+O18</f>
        <v>#N/A</v>
      </c>
      <c r="Y18" s="7" t="e">
        <f>(VLOOKUP(Y$2,Fonder!$A$2:$F$29,4,FALSE)/12)+P18</f>
        <v>#VALUE!</v>
      </c>
      <c r="Z18" s="7" t="e">
        <f>(VLOOKUP(Z$2,Fonder!$A$2:$F$20,4,FALSE)/12)+Q18</f>
        <v>#N/A</v>
      </c>
      <c r="AA18" s="7" t="e">
        <f>(VLOOKUP(AA$2,Fonder!$A$2:$F$20,4,FALSE)/12)+R18</f>
        <v>#N/A</v>
      </c>
      <c r="AB18" s="4" t="s">
        <v>177</v>
      </c>
      <c r="AC18" s="7" t="e">
        <f t="shared" si="3"/>
        <v>#VALUE!</v>
      </c>
      <c r="AD18" s="7" t="e">
        <f t="shared" si="1"/>
        <v>#VALUE!</v>
      </c>
      <c r="AE18" s="7" t="e">
        <f t="shared" si="1"/>
        <v>#VALUE!</v>
      </c>
      <c r="AF18" s="7" t="e">
        <f t="shared" si="1"/>
        <v>#VALUE!</v>
      </c>
      <c r="AG18" s="7" t="e">
        <f t="shared" si="1"/>
        <v>#N/A</v>
      </c>
      <c r="AH18" s="7" t="e">
        <f t="shared" si="1"/>
        <v>#VALUE!</v>
      </c>
      <c r="AI18" s="7" t="e">
        <f t="shared" si="1"/>
        <v>#N/A</v>
      </c>
      <c r="AJ18" s="7" t="e">
        <f t="shared" si="1"/>
        <v>#N/A</v>
      </c>
      <c r="AK18" s="4" t="s">
        <v>177</v>
      </c>
    </row>
    <row r="19" spans="1:37" x14ac:dyDescent="0.3">
      <c r="A19" s="15">
        <v>43951</v>
      </c>
      <c r="B19" s="6">
        <f>((In5Y2!B20-In5Y2!B$4)/In5Y2!B$4)+Data5Y2!B$3</f>
        <v>1.3751186510574609</v>
      </c>
      <c r="C19" s="6">
        <f>((In5Y2!C20-In5Y2!C$4)/In5Y2!C$4)+Data5Y2!C$3</f>
        <v>1.3067901581665848</v>
      </c>
      <c r="D19" s="6">
        <f>((In5Y2!D20-In5Y2!D$4)/In5Y2!D$4)+Data5Y2!D$3</f>
        <v>1.1175147567513075</v>
      </c>
      <c r="E19" s="6">
        <f>((In5Y2!E20-In5Y2!E$4)/In5Y2!E$4)+Data5Y2!E$3</f>
        <v>0.9990312478878951</v>
      </c>
      <c r="F19" s="6" t="e">
        <f>((In5Y2!F20-In5Y2!F$4)/In5Y2!F$4)+Data5Y2!F$3</f>
        <v>#VALUE!</v>
      </c>
      <c r="G19" s="6">
        <f>((In5Y2!G20-In5Y2!G$4)/In5Y2!G$4)+Data5Y2!G$3</f>
        <v>1.0289999705882651</v>
      </c>
      <c r="H19" s="6" t="e">
        <f>((In5Y2!H20-In5Y2!H$4)/In5Y2!H$4)+Data5Y2!H$3</f>
        <v>#DIV/0!</v>
      </c>
      <c r="I19" s="6" t="e">
        <f>((In5Y2!I20-In5Y2!I$4)/In5Y2!I$4)+Data5Y2!I$3</f>
        <v>#DIV/0!</v>
      </c>
      <c r="J19" s="4" t="s">
        <v>177</v>
      </c>
      <c r="K19" s="7">
        <f t="shared" si="2"/>
        <v>0.14237246198848452</v>
      </c>
      <c r="L19" s="7">
        <f t="shared" si="0"/>
        <v>0.10199561046984229</v>
      </c>
      <c r="M19" s="7">
        <f t="shared" si="0"/>
        <v>2.4244816482149156E-2</v>
      </c>
      <c r="N19" s="7">
        <f t="shared" si="0"/>
        <v>3.1261809661684126E-2</v>
      </c>
      <c r="O19" s="7" t="e">
        <f t="shared" si="0"/>
        <v>#VALUE!</v>
      </c>
      <c r="P19" s="7">
        <f t="shared" si="0"/>
        <v>3.4387677798239924E-3</v>
      </c>
      <c r="Q19" s="7" t="e">
        <f t="shared" si="0"/>
        <v>#DIV/0!</v>
      </c>
      <c r="R19" s="7" t="e">
        <f t="shared" si="0"/>
        <v>#DIV/0!</v>
      </c>
      <c r="S19" s="4" t="s">
        <v>177</v>
      </c>
      <c r="T19" s="7" t="e">
        <f>(VLOOKUP(T$2,Fonder!$A$2:$F$29,4,FALSE)/12)+K19</f>
        <v>#VALUE!</v>
      </c>
      <c r="U19" s="7" t="e">
        <f>(VLOOKUP(U$2,Fonder!$A$2:$F$29,4,FALSE)/12)+L19</f>
        <v>#VALUE!</v>
      </c>
      <c r="V19" s="7" t="e">
        <f>(VLOOKUP(V$2,Fonder!$A$2:$F$29,4,FALSE)/12)+M19</f>
        <v>#VALUE!</v>
      </c>
      <c r="W19" s="7" t="e">
        <f>(VLOOKUP(W$2,Fonder!$A$2:$F$29,4,FALSE)/12)+N19</f>
        <v>#VALUE!</v>
      </c>
      <c r="X19" s="7" t="e">
        <f>(VLOOKUP(X$2,Fonder!$A$2:$F$29,4,FALSE)/12)+O19</f>
        <v>#N/A</v>
      </c>
      <c r="Y19" s="7" t="e">
        <f>(VLOOKUP(Y$2,Fonder!$A$2:$F$29,4,FALSE)/12)+P19</f>
        <v>#VALUE!</v>
      </c>
      <c r="Z19" s="7" t="e">
        <f>(VLOOKUP(Z$2,Fonder!$A$2:$F$20,4,FALSE)/12)+Q19</f>
        <v>#N/A</v>
      </c>
      <c r="AA19" s="7" t="e">
        <f>(VLOOKUP(AA$2,Fonder!$A$2:$F$20,4,FALSE)/12)+R19</f>
        <v>#N/A</v>
      </c>
      <c r="AB19" s="4" t="s">
        <v>177</v>
      </c>
      <c r="AC19" s="7" t="e">
        <f t="shared" si="3"/>
        <v>#VALUE!</v>
      </c>
      <c r="AD19" s="7" t="e">
        <f t="shared" si="1"/>
        <v>#VALUE!</v>
      </c>
      <c r="AE19" s="7" t="e">
        <f t="shared" si="1"/>
        <v>#VALUE!</v>
      </c>
      <c r="AF19" s="7" t="e">
        <f t="shared" si="1"/>
        <v>#VALUE!</v>
      </c>
      <c r="AG19" s="7" t="e">
        <f t="shared" si="1"/>
        <v>#N/A</v>
      </c>
      <c r="AH19" s="7" t="e">
        <f t="shared" si="1"/>
        <v>#VALUE!</v>
      </c>
      <c r="AI19" s="7" t="e">
        <f t="shared" si="1"/>
        <v>#N/A</v>
      </c>
      <c r="AJ19" s="7" t="e">
        <f t="shared" si="1"/>
        <v>#N/A</v>
      </c>
      <c r="AK19" s="4" t="s">
        <v>177</v>
      </c>
    </row>
    <row r="20" spans="1:37" x14ac:dyDescent="0.3">
      <c r="A20" s="15">
        <v>43982</v>
      </c>
      <c r="B20" s="6">
        <f>((In5Y2!B21-In5Y2!B$4)/In5Y2!B$4)+Data5Y2!B$3</f>
        <v>1.5317672776282667</v>
      </c>
      <c r="C20" s="6">
        <f>((In5Y2!C21-In5Y2!C$4)/In5Y2!C$4)+Data5Y2!C$3</f>
        <v>1.4362152479335524</v>
      </c>
      <c r="D20" s="6">
        <f>((In5Y2!D21-In5Y2!D$4)/In5Y2!D$4)+Data5Y2!D$3</f>
        <v>1.1256584156209919</v>
      </c>
      <c r="E20" s="6">
        <f>((In5Y2!E21-In5Y2!E$4)/In5Y2!E$4)+Data5Y2!E$3</f>
        <v>1.0252326131524996</v>
      </c>
      <c r="F20" s="6" t="e">
        <f>((In5Y2!F21-In5Y2!F$4)/In5Y2!F$4)+Data5Y2!F$3</f>
        <v>#VALUE!</v>
      </c>
      <c r="G20" s="6">
        <f>((In5Y2!G21-In5Y2!G$4)/In5Y2!G$4)+Data5Y2!G$3</f>
        <v>1.033850878447385</v>
      </c>
      <c r="H20" s="6" t="e">
        <f>((In5Y2!H21-In5Y2!H$4)/In5Y2!H$4)+Data5Y2!H$3</f>
        <v>#DIV/0!</v>
      </c>
      <c r="I20" s="6" t="e">
        <f>((In5Y2!I21-In5Y2!I$4)/In5Y2!I$4)+Data5Y2!I$3</f>
        <v>#DIV/0!</v>
      </c>
      <c r="J20" s="4" t="s">
        <v>177</v>
      </c>
      <c r="K20" s="7">
        <f t="shared" si="2"/>
        <v>0.1139164438285698</v>
      </c>
      <c r="L20" s="7">
        <f t="shared" si="2"/>
        <v>9.9040453402671647E-2</v>
      </c>
      <c r="M20" s="7">
        <f t="shared" si="2"/>
        <v>7.2872942576245325E-3</v>
      </c>
      <c r="N20" s="7">
        <f t="shared" si="2"/>
        <v>2.6226772505863138E-2</v>
      </c>
      <c r="O20" s="7" t="e">
        <f t="shared" si="2"/>
        <v>#VALUE!</v>
      </c>
      <c r="P20" s="7">
        <f t="shared" si="2"/>
        <v>4.7141963049295299E-3</v>
      </c>
      <c r="Q20" s="7" t="e">
        <f t="shared" si="2"/>
        <v>#DIV/0!</v>
      </c>
      <c r="R20" s="7" t="e">
        <f t="shared" si="2"/>
        <v>#DIV/0!</v>
      </c>
      <c r="S20" s="4" t="s">
        <v>177</v>
      </c>
      <c r="T20" s="7" t="e">
        <f>(VLOOKUP(T$2,Fonder!$A$2:$F$29,4,FALSE)/12)+K20</f>
        <v>#VALUE!</v>
      </c>
      <c r="U20" s="7" t="e">
        <f>(VLOOKUP(U$2,Fonder!$A$2:$F$29,4,FALSE)/12)+L20</f>
        <v>#VALUE!</v>
      </c>
      <c r="V20" s="7" t="e">
        <f>(VLOOKUP(V$2,Fonder!$A$2:$F$29,4,FALSE)/12)+M20</f>
        <v>#VALUE!</v>
      </c>
      <c r="W20" s="7" t="e">
        <f>(VLOOKUP(W$2,Fonder!$A$2:$F$29,4,FALSE)/12)+N20</f>
        <v>#VALUE!</v>
      </c>
      <c r="X20" s="7" t="e">
        <f>(VLOOKUP(X$2,Fonder!$A$2:$F$29,4,FALSE)/12)+O20</f>
        <v>#N/A</v>
      </c>
      <c r="Y20" s="7" t="e">
        <f>(VLOOKUP(Y$2,Fonder!$A$2:$F$29,4,FALSE)/12)+P20</f>
        <v>#VALUE!</v>
      </c>
      <c r="Z20" s="7" t="e">
        <f>(VLOOKUP(Z$2,Fonder!$A$2:$F$20,4,FALSE)/12)+Q20</f>
        <v>#N/A</v>
      </c>
      <c r="AA20" s="7" t="e">
        <f>(VLOOKUP(AA$2,Fonder!$A$2:$F$20,4,FALSE)/12)+R20</f>
        <v>#N/A</v>
      </c>
      <c r="AB20" s="4" t="s">
        <v>177</v>
      </c>
      <c r="AC20" s="7" t="e">
        <f t="shared" si="3"/>
        <v>#VALUE!</v>
      </c>
      <c r="AD20" s="7" t="e">
        <f t="shared" si="3"/>
        <v>#VALUE!</v>
      </c>
      <c r="AE20" s="7" t="e">
        <f t="shared" si="3"/>
        <v>#VALUE!</v>
      </c>
      <c r="AF20" s="7" t="e">
        <f t="shared" si="3"/>
        <v>#VALUE!</v>
      </c>
      <c r="AG20" s="7" t="e">
        <f t="shared" si="3"/>
        <v>#N/A</v>
      </c>
      <c r="AH20" s="7" t="e">
        <f t="shared" si="3"/>
        <v>#VALUE!</v>
      </c>
      <c r="AI20" s="7" t="e">
        <f t="shared" si="3"/>
        <v>#N/A</v>
      </c>
      <c r="AJ20" s="7" t="e">
        <f t="shared" si="3"/>
        <v>#N/A</v>
      </c>
      <c r="AK20" s="4" t="s">
        <v>177</v>
      </c>
    </row>
    <row r="21" spans="1:37" x14ac:dyDescent="0.3">
      <c r="A21" s="15">
        <v>44012</v>
      </c>
      <c r="B21" s="6">
        <f>((In5Y2!B22-In5Y2!B$4)/In5Y2!B$4)+Data5Y2!B$3</f>
        <v>1.5636836714419398</v>
      </c>
      <c r="C21" s="6">
        <f>((In5Y2!C22-In5Y2!C$4)/In5Y2!C$4)+Data5Y2!C$3</f>
        <v>1.4777369888102561</v>
      </c>
      <c r="D21" s="6">
        <f>((In5Y2!D22-In5Y2!D$4)/In5Y2!D$4)+Data5Y2!D$3</f>
        <v>1.1696064257642971</v>
      </c>
      <c r="E21" s="6">
        <f>((In5Y2!E22-In5Y2!E$4)/In5Y2!E$4)+Data5Y2!E$3</f>
        <v>1.0312140942167751</v>
      </c>
      <c r="F21" s="6" t="e">
        <f>((In5Y2!F22-In5Y2!F$4)/In5Y2!F$4)+Data5Y2!F$3</f>
        <v>#VALUE!</v>
      </c>
      <c r="G21" s="6">
        <f>((In5Y2!G22-In5Y2!G$4)/In5Y2!G$4)+Data5Y2!G$3</f>
        <v>1.0428427557375703</v>
      </c>
      <c r="H21" s="6" t="e">
        <f>((In5Y2!H22-In5Y2!H$4)/In5Y2!H$4)+Data5Y2!H$3</f>
        <v>#DIV/0!</v>
      </c>
      <c r="I21" s="6" t="e">
        <f>((In5Y2!I22-In5Y2!I$4)/In5Y2!I$4)+Data5Y2!I$3</f>
        <v>#DIV/0!</v>
      </c>
      <c r="J21" s="4" t="s">
        <v>177</v>
      </c>
      <c r="K21" s="7">
        <f t="shared" si="2"/>
        <v>2.0836320425313692E-2</v>
      </c>
      <c r="L21" s="7">
        <f t="shared" si="2"/>
        <v>2.8910527817084475E-2</v>
      </c>
      <c r="M21" s="7">
        <f t="shared" si="2"/>
        <v>3.9042048221227477E-2</v>
      </c>
      <c r="N21" s="7">
        <f t="shared" si="2"/>
        <v>5.8342672555871111E-3</v>
      </c>
      <c r="O21" s="7" t="e">
        <f t="shared" si="2"/>
        <v>#VALUE!</v>
      </c>
      <c r="P21" s="7">
        <f t="shared" si="2"/>
        <v>8.6974606083318751E-3</v>
      </c>
      <c r="Q21" s="7" t="e">
        <f t="shared" si="2"/>
        <v>#DIV/0!</v>
      </c>
      <c r="R21" s="7" t="e">
        <f t="shared" si="2"/>
        <v>#DIV/0!</v>
      </c>
      <c r="S21" s="4" t="s">
        <v>177</v>
      </c>
      <c r="T21" s="7" t="e">
        <f>(VLOOKUP(T$2,Fonder!$A$2:$F$29,4,FALSE)/12)+K21</f>
        <v>#VALUE!</v>
      </c>
      <c r="U21" s="7" t="e">
        <f>(VLOOKUP(U$2,Fonder!$A$2:$F$29,4,FALSE)/12)+L21</f>
        <v>#VALUE!</v>
      </c>
      <c r="V21" s="7" t="e">
        <f>(VLOOKUP(V$2,Fonder!$A$2:$F$29,4,FALSE)/12)+M21</f>
        <v>#VALUE!</v>
      </c>
      <c r="W21" s="7" t="e">
        <f>(VLOOKUP(W$2,Fonder!$A$2:$F$29,4,FALSE)/12)+N21</f>
        <v>#VALUE!</v>
      </c>
      <c r="X21" s="7" t="e">
        <f>(VLOOKUP(X$2,Fonder!$A$2:$F$29,4,FALSE)/12)+O21</f>
        <v>#N/A</v>
      </c>
      <c r="Y21" s="7" t="e">
        <f>(VLOOKUP(Y$2,Fonder!$A$2:$F$29,4,FALSE)/12)+P21</f>
        <v>#VALUE!</v>
      </c>
      <c r="Z21" s="7" t="e">
        <f>(VLOOKUP(Z$2,Fonder!$A$2:$F$20,4,FALSE)/12)+Q21</f>
        <v>#N/A</v>
      </c>
      <c r="AA21" s="7" t="e">
        <f>(VLOOKUP(AA$2,Fonder!$A$2:$F$20,4,FALSE)/12)+R21</f>
        <v>#N/A</v>
      </c>
      <c r="AB21" s="4" t="s">
        <v>177</v>
      </c>
      <c r="AC21" s="7" t="e">
        <f t="shared" ref="AC21:AJ36" si="4">AC20*(1+T21)</f>
        <v>#VALUE!</v>
      </c>
      <c r="AD21" s="7" t="e">
        <f t="shared" si="4"/>
        <v>#VALUE!</v>
      </c>
      <c r="AE21" s="7" t="e">
        <f t="shared" si="4"/>
        <v>#VALUE!</v>
      </c>
      <c r="AF21" s="7" t="e">
        <f t="shared" si="4"/>
        <v>#VALUE!</v>
      </c>
      <c r="AG21" s="7" t="e">
        <f t="shared" si="4"/>
        <v>#N/A</v>
      </c>
      <c r="AH21" s="7" t="e">
        <f t="shared" si="4"/>
        <v>#VALUE!</v>
      </c>
      <c r="AI21" s="7" t="e">
        <f t="shared" si="4"/>
        <v>#N/A</v>
      </c>
      <c r="AJ21" s="7" t="e">
        <f t="shared" si="4"/>
        <v>#N/A</v>
      </c>
      <c r="AK21" s="4" t="s">
        <v>177</v>
      </c>
    </row>
    <row r="22" spans="1:37" x14ac:dyDescent="0.3">
      <c r="A22" s="15">
        <v>44043</v>
      </c>
      <c r="B22" s="6">
        <f>((In5Y2!B23-In5Y2!B$4)/In5Y2!B$4)+Data5Y2!B$3</f>
        <v>1.7024324306175227</v>
      </c>
      <c r="C22" s="6">
        <f>((In5Y2!C23-In5Y2!C$4)/In5Y2!C$4)+Data5Y2!C$3</f>
        <v>1.6450288780534827</v>
      </c>
      <c r="D22" s="6">
        <f>((In5Y2!D23-In5Y2!D$4)/In5Y2!D$4)+Data5Y2!D$3</f>
        <v>1.1930493915729947</v>
      </c>
      <c r="E22" s="6">
        <f>((In5Y2!E23-In5Y2!E$4)/In5Y2!E$4)+Data5Y2!E$3</f>
        <v>1.0640164913150245</v>
      </c>
      <c r="F22" s="6" t="e">
        <f>((In5Y2!F23-In5Y2!F$4)/In5Y2!F$4)+Data5Y2!F$3</f>
        <v>#VALUE!</v>
      </c>
      <c r="G22" s="6">
        <f>((In5Y2!G23-In5Y2!G$4)/In5Y2!G$4)+Data5Y2!G$3</f>
        <v>1.0508883865229346</v>
      </c>
      <c r="H22" s="6" t="e">
        <f>((In5Y2!H23-In5Y2!H$4)/In5Y2!H$4)+Data5Y2!H$3</f>
        <v>#DIV/0!</v>
      </c>
      <c r="I22" s="6" t="e">
        <f>((In5Y2!I23-In5Y2!I$4)/In5Y2!I$4)+Data5Y2!I$3</f>
        <v>#DIV/0!</v>
      </c>
      <c r="J22" s="4" t="s">
        <v>177</v>
      </c>
      <c r="K22" s="7">
        <f t="shared" si="2"/>
        <v>8.8731986980228994E-2</v>
      </c>
      <c r="L22" s="7">
        <f t="shared" si="2"/>
        <v>0.11320816255531052</v>
      </c>
      <c r="M22" s="7">
        <f t="shared" si="2"/>
        <v>2.0043465299345087E-2</v>
      </c>
      <c r="N22" s="7">
        <f t="shared" si="2"/>
        <v>3.1809492599268019E-2</v>
      </c>
      <c r="O22" s="7" t="e">
        <f t="shared" si="2"/>
        <v>#VALUE!</v>
      </c>
      <c r="P22" s="7">
        <f t="shared" si="2"/>
        <v>7.7150948607527248E-3</v>
      </c>
      <c r="Q22" s="7" t="e">
        <f t="shared" si="2"/>
        <v>#DIV/0!</v>
      </c>
      <c r="R22" s="7" t="e">
        <f t="shared" si="2"/>
        <v>#DIV/0!</v>
      </c>
      <c r="S22" s="4" t="s">
        <v>177</v>
      </c>
      <c r="T22" s="7" t="e">
        <f>(VLOOKUP(T$2,Fonder!$A$2:$F$29,4,FALSE)/12)+K22</f>
        <v>#VALUE!</v>
      </c>
      <c r="U22" s="7" t="e">
        <f>(VLOOKUP(U$2,Fonder!$A$2:$F$29,4,FALSE)/12)+L22</f>
        <v>#VALUE!</v>
      </c>
      <c r="V22" s="7" t="e">
        <f>(VLOOKUP(V$2,Fonder!$A$2:$F$29,4,FALSE)/12)+M22</f>
        <v>#VALUE!</v>
      </c>
      <c r="W22" s="7" t="e">
        <f>(VLOOKUP(W$2,Fonder!$A$2:$F$29,4,FALSE)/12)+N22</f>
        <v>#VALUE!</v>
      </c>
      <c r="X22" s="7" t="e">
        <f>(VLOOKUP(X$2,Fonder!$A$2:$F$29,4,FALSE)/12)+O22</f>
        <v>#N/A</v>
      </c>
      <c r="Y22" s="7" t="e">
        <f>(VLOOKUP(Y$2,Fonder!$A$2:$F$29,4,FALSE)/12)+P22</f>
        <v>#VALUE!</v>
      </c>
      <c r="Z22" s="7" t="e">
        <f>(VLOOKUP(Z$2,Fonder!$A$2:$F$20,4,FALSE)/12)+Q22</f>
        <v>#N/A</v>
      </c>
      <c r="AA22" s="7" t="e">
        <f>(VLOOKUP(AA$2,Fonder!$A$2:$F$20,4,FALSE)/12)+R22</f>
        <v>#N/A</v>
      </c>
      <c r="AB22" s="4" t="s">
        <v>177</v>
      </c>
      <c r="AC22" s="7" t="e">
        <f t="shared" si="4"/>
        <v>#VALUE!</v>
      </c>
      <c r="AD22" s="7" t="e">
        <f t="shared" si="4"/>
        <v>#VALUE!</v>
      </c>
      <c r="AE22" s="7" t="e">
        <f t="shared" si="4"/>
        <v>#VALUE!</v>
      </c>
      <c r="AF22" s="7" t="e">
        <f t="shared" si="4"/>
        <v>#VALUE!</v>
      </c>
      <c r="AG22" s="7" t="e">
        <f t="shared" si="4"/>
        <v>#N/A</v>
      </c>
      <c r="AH22" s="7" t="e">
        <f t="shared" si="4"/>
        <v>#VALUE!</v>
      </c>
      <c r="AI22" s="7" t="e">
        <f t="shared" si="4"/>
        <v>#N/A</v>
      </c>
      <c r="AJ22" s="7" t="e">
        <f t="shared" si="4"/>
        <v>#N/A</v>
      </c>
      <c r="AK22" s="4" t="s">
        <v>177</v>
      </c>
    </row>
    <row r="23" spans="1:37" x14ac:dyDescent="0.3">
      <c r="A23" s="15">
        <v>44074</v>
      </c>
      <c r="B23" s="6">
        <f>((In5Y2!B24-In5Y2!B$4)/In5Y2!B$4)+Data5Y2!B$3</f>
        <v>1.7888337060250443</v>
      </c>
      <c r="C23" s="6">
        <f>((In5Y2!C24-In5Y2!C$4)/In5Y2!C$4)+Data5Y2!C$3</f>
        <v>1.7574082850693635</v>
      </c>
      <c r="D23" s="6">
        <f>((In5Y2!D24-In5Y2!D$4)/In5Y2!D$4)+Data5Y2!D$3</f>
        <v>1.2212729694515421</v>
      </c>
      <c r="E23" s="6">
        <f>((In5Y2!E24-In5Y2!E$4)/In5Y2!E$4)+Data5Y2!E$3</f>
        <v>1.0745882803523554</v>
      </c>
      <c r="F23" s="6" t="e">
        <f>((In5Y2!F24-In5Y2!F$4)/In5Y2!F$4)+Data5Y2!F$3</f>
        <v>#VALUE!</v>
      </c>
      <c r="G23" s="6">
        <f>((In5Y2!G24-In5Y2!G$4)/In5Y2!G$4)+Data5Y2!G$3</f>
        <v>1.0582910159320325</v>
      </c>
      <c r="H23" s="6" t="e">
        <f>((In5Y2!H24-In5Y2!H$4)/In5Y2!H$4)+Data5Y2!H$3</f>
        <v>#DIV/0!</v>
      </c>
      <c r="I23" s="6" t="e">
        <f>((In5Y2!I24-In5Y2!I$4)/In5Y2!I$4)+Data5Y2!I$3</f>
        <v>#DIV/0!</v>
      </c>
      <c r="J23" s="4" t="s">
        <v>177</v>
      </c>
      <c r="K23" s="7">
        <f t="shared" si="2"/>
        <v>5.0751662065190661E-2</v>
      </c>
      <c r="L23" s="7">
        <f t="shared" si="2"/>
        <v>6.8314549680645209E-2</v>
      </c>
      <c r="M23" s="7">
        <f t="shared" si="2"/>
        <v>2.3656671784003436E-2</v>
      </c>
      <c r="N23" s="7">
        <f t="shared" si="2"/>
        <v>9.9357379548368208E-3</v>
      </c>
      <c r="O23" s="7" t="e">
        <f t="shared" si="2"/>
        <v>#VALUE!</v>
      </c>
      <c r="P23" s="7">
        <f t="shared" si="2"/>
        <v>7.0441633041458118E-3</v>
      </c>
      <c r="Q23" s="7" t="e">
        <f t="shared" si="2"/>
        <v>#DIV/0!</v>
      </c>
      <c r="R23" s="7" t="e">
        <f t="shared" si="2"/>
        <v>#DIV/0!</v>
      </c>
      <c r="S23" s="4" t="s">
        <v>177</v>
      </c>
      <c r="T23" s="7" t="e">
        <f>(VLOOKUP(T$2,Fonder!$A$2:$F$29,4,FALSE)/12)+K23</f>
        <v>#VALUE!</v>
      </c>
      <c r="U23" s="7" t="e">
        <f>(VLOOKUP(U$2,Fonder!$A$2:$F$29,4,FALSE)/12)+L23</f>
        <v>#VALUE!</v>
      </c>
      <c r="V23" s="7" t="e">
        <f>(VLOOKUP(V$2,Fonder!$A$2:$F$29,4,FALSE)/12)+M23</f>
        <v>#VALUE!</v>
      </c>
      <c r="W23" s="7" t="e">
        <f>(VLOOKUP(W$2,Fonder!$A$2:$F$29,4,FALSE)/12)+N23</f>
        <v>#VALUE!</v>
      </c>
      <c r="X23" s="7" t="e">
        <f>(VLOOKUP(X$2,Fonder!$A$2:$F$29,4,FALSE)/12)+O23</f>
        <v>#N/A</v>
      </c>
      <c r="Y23" s="7" t="e">
        <f>(VLOOKUP(Y$2,Fonder!$A$2:$F$29,4,FALSE)/12)+P23</f>
        <v>#VALUE!</v>
      </c>
      <c r="Z23" s="7" t="e">
        <f>(VLOOKUP(Z$2,Fonder!$A$2:$F$20,4,FALSE)/12)+Q23</f>
        <v>#N/A</v>
      </c>
      <c r="AA23" s="7" t="e">
        <f>(VLOOKUP(AA$2,Fonder!$A$2:$F$20,4,FALSE)/12)+R23</f>
        <v>#N/A</v>
      </c>
      <c r="AB23" s="4" t="s">
        <v>177</v>
      </c>
      <c r="AC23" s="7" t="e">
        <f t="shared" si="4"/>
        <v>#VALUE!</v>
      </c>
      <c r="AD23" s="7" t="e">
        <f t="shared" si="4"/>
        <v>#VALUE!</v>
      </c>
      <c r="AE23" s="7" t="e">
        <f t="shared" si="4"/>
        <v>#VALUE!</v>
      </c>
      <c r="AF23" s="7" t="e">
        <f t="shared" si="4"/>
        <v>#VALUE!</v>
      </c>
      <c r="AG23" s="7" t="e">
        <f t="shared" si="4"/>
        <v>#N/A</v>
      </c>
      <c r="AH23" s="7" t="e">
        <f t="shared" si="4"/>
        <v>#VALUE!</v>
      </c>
      <c r="AI23" s="7" t="e">
        <f t="shared" si="4"/>
        <v>#N/A</v>
      </c>
      <c r="AJ23" s="7" t="e">
        <f t="shared" si="4"/>
        <v>#N/A</v>
      </c>
      <c r="AK23" s="4" t="s">
        <v>177</v>
      </c>
    </row>
    <row r="24" spans="1:37" x14ac:dyDescent="0.3">
      <c r="A24" s="15">
        <v>44104</v>
      </c>
      <c r="B24" s="6">
        <f>((In5Y2!B25-In5Y2!B$4)/In5Y2!B$4)+Data5Y2!B$3</f>
        <v>1.8840034081442323</v>
      </c>
      <c r="C24" s="6">
        <f>((In5Y2!C25-In5Y2!C$4)/In5Y2!C$4)+Data5Y2!C$3</f>
        <v>1.8068986014828616</v>
      </c>
      <c r="D24" s="6">
        <f>((In5Y2!D25-In5Y2!D$4)/In5Y2!D$4)+Data5Y2!D$3</f>
        <v>1.2332960147150225</v>
      </c>
      <c r="E24" s="6">
        <f>((In5Y2!E25-In5Y2!E$4)/In5Y2!E$4)+Data5Y2!E$3</f>
        <v>1.0649965079865726</v>
      </c>
      <c r="F24" s="6" t="e">
        <f>((In5Y2!F25-In5Y2!F$4)/In5Y2!F$4)+Data5Y2!F$3</f>
        <v>#VALUE!</v>
      </c>
      <c r="G24" s="6">
        <f>((In5Y2!G25-In5Y2!G$4)/In5Y2!G$4)+Data5Y2!G$3</f>
        <v>1.0699542901072108</v>
      </c>
      <c r="H24" s="6" t="e">
        <f>((In5Y2!H25-In5Y2!H$4)/In5Y2!H$4)+Data5Y2!H$3</f>
        <v>#DIV/0!</v>
      </c>
      <c r="I24" s="6" t="e">
        <f>((In5Y2!I25-In5Y2!I$4)/In5Y2!I$4)+Data5Y2!I$3</f>
        <v>#DIV/0!</v>
      </c>
      <c r="J24" s="4" t="s">
        <v>177</v>
      </c>
      <c r="K24" s="7">
        <f t="shared" si="2"/>
        <v>5.3202095755822798E-2</v>
      </c>
      <c r="L24" s="7">
        <f t="shared" si="2"/>
        <v>2.8160966824817724E-2</v>
      </c>
      <c r="M24" s="7">
        <f t="shared" si="2"/>
        <v>9.8446830186373901E-3</v>
      </c>
      <c r="N24" s="7">
        <f t="shared" si="2"/>
        <v>-8.9259975575367578E-3</v>
      </c>
      <c r="O24" s="7" t="e">
        <f t="shared" si="2"/>
        <v>#VALUE!</v>
      </c>
      <c r="P24" s="7">
        <f t="shared" si="2"/>
        <v>1.1020857211857304E-2</v>
      </c>
      <c r="Q24" s="7" t="e">
        <f t="shared" si="2"/>
        <v>#DIV/0!</v>
      </c>
      <c r="R24" s="7" t="e">
        <f t="shared" si="2"/>
        <v>#DIV/0!</v>
      </c>
      <c r="S24" s="4" t="s">
        <v>177</v>
      </c>
      <c r="T24" s="7" t="e">
        <f>(VLOOKUP(T$2,Fonder!$A$2:$F$29,4,FALSE)/12)+K24</f>
        <v>#VALUE!</v>
      </c>
      <c r="U24" s="7" t="e">
        <f>(VLOOKUP(U$2,Fonder!$A$2:$F$29,4,FALSE)/12)+L24</f>
        <v>#VALUE!</v>
      </c>
      <c r="V24" s="7" t="e">
        <f>(VLOOKUP(V$2,Fonder!$A$2:$F$29,4,FALSE)/12)+M24</f>
        <v>#VALUE!</v>
      </c>
      <c r="W24" s="7" t="e">
        <f>(VLOOKUP(W$2,Fonder!$A$2:$F$29,4,FALSE)/12)+N24</f>
        <v>#VALUE!</v>
      </c>
      <c r="X24" s="7" t="e">
        <f>(VLOOKUP(X$2,Fonder!$A$2:$F$29,4,FALSE)/12)+O24</f>
        <v>#N/A</v>
      </c>
      <c r="Y24" s="7" t="e">
        <f>(VLOOKUP(Y$2,Fonder!$A$2:$F$29,4,FALSE)/12)+P24</f>
        <v>#VALUE!</v>
      </c>
      <c r="Z24" s="7" t="e">
        <f>(VLOOKUP(Z$2,Fonder!$A$2:$F$20,4,FALSE)/12)+Q24</f>
        <v>#N/A</v>
      </c>
      <c r="AA24" s="7" t="e">
        <f>(VLOOKUP(AA$2,Fonder!$A$2:$F$20,4,FALSE)/12)+R24</f>
        <v>#N/A</v>
      </c>
      <c r="AB24" s="4" t="s">
        <v>177</v>
      </c>
      <c r="AC24" s="7" t="e">
        <f t="shared" si="4"/>
        <v>#VALUE!</v>
      </c>
      <c r="AD24" s="7" t="e">
        <f t="shared" si="4"/>
        <v>#VALUE!</v>
      </c>
      <c r="AE24" s="7" t="e">
        <f t="shared" si="4"/>
        <v>#VALUE!</v>
      </c>
      <c r="AF24" s="7" t="e">
        <f t="shared" si="4"/>
        <v>#VALUE!</v>
      </c>
      <c r="AG24" s="7" t="e">
        <f t="shared" si="4"/>
        <v>#N/A</v>
      </c>
      <c r="AH24" s="7" t="e">
        <f t="shared" si="4"/>
        <v>#VALUE!</v>
      </c>
      <c r="AI24" s="7" t="e">
        <f t="shared" si="4"/>
        <v>#N/A</v>
      </c>
      <c r="AJ24" s="7" t="e">
        <f t="shared" si="4"/>
        <v>#N/A</v>
      </c>
      <c r="AK24" s="4" t="s">
        <v>177</v>
      </c>
    </row>
    <row r="25" spans="1:37" x14ac:dyDescent="0.3">
      <c r="A25" s="15">
        <v>44135</v>
      </c>
      <c r="B25" s="6">
        <f>((In5Y2!B26-In5Y2!B$4)/In5Y2!B$4)+Data5Y2!B$3</f>
        <v>1.7321972062539528</v>
      </c>
      <c r="C25" s="6">
        <f>((In5Y2!C26-In5Y2!C$4)/In5Y2!C$4)+Data5Y2!C$3</f>
        <v>1.6710472411217054</v>
      </c>
      <c r="D25" s="6">
        <f>((In5Y2!D26-In5Y2!D$4)/In5Y2!D$4)+Data5Y2!D$3</f>
        <v>1.2174947719610312</v>
      </c>
      <c r="E25" s="6">
        <f>((In5Y2!E26-In5Y2!E$4)/In5Y2!E$4)+Data5Y2!E$3</f>
        <v>1.0682012751481289</v>
      </c>
      <c r="F25" s="6" t="e">
        <f>((In5Y2!F26-In5Y2!F$4)/In5Y2!F$4)+Data5Y2!F$3</f>
        <v>#VALUE!</v>
      </c>
      <c r="G25" s="6">
        <f>((In5Y2!G26-In5Y2!G$4)/In5Y2!G$4)+Data5Y2!G$3</f>
        <v>1.0747879566045064</v>
      </c>
      <c r="H25" s="6" t="e">
        <f>((In5Y2!H26-In5Y2!H$4)/In5Y2!H$4)+Data5Y2!H$3</f>
        <v>#DIV/0!</v>
      </c>
      <c r="I25" s="6" t="e">
        <f>((In5Y2!I26-In5Y2!I$4)/In5Y2!I$4)+Data5Y2!I$3</f>
        <v>#DIV/0!</v>
      </c>
      <c r="J25" s="4" t="s">
        <v>177</v>
      </c>
      <c r="K25" s="7">
        <f t="shared" si="2"/>
        <v>-8.0576394519270345E-2</v>
      </c>
      <c r="L25" s="7">
        <f t="shared" si="2"/>
        <v>-7.5184827886671357E-2</v>
      </c>
      <c r="M25" s="7">
        <f t="shared" si="2"/>
        <v>-1.2812206125260572E-2</v>
      </c>
      <c r="N25" s="7">
        <f t="shared" si="2"/>
        <v>3.0091809104755285E-3</v>
      </c>
      <c r="O25" s="7" t="e">
        <f t="shared" si="2"/>
        <v>#VALUE!</v>
      </c>
      <c r="P25" s="7">
        <f t="shared" si="2"/>
        <v>4.5176383159426514E-3</v>
      </c>
      <c r="Q25" s="7" t="e">
        <f t="shared" si="2"/>
        <v>#DIV/0!</v>
      </c>
      <c r="R25" s="7" t="e">
        <f t="shared" si="2"/>
        <v>#DIV/0!</v>
      </c>
      <c r="S25" s="4" t="s">
        <v>177</v>
      </c>
      <c r="T25" s="7" t="e">
        <f>(VLOOKUP(T$2,Fonder!$A$2:$F$29,4,FALSE)/12)+K25</f>
        <v>#VALUE!</v>
      </c>
      <c r="U25" s="7" t="e">
        <f>(VLOOKUP(U$2,Fonder!$A$2:$F$29,4,FALSE)/12)+L25</f>
        <v>#VALUE!</v>
      </c>
      <c r="V25" s="7" t="e">
        <f>(VLOOKUP(V$2,Fonder!$A$2:$F$29,4,FALSE)/12)+M25</f>
        <v>#VALUE!</v>
      </c>
      <c r="W25" s="7" t="e">
        <f>(VLOOKUP(W$2,Fonder!$A$2:$F$29,4,FALSE)/12)+N25</f>
        <v>#VALUE!</v>
      </c>
      <c r="X25" s="7" t="e">
        <f>(VLOOKUP(X$2,Fonder!$A$2:$F$29,4,FALSE)/12)+O25</f>
        <v>#N/A</v>
      </c>
      <c r="Y25" s="7" t="e">
        <f>(VLOOKUP(Y$2,Fonder!$A$2:$F$29,4,FALSE)/12)+P25</f>
        <v>#VALUE!</v>
      </c>
      <c r="Z25" s="7" t="e">
        <f>(VLOOKUP(Z$2,Fonder!$A$2:$F$20,4,FALSE)/12)+Q25</f>
        <v>#N/A</v>
      </c>
      <c r="AA25" s="7" t="e">
        <f>(VLOOKUP(AA$2,Fonder!$A$2:$F$20,4,FALSE)/12)+R25</f>
        <v>#N/A</v>
      </c>
      <c r="AB25" s="4" t="s">
        <v>177</v>
      </c>
      <c r="AC25" s="7" t="e">
        <f t="shared" si="4"/>
        <v>#VALUE!</v>
      </c>
      <c r="AD25" s="7" t="e">
        <f t="shared" si="4"/>
        <v>#VALUE!</v>
      </c>
      <c r="AE25" s="7" t="e">
        <f t="shared" si="4"/>
        <v>#VALUE!</v>
      </c>
      <c r="AF25" s="7" t="e">
        <f t="shared" si="4"/>
        <v>#VALUE!</v>
      </c>
      <c r="AG25" s="7" t="e">
        <f t="shared" si="4"/>
        <v>#N/A</v>
      </c>
      <c r="AH25" s="7" t="e">
        <f t="shared" si="4"/>
        <v>#VALUE!</v>
      </c>
      <c r="AI25" s="7" t="e">
        <f t="shared" si="4"/>
        <v>#N/A</v>
      </c>
      <c r="AJ25" s="7" t="e">
        <f t="shared" si="4"/>
        <v>#N/A</v>
      </c>
      <c r="AK25" s="4" t="s">
        <v>177</v>
      </c>
    </row>
    <row r="26" spans="1:37" x14ac:dyDescent="0.3">
      <c r="A26" s="15">
        <v>44165</v>
      </c>
      <c r="B26" s="6">
        <f>((In5Y2!B27-In5Y2!B$4)/In5Y2!B$4)+Data5Y2!B$3</f>
        <v>1.8892278072652566</v>
      </c>
      <c r="C26" s="6">
        <f>((In5Y2!C27-In5Y2!C$4)/In5Y2!C$4)+Data5Y2!C$3</f>
        <v>1.8506856027440175</v>
      </c>
      <c r="D26" s="6">
        <f>((In5Y2!D27-In5Y2!D$4)/In5Y2!D$4)+Data5Y2!D$3</f>
        <v>1.2502227094618816</v>
      </c>
      <c r="E26" s="6">
        <f>((In5Y2!E27-In5Y2!E$4)/In5Y2!E$4)+Data5Y2!E$3</f>
        <v>1.1048054610584179</v>
      </c>
      <c r="F26" s="6" t="e">
        <f>((In5Y2!F27-In5Y2!F$4)/In5Y2!F$4)+Data5Y2!F$3</f>
        <v>#VALUE!</v>
      </c>
      <c r="G26" s="6">
        <f>((In5Y2!G27-In5Y2!G$4)/In5Y2!G$4)+Data5Y2!G$3</f>
        <v>1.0776652356336354</v>
      </c>
      <c r="H26" s="6" t="e">
        <f>((In5Y2!H27-In5Y2!H$4)/In5Y2!H$4)+Data5Y2!H$3</f>
        <v>#DIV/0!</v>
      </c>
      <c r="I26" s="6" t="e">
        <f>((In5Y2!I27-In5Y2!I$4)/In5Y2!I$4)+Data5Y2!I$3</f>
        <v>#DIV/0!</v>
      </c>
      <c r="J26" s="4" t="s">
        <v>177</v>
      </c>
      <c r="K26" s="7">
        <f t="shared" si="2"/>
        <v>9.0653997388032925E-2</v>
      </c>
      <c r="L26" s="7">
        <f t="shared" si="2"/>
        <v>0.10750046868916052</v>
      </c>
      <c r="M26" s="7">
        <f t="shared" si="2"/>
        <v>2.6881378265087186E-2</v>
      </c>
      <c r="N26" s="7">
        <f t="shared" si="2"/>
        <v>3.426712433498369E-2</v>
      </c>
      <c r="O26" s="7" t="e">
        <f t="shared" si="2"/>
        <v>#VALUE!</v>
      </c>
      <c r="P26" s="7">
        <f t="shared" si="2"/>
        <v>2.6770666822681921E-3</v>
      </c>
      <c r="Q26" s="7" t="e">
        <f t="shared" si="2"/>
        <v>#DIV/0!</v>
      </c>
      <c r="R26" s="7" t="e">
        <f t="shared" si="2"/>
        <v>#DIV/0!</v>
      </c>
      <c r="S26" s="4" t="s">
        <v>177</v>
      </c>
      <c r="T26" s="7" t="e">
        <f>(VLOOKUP(T$2,Fonder!$A$2:$F$29,4,FALSE)/12)+K26</f>
        <v>#VALUE!</v>
      </c>
      <c r="U26" s="7" t="e">
        <f>(VLOOKUP(U$2,Fonder!$A$2:$F$29,4,FALSE)/12)+L26</f>
        <v>#VALUE!</v>
      </c>
      <c r="V26" s="7" t="e">
        <f>(VLOOKUP(V$2,Fonder!$A$2:$F$29,4,FALSE)/12)+M26</f>
        <v>#VALUE!</v>
      </c>
      <c r="W26" s="7" t="e">
        <f>(VLOOKUP(W$2,Fonder!$A$2:$F$29,4,FALSE)/12)+N26</f>
        <v>#VALUE!</v>
      </c>
      <c r="X26" s="7" t="e">
        <f>(VLOOKUP(X$2,Fonder!$A$2:$F$29,4,FALSE)/12)+O26</f>
        <v>#N/A</v>
      </c>
      <c r="Y26" s="7" t="e">
        <f>(VLOOKUP(Y$2,Fonder!$A$2:$F$29,4,FALSE)/12)+P26</f>
        <v>#VALUE!</v>
      </c>
      <c r="Z26" s="7" t="e">
        <f>(VLOOKUP(Z$2,Fonder!$A$2:$F$20,4,FALSE)/12)+Q26</f>
        <v>#N/A</v>
      </c>
      <c r="AA26" s="7" t="e">
        <f>(VLOOKUP(AA$2,Fonder!$A$2:$F$20,4,FALSE)/12)+R26</f>
        <v>#N/A</v>
      </c>
      <c r="AB26" s="4" t="s">
        <v>177</v>
      </c>
      <c r="AC26" s="7" t="e">
        <f t="shared" si="4"/>
        <v>#VALUE!</v>
      </c>
      <c r="AD26" s="7" t="e">
        <f t="shared" si="4"/>
        <v>#VALUE!</v>
      </c>
      <c r="AE26" s="7" t="e">
        <f t="shared" si="4"/>
        <v>#VALUE!</v>
      </c>
      <c r="AF26" s="7" t="e">
        <f t="shared" si="4"/>
        <v>#VALUE!</v>
      </c>
      <c r="AG26" s="7" t="e">
        <f t="shared" si="4"/>
        <v>#N/A</v>
      </c>
      <c r="AH26" s="7" t="e">
        <f t="shared" si="4"/>
        <v>#VALUE!</v>
      </c>
      <c r="AI26" s="7" t="e">
        <f t="shared" si="4"/>
        <v>#N/A</v>
      </c>
      <c r="AJ26" s="7" t="e">
        <f t="shared" si="4"/>
        <v>#N/A</v>
      </c>
      <c r="AK26" s="4" t="s">
        <v>177</v>
      </c>
    </row>
    <row r="27" spans="1:37" x14ac:dyDescent="0.3">
      <c r="A27" s="15">
        <v>44196</v>
      </c>
      <c r="B27" s="6">
        <f>((In5Y2!B28-In5Y2!B$4)/In5Y2!B$4)+Data5Y2!B$3</f>
        <v>2.0190908218296615</v>
      </c>
      <c r="C27" s="6">
        <f>((In5Y2!C28-In5Y2!C$4)/In5Y2!C$4)+Data5Y2!C$3</f>
        <v>1.9800142984520721</v>
      </c>
      <c r="D27" s="6">
        <f>((In5Y2!D28-In5Y2!D$4)/In5Y2!D$4)+Data5Y2!D$3</f>
        <v>1.2842314959410377</v>
      </c>
      <c r="E27" s="6">
        <f>((In5Y2!E28-In5Y2!E$4)/In5Y2!E$4)+Data5Y2!E$3</f>
        <v>1.11435780746615</v>
      </c>
      <c r="F27" s="6" t="e">
        <f>((In5Y2!F28-In5Y2!F$4)/In5Y2!F$4)+Data5Y2!F$3</f>
        <v>#VALUE!</v>
      </c>
      <c r="G27" s="6">
        <f>((In5Y2!G28-In5Y2!G$4)/In5Y2!G$4)+Data5Y2!G$3</f>
        <v>1.0816348056442133</v>
      </c>
      <c r="H27" s="6" t="e">
        <f>((In5Y2!H28-In5Y2!H$4)/In5Y2!H$4)+Data5Y2!H$3</f>
        <v>#DIV/0!</v>
      </c>
      <c r="I27" s="6" t="e">
        <f>((In5Y2!I28-In5Y2!I$4)/In5Y2!I$4)+Data5Y2!I$3</f>
        <v>#DIV/0!</v>
      </c>
      <c r="J27" s="4" t="s">
        <v>177</v>
      </c>
      <c r="K27" s="7">
        <f t="shared" si="2"/>
        <v>6.8738674110660813E-2</v>
      </c>
      <c r="L27" s="7">
        <f t="shared" si="2"/>
        <v>6.9881505273666544E-2</v>
      </c>
      <c r="M27" s="7">
        <f t="shared" si="2"/>
        <v>2.7202182636559158E-2</v>
      </c>
      <c r="N27" s="7">
        <f t="shared" si="2"/>
        <v>8.6461795713617118E-3</v>
      </c>
      <c r="O27" s="7" t="e">
        <f t="shared" si="2"/>
        <v>#VALUE!</v>
      </c>
      <c r="P27" s="7">
        <f t="shared" si="2"/>
        <v>3.683490827505409E-3</v>
      </c>
      <c r="Q27" s="7" t="e">
        <f t="shared" si="2"/>
        <v>#DIV/0!</v>
      </c>
      <c r="R27" s="7" t="e">
        <f t="shared" si="2"/>
        <v>#DIV/0!</v>
      </c>
      <c r="S27" s="4" t="s">
        <v>177</v>
      </c>
      <c r="T27" s="7" t="e">
        <f>(VLOOKUP(T$2,Fonder!$A$2:$F$29,4,FALSE)/12)+K27</f>
        <v>#VALUE!</v>
      </c>
      <c r="U27" s="7" t="e">
        <f>(VLOOKUP(U$2,Fonder!$A$2:$F$29,4,FALSE)/12)+L27</f>
        <v>#VALUE!</v>
      </c>
      <c r="V27" s="7" t="e">
        <f>(VLOOKUP(V$2,Fonder!$A$2:$F$29,4,FALSE)/12)+M27</f>
        <v>#VALUE!</v>
      </c>
      <c r="W27" s="7" t="e">
        <f>(VLOOKUP(W$2,Fonder!$A$2:$F$29,4,FALSE)/12)+N27</f>
        <v>#VALUE!</v>
      </c>
      <c r="X27" s="7" t="e">
        <f>(VLOOKUP(X$2,Fonder!$A$2:$F$29,4,FALSE)/12)+O27</f>
        <v>#N/A</v>
      </c>
      <c r="Y27" s="7" t="e">
        <f>(VLOOKUP(Y$2,Fonder!$A$2:$F$29,4,FALSE)/12)+P27</f>
        <v>#VALUE!</v>
      </c>
      <c r="Z27" s="7" t="e">
        <f>(VLOOKUP(Z$2,Fonder!$A$2:$F$20,4,FALSE)/12)+Q27</f>
        <v>#N/A</v>
      </c>
      <c r="AA27" s="7" t="e">
        <f>(VLOOKUP(AA$2,Fonder!$A$2:$F$20,4,FALSE)/12)+R27</f>
        <v>#N/A</v>
      </c>
      <c r="AB27" s="4" t="s">
        <v>177</v>
      </c>
      <c r="AC27" s="7" t="e">
        <f t="shared" si="4"/>
        <v>#VALUE!</v>
      </c>
      <c r="AD27" s="7" t="e">
        <f t="shared" si="4"/>
        <v>#VALUE!</v>
      </c>
      <c r="AE27" s="7" t="e">
        <f t="shared" si="4"/>
        <v>#VALUE!</v>
      </c>
      <c r="AF27" s="7" t="e">
        <f t="shared" si="4"/>
        <v>#VALUE!</v>
      </c>
      <c r="AG27" s="7" t="e">
        <f t="shared" si="4"/>
        <v>#N/A</v>
      </c>
      <c r="AH27" s="7" t="e">
        <f t="shared" si="4"/>
        <v>#VALUE!</v>
      </c>
      <c r="AI27" s="7" t="e">
        <f t="shared" si="4"/>
        <v>#N/A</v>
      </c>
      <c r="AJ27" s="7" t="e">
        <f t="shared" si="4"/>
        <v>#N/A</v>
      </c>
      <c r="AK27" s="4" t="s">
        <v>177</v>
      </c>
    </row>
    <row r="28" spans="1:37" x14ac:dyDescent="0.3">
      <c r="A28" s="15">
        <v>44227</v>
      </c>
      <c r="B28" s="6">
        <f>((In5Y2!B29-In5Y2!B$4)/In5Y2!B$4)+Data5Y2!B$3</f>
        <v>1.9328483403467316</v>
      </c>
      <c r="C28" s="6">
        <f>((In5Y2!C29-In5Y2!C$4)/In5Y2!C$4)+Data5Y2!C$3</f>
        <v>1.9461317867442101</v>
      </c>
      <c r="D28" s="6">
        <f>((In5Y2!D29-In5Y2!D$4)/In5Y2!D$4)+Data5Y2!D$3</f>
        <v>1.2728273057432753</v>
      </c>
      <c r="E28" s="6">
        <f>((In5Y2!E29-In5Y2!E$4)/In5Y2!E$4)+Data5Y2!E$3</f>
        <v>1.1158334647531936</v>
      </c>
      <c r="F28" s="6" t="e">
        <f>((In5Y2!F29-In5Y2!F$4)/In5Y2!F$4)+Data5Y2!F$3</f>
        <v>#VALUE!</v>
      </c>
      <c r="G28" s="6">
        <f>((In5Y2!G29-In5Y2!G$4)/In5Y2!G$4)+Data5Y2!G$3</f>
        <v>1.085371110171288</v>
      </c>
      <c r="H28" s="6" t="e">
        <f>((In5Y2!H29-In5Y2!H$4)/In5Y2!H$4)+Data5Y2!H$3</f>
        <v>#DIV/0!</v>
      </c>
      <c r="I28" s="6" t="e">
        <f>((In5Y2!I29-In5Y2!I$4)/In5Y2!I$4)+Data5Y2!I$3</f>
        <v>#DIV/0!</v>
      </c>
      <c r="J28" s="4" t="s">
        <v>177</v>
      </c>
      <c r="K28" s="7">
        <f t="shared" si="2"/>
        <v>-4.2713522616470767E-2</v>
      </c>
      <c r="L28" s="7">
        <f t="shared" si="2"/>
        <v>-1.7112256075297316E-2</v>
      </c>
      <c r="M28" s="7">
        <f t="shared" si="2"/>
        <v>-8.8801670367115726E-3</v>
      </c>
      <c r="N28" s="7">
        <f t="shared" si="2"/>
        <v>1.3242221458464876E-3</v>
      </c>
      <c r="O28" s="7" t="e">
        <f t="shared" si="2"/>
        <v>#VALUE!</v>
      </c>
      <c r="P28" s="7">
        <f t="shared" si="2"/>
        <v>3.4543124052386354E-3</v>
      </c>
      <c r="Q28" s="7" t="e">
        <f t="shared" si="2"/>
        <v>#DIV/0!</v>
      </c>
      <c r="R28" s="7" t="e">
        <f t="shared" si="2"/>
        <v>#DIV/0!</v>
      </c>
      <c r="S28" s="4" t="s">
        <v>177</v>
      </c>
      <c r="T28" s="7" t="e">
        <f>(VLOOKUP(T$2,Fonder!$A$2:$F$29,4,FALSE)/12)+K28</f>
        <v>#VALUE!</v>
      </c>
      <c r="U28" s="7" t="e">
        <f>(VLOOKUP(U$2,Fonder!$A$2:$F$29,4,FALSE)/12)+L28</f>
        <v>#VALUE!</v>
      </c>
      <c r="V28" s="7" t="e">
        <f>(VLOOKUP(V$2,Fonder!$A$2:$F$29,4,FALSE)/12)+M28</f>
        <v>#VALUE!</v>
      </c>
      <c r="W28" s="7" t="e">
        <f>(VLOOKUP(W$2,Fonder!$A$2:$F$29,4,FALSE)/12)+N28</f>
        <v>#VALUE!</v>
      </c>
      <c r="X28" s="7" t="e">
        <f>(VLOOKUP(X$2,Fonder!$A$2:$F$29,4,FALSE)/12)+O28</f>
        <v>#N/A</v>
      </c>
      <c r="Y28" s="7" t="e">
        <f>(VLOOKUP(Y$2,Fonder!$A$2:$F$29,4,FALSE)/12)+P28</f>
        <v>#VALUE!</v>
      </c>
      <c r="Z28" s="7" t="e">
        <f>(VLOOKUP(Z$2,Fonder!$A$2:$F$20,4,FALSE)/12)+Q28</f>
        <v>#N/A</v>
      </c>
      <c r="AA28" s="7" t="e">
        <f>(VLOOKUP(AA$2,Fonder!$A$2:$F$20,4,FALSE)/12)+R28</f>
        <v>#N/A</v>
      </c>
      <c r="AB28" s="4" t="s">
        <v>177</v>
      </c>
      <c r="AC28" s="7" t="e">
        <f t="shared" si="4"/>
        <v>#VALUE!</v>
      </c>
      <c r="AD28" s="7" t="e">
        <f t="shared" si="4"/>
        <v>#VALUE!</v>
      </c>
      <c r="AE28" s="7" t="e">
        <f t="shared" si="4"/>
        <v>#VALUE!</v>
      </c>
      <c r="AF28" s="7" t="e">
        <f t="shared" si="4"/>
        <v>#VALUE!</v>
      </c>
      <c r="AG28" s="7" t="e">
        <f t="shared" si="4"/>
        <v>#N/A</v>
      </c>
      <c r="AH28" s="7" t="e">
        <f t="shared" si="4"/>
        <v>#VALUE!</v>
      </c>
      <c r="AI28" s="7" t="e">
        <f t="shared" si="4"/>
        <v>#N/A</v>
      </c>
      <c r="AJ28" s="7" t="e">
        <f t="shared" si="4"/>
        <v>#N/A</v>
      </c>
      <c r="AK28" s="4" t="s">
        <v>177</v>
      </c>
    </row>
    <row r="29" spans="1:37" x14ac:dyDescent="0.3">
      <c r="A29" s="15">
        <v>44255</v>
      </c>
      <c r="B29" s="6">
        <f>((In5Y2!B30-In5Y2!B$4)/In5Y2!B$4)+Data5Y2!B$3</f>
        <v>1.9746277329244193</v>
      </c>
      <c r="C29" s="6">
        <f>((In5Y2!C30-In5Y2!C$4)/In5Y2!C$4)+Data5Y2!C$3</f>
        <v>2.0461084915133059</v>
      </c>
      <c r="D29" s="6">
        <f>((In5Y2!D30-In5Y2!D$4)/In5Y2!D$4)+Data5Y2!D$3</f>
        <v>1.2837500603208083</v>
      </c>
      <c r="E29" s="6">
        <f>((In5Y2!E30-In5Y2!E$4)/In5Y2!E$4)+Data5Y2!E$3</f>
        <v>1.1167965845855767</v>
      </c>
      <c r="F29" s="6" t="e">
        <f>((In5Y2!F30-In5Y2!F$4)/In5Y2!F$4)+Data5Y2!F$3</f>
        <v>#VALUE!</v>
      </c>
      <c r="G29" s="6">
        <f>((In5Y2!G30-In5Y2!G$4)/In5Y2!G$4)+Data5Y2!G$3</f>
        <v>1.0897646148431899</v>
      </c>
      <c r="H29" s="6" t="e">
        <f>((In5Y2!H30-In5Y2!H$4)/In5Y2!H$4)+Data5Y2!H$3</f>
        <v>#DIV/0!</v>
      </c>
      <c r="I29" s="6" t="e">
        <f>((In5Y2!I30-In5Y2!I$4)/In5Y2!I$4)+Data5Y2!I$3</f>
        <v>#DIV/0!</v>
      </c>
      <c r="J29" s="4" t="s">
        <v>177</v>
      </c>
      <c r="K29" s="7">
        <f t="shared" si="2"/>
        <v>2.1615453062495904E-2</v>
      </c>
      <c r="L29" s="7">
        <f t="shared" si="2"/>
        <v>5.1372011623299407E-2</v>
      </c>
      <c r="M29" s="7">
        <f t="shared" si="2"/>
        <v>8.5814898283900209E-3</v>
      </c>
      <c r="N29" s="7">
        <f t="shared" si="2"/>
        <v>8.631394045850449E-4</v>
      </c>
      <c r="O29" s="7" t="e">
        <f t="shared" si="2"/>
        <v>#VALUE!</v>
      </c>
      <c r="P29" s="7">
        <f t="shared" si="2"/>
        <v>4.0479285202354998E-3</v>
      </c>
      <c r="Q29" s="7" t="e">
        <f t="shared" si="2"/>
        <v>#DIV/0!</v>
      </c>
      <c r="R29" s="7" t="e">
        <f t="shared" si="2"/>
        <v>#DIV/0!</v>
      </c>
      <c r="S29" s="4" t="s">
        <v>177</v>
      </c>
      <c r="T29" s="7" t="e">
        <f>(VLOOKUP(T$2,Fonder!$A$2:$F$29,4,FALSE)/12)+K29</f>
        <v>#VALUE!</v>
      </c>
      <c r="U29" s="7" t="e">
        <f>(VLOOKUP(U$2,Fonder!$A$2:$F$29,4,FALSE)/12)+L29</f>
        <v>#VALUE!</v>
      </c>
      <c r="V29" s="7" t="e">
        <f>(VLOOKUP(V$2,Fonder!$A$2:$F$29,4,FALSE)/12)+M29</f>
        <v>#VALUE!</v>
      </c>
      <c r="W29" s="7" t="e">
        <f>(VLOOKUP(W$2,Fonder!$A$2:$F$29,4,FALSE)/12)+N29</f>
        <v>#VALUE!</v>
      </c>
      <c r="X29" s="7" t="e">
        <f>(VLOOKUP(X$2,Fonder!$A$2:$F$29,4,FALSE)/12)+O29</f>
        <v>#N/A</v>
      </c>
      <c r="Y29" s="7" t="e">
        <f>(VLOOKUP(Y$2,Fonder!$A$2:$F$29,4,FALSE)/12)+P29</f>
        <v>#VALUE!</v>
      </c>
      <c r="Z29" s="7" t="e">
        <f>(VLOOKUP(Z$2,Fonder!$A$2:$F$20,4,FALSE)/12)+Q29</f>
        <v>#N/A</v>
      </c>
      <c r="AA29" s="7" t="e">
        <f>(VLOOKUP(AA$2,Fonder!$A$2:$F$20,4,FALSE)/12)+R29</f>
        <v>#N/A</v>
      </c>
      <c r="AB29" s="4" t="s">
        <v>177</v>
      </c>
      <c r="AC29" s="7" t="e">
        <f t="shared" si="4"/>
        <v>#VALUE!</v>
      </c>
      <c r="AD29" s="7" t="e">
        <f t="shared" si="4"/>
        <v>#VALUE!</v>
      </c>
      <c r="AE29" s="7" t="e">
        <f t="shared" si="4"/>
        <v>#VALUE!</v>
      </c>
      <c r="AF29" s="7" t="e">
        <f t="shared" si="4"/>
        <v>#VALUE!</v>
      </c>
      <c r="AG29" s="7" t="e">
        <f t="shared" si="4"/>
        <v>#N/A</v>
      </c>
      <c r="AH29" s="7" t="e">
        <f t="shared" si="4"/>
        <v>#VALUE!</v>
      </c>
      <c r="AI29" s="7" t="e">
        <f t="shared" si="4"/>
        <v>#N/A</v>
      </c>
      <c r="AJ29" s="7" t="e">
        <f t="shared" si="4"/>
        <v>#N/A</v>
      </c>
      <c r="AK29" s="4" t="s">
        <v>177</v>
      </c>
    </row>
    <row r="30" spans="1:37" x14ac:dyDescent="0.3">
      <c r="A30" s="15">
        <v>44286</v>
      </c>
      <c r="B30" s="6">
        <f>((In5Y2!B31-In5Y2!B$4)/In5Y2!B$4)+Data5Y2!B$3</f>
        <v>2.0487959509919289</v>
      </c>
      <c r="C30" s="6">
        <f>((In5Y2!C31-In5Y2!C$4)/In5Y2!C$4)+Data5Y2!C$3</f>
        <v>2.1077765907027928</v>
      </c>
      <c r="D30" s="6">
        <f>((In5Y2!D31-In5Y2!D$4)/In5Y2!D$4)+Data5Y2!D$3</f>
        <v>1.2906319351033426</v>
      </c>
      <c r="E30" s="6">
        <f>((In5Y2!E31-In5Y2!E$4)/In5Y2!E$4)+Data5Y2!E$3</f>
        <v>1.1217417261810891</v>
      </c>
      <c r="F30" s="6" t="e">
        <f>((In5Y2!F31-In5Y2!F$4)/In5Y2!F$4)+Data5Y2!F$3</f>
        <v>#VALUE!</v>
      </c>
      <c r="G30" s="6">
        <f>((In5Y2!G31-In5Y2!G$4)/In5Y2!G$4)+Data5Y2!G$3</f>
        <v>1.0904755674689985</v>
      </c>
      <c r="H30" s="6" t="e">
        <f>((In5Y2!H31-In5Y2!H$4)/In5Y2!H$4)+Data5Y2!H$3</f>
        <v>#DIV/0!</v>
      </c>
      <c r="I30" s="6" t="e">
        <f>((In5Y2!I31-In5Y2!I$4)/In5Y2!I$4)+Data5Y2!I$3</f>
        <v>#DIV/0!</v>
      </c>
      <c r="J30" s="4" t="s">
        <v>177</v>
      </c>
      <c r="K30" s="7">
        <f t="shared" si="2"/>
        <v>3.7560607921608868E-2</v>
      </c>
      <c r="L30" s="7">
        <f t="shared" si="2"/>
        <v>3.0139212776482349E-2</v>
      </c>
      <c r="M30" s="7">
        <f t="shared" si="2"/>
        <v>5.3607590723809828E-3</v>
      </c>
      <c r="N30" s="7">
        <f t="shared" si="2"/>
        <v>4.4279698413900448E-3</v>
      </c>
      <c r="O30" s="7" t="e">
        <f t="shared" si="2"/>
        <v>#VALUE!</v>
      </c>
      <c r="P30" s="7">
        <f t="shared" si="2"/>
        <v>6.5239099905167741E-4</v>
      </c>
      <c r="Q30" s="7" t="e">
        <f t="shared" si="2"/>
        <v>#DIV/0!</v>
      </c>
      <c r="R30" s="7" t="e">
        <f t="shared" si="2"/>
        <v>#DIV/0!</v>
      </c>
      <c r="S30" s="4" t="s">
        <v>177</v>
      </c>
      <c r="T30" s="7" t="e">
        <f>(VLOOKUP(T$2,Fonder!$A$2:$F$29,4,FALSE)/12)+K30</f>
        <v>#VALUE!</v>
      </c>
      <c r="U30" s="7" t="e">
        <f>(VLOOKUP(U$2,Fonder!$A$2:$F$29,4,FALSE)/12)+L30</f>
        <v>#VALUE!</v>
      </c>
      <c r="V30" s="7" t="e">
        <f>(VLOOKUP(V$2,Fonder!$A$2:$F$29,4,FALSE)/12)+M30</f>
        <v>#VALUE!</v>
      </c>
      <c r="W30" s="7" t="e">
        <f>(VLOOKUP(W$2,Fonder!$A$2:$F$29,4,FALSE)/12)+N30</f>
        <v>#VALUE!</v>
      </c>
      <c r="X30" s="7" t="e">
        <f>(VLOOKUP(X$2,Fonder!$A$2:$F$29,4,FALSE)/12)+O30</f>
        <v>#N/A</v>
      </c>
      <c r="Y30" s="7" t="e">
        <f>(VLOOKUP(Y$2,Fonder!$A$2:$F$29,4,FALSE)/12)+P30</f>
        <v>#VALUE!</v>
      </c>
      <c r="Z30" s="7" t="e">
        <f>(VLOOKUP(Z$2,Fonder!$A$2:$F$20,4,FALSE)/12)+Q30</f>
        <v>#N/A</v>
      </c>
      <c r="AA30" s="7" t="e">
        <f>(VLOOKUP(AA$2,Fonder!$A$2:$F$20,4,FALSE)/12)+R30</f>
        <v>#N/A</v>
      </c>
      <c r="AB30" s="4" t="s">
        <v>177</v>
      </c>
      <c r="AC30" s="7" t="e">
        <f t="shared" si="4"/>
        <v>#VALUE!</v>
      </c>
      <c r="AD30" s="7" t="e">
        <f t="shared" si="4"/>
        <v>#VALUE!</v>
      </c>
      <c r="AE30" s="7" t="e">
        <f t="shared" si="4"/>
        <v>#VALUE!</v>
      </c>
      <c r="AF30" s="7" t="e">
        <f t="shared" si="4"/>
        <v>#VALUE!</v>
      </c>
      <c r="AG30" s="7" t="e">
        <f t="shared" si="4"/>
        <v>#N/A</v>
      </c>
      <c r="AH30" s="7" t="e">
        <f t="shared" si="4"/>
        <v>#VALUE!</v>
      </c>
      <c r="AI30" s="7" t="e">
        <f t="shared" si="4"/>
        <v>#N/A</v>
      </c>
      <c r="AJ30" s="7" t="e">
        <f t="shared" si="4"/>
        <v>#N/A</v>
      </c>
      <c r="AK30" s="4" t="s">
        <v>177</v>
      </c>
    </row>
    <row r="31" spans="1:37" x14ac:dyDescent="0.3">
      <c r="A31" s="15">
        <v>44316</v>
      </c>
      <c r="B31" s="6">
        <f>((In5Y2!B32-In5Y2!B$4)/In5Y2!B$4)+Data5Y2!B$3</f>
        <v>2.2599997708943373</v>
      </c>
      <c r="C31" s="6">
        <f>((In5Y2!C32-In5Y2!C$4)/In5Y2!C$4)+Data5Y2!C$3</f>
        <v>2.3177148181767064</v>
      </c>
      <c r="D31" s="6">
        <f>((In5Y2!D32-In5Y2!D$4)/In5Y2!D$4)+Data5Y2!D$3</f>
        <v>1.3124287744184016</v>
      </c>
      <c r="E31" s="6">
        <f>((In5Y2!E32-In5Y2!E$4)/In5Y2!E$4)+Data5Y2!E$3</f>
        <v>1.1306914186586163</v>
      </c>
      <c r="F31" s="6" t="e">
        <f>((In5Y2!F32-In5Y2!F$4)/In5Y2!F$4)+Data5Y2!F$3</f>
        <v>#VALUE!</v>
      </c>
      <c r="G31" s="6">
        <f>((In5Y2!G32-In5Y2!G$4)/In5Y2!G$4)+Data5Y2!G$3</f>
        <v>1.0937351990515223</v>
      </c>
      <c r="H31" s="6" t="e">
        <f>((In5Y2!H32-In5Y2!H$4)/In5Y2!H$4)+Data5Y2!H$3</f>
        <v>#DIV/0!</v>
      </c>
      <c r="I31" s="6" t="e">
        <f>((In5Y2!I32-In5Y2!I$4)/In5Y2!I$4)+Data5Y2!I$3</f>
        <v>#DIV/0!</v>
      </c>
      <c r="J31" s="4" t="s">
        <v>177</v>
      </c>
      <c r="K31" s="7">
        <f t="shared" si="2"/>
        <v>0.10308680071344023</v>
      </c>
      <c r="L31" s="7">
        <f t="shared" si="2"/>
        <v>9.9601745460089042E-2</v>
      </c>
      <c r="M31" s="7">
        <f t="shared" si="2"/>
        <v>1.6888501455927241E-2</v>
      </c>
      <c r="N31" s="7">
        <f t="shared" si="2"/>
        <v>7.9783895603098287E-3</v>
      </c>
      <c r="O31" s="7" t="e">
        <f t="shared" si="2"/>
        <v>#VALUE!</v>
      </c>
      <c r="P31" s="7">
        <f t="shared" si="2"/>
        <v>2.9891835083379892E-3</v>
      </c>
      <c r="Q31" s="7" t="e">
        <f t="shared" si="2"/>
        <v>#DIV/0!</v>
      </c>
      <c r="R31" s="7" t="e">
        <f t="shared" si="2"/>
        <v>#DIV/0!</v>
      </c>
      <c r="S31" s="4" t="s">
        <v>177</v>
      </c>
      <c r="T31" s="7" t="e">
        <f>(VLOOKUP(T$2,Fonder!$A$2:$F$29,4,FALSE)/12)+K31</f>
        <v>#VALUE!</v>
      </c>
      <c r="U31" s="7" t="e">
        <f>(VLOOKUP(U$2,Fonder!$A$2:$F$29,4,FALSE)/12)+L31</f>
        <v>#VALUE!</v>
      </c>
      <c r="V31" s="7" t="e">
        <f>(VLOOKUP(V$2,Fonder!$A$2:$F$29,4,FALSE)/12)+M31</f>
        <v>#VALUE!</v>
      </c>
      <c r="W31" s="7" t="e">
        <f>(VLOOKUP(W$2,Fonder!$A$2:$F$29,4,FALSE)/12)+N31</f>
        <v>#VALUE!</v>
      </c>
      <c r="X31" s="7" t="e">
        <f>(VLOOKUP(X$2,Fonder!$A$2:$F$29,4,FALSE)/12)+O31</f>
        <v>#N/A</v>
      </c>
      <c r="Y31" s="7" t="e">
        <f>(VLOOKUP(Y$2,Fonder!$A$2:$F$29,4,FALSE)/12)+P31</f>
        <v>#VALUE!</v>
      </c>
      <c r="Z31" s="7" t="e">
        <f>(VLOOKUP(Z$2,Fonder!$A$2:$F$20,4,FALSE)/12)+Q31</f>
        <v>#N/A</v>
      </c>
      <c r="AA31" s="7" t="e">
        <f>(VLOOKUP(AA$2,Fonder!$A$2:$F$20,4,FALSE)/12)+R31</f>
        <v>#N/A</v>
      </c>
      <c r="AB31" s="4" t="s">
        <v>177</v>
      </c>
      <c r="AC31" s="7" t="e">
        <f t="shared" si="4"/>
        <v>#VALUE!</v>
      </c>
      <c r="AD31" s="7" t="e">
        <f t="shared" si="4"/>
        <v>#VALUE!</v>
      </c>
      <c r="AE31" s="7" t="e">
        <f t="shared" si="4"/>
        <v>#VALUE!</v>
      </c>
      <c r="AF31" s="7" t="e">
        <f t="shared" si="4"/>
        <v>#VALUE!</v>
      </c>
      <c r="AG31" s="7" t="e">
        <f t="shared" si="4"/>
        <v>#N/A</v>
      </c>
      <c r="AH31" s="7" t="e">
        <f t="shared" si="4"/>
        <v>#VALUE!</v>
      </c>
      <c r="AI31" s="7" t="e">
        <f t="shared" si="4"/>
        <v>#N/A</v>
      </c>
      <c r="AJ31" s="7" t="e">
        <f t="shared" si="4"/>
        <v>#N/A</v>
      </c>
      <c r="AK31" s="4" t="s">
        <v>177</v>
      </c>
    </row>
    <row r="32" spans="1:37" x14ac:dyDescent="0.3">
      <c r="A32" s="15">
        <v>44347</v>
      </c>
      <c r="B32" s="6">
        <f>((In5Y2!B33-In5Y2!B$4)/In5Y2!B$4)+Data5Y2!B$3</f>
        <v>2.305689760122422</v>
      </c>
      <c r="C32" s="6">
        <f>((In5Y2!C33-In5Y2!C$4)/In5Y2!C$4)+Data5Y2!C$3</f>
        <v>2.3251371607129947</v>
      </c>
      <c r="D32" s="6">
        <f>((In5Y2!D33-In5Y2!D$4)/In5Y2!D$4)+Data5Y2!D$3</f>
        <v>1.3090875471327785</v>
      </c>
      <c r="E32" s="6">
        <f>((In5Y2!E33-In5Y2!E$4)/In5Y2!E$4)+Data5Y2!E$3</f>
        <v>1.1320825917498367</v>
      </c>
      <c r="F32" s="6" t="e">
        <f>((In5Y2!F33-In5Y2!F$4)/In5Y2!F$4)+Data5Y2!F$3</f>
        <v>#VALUE!</v>
      </c>
      <c r="G32" s="6">
        <f>((In5Y2!G33-In5Y2!G$4)/In5Y2!G$4)+Data5Y2!G$3</f>
        <v>1.0977504079610467</v>
      </c>
      <c r="H32" s="6" t="e">
        <f>((In5Y2!H33-In5Y2!H$4)/In5Y2!H$4)+Data5Y2!H$3</f>
        <v>#DIV/0!</v>
      </c>
      <c r="I32" s="6" t="e">
        <f>((In5Y2!I33-In5Y2!I$4)/In5Y2!I$4)+Data5Y2!I$3</f>
        <v>#DIV/0!</v>
      </c>
      <c r="J32" s="4" t="s">
        <v>177</v>
      </c>
      <c r="K32" s="7">
        <f t="shared" si="2"/>
        <v>2.0216811442420601E-2</v>
      </c>
      <c r="L32" s="7">
        <f t="shared" si="2"/>
        <v>3.2024399542507354E-3</v>
      </c>
      <c r="M32" s="7">
        <f t="shared" si="2"/>
        <v>-2.54583513463702E-3</v>
      </c>
      <c r="N32" s="7">
        <f t="shared" si="2"/>
        <v>1.2303737945325022E-3</v>
      </c>
      <c r="O32" s="7" t="e">
        <f t="shared" si="2"/>
        <v>#VALUE!</v>
      </c>
      <c r="P32" s="7">
        <f t="shared" si="2"/>
        <v>3.6710978242324721E-3</v>
      </c>
      <c r="Q32" s="7" t="e">
        <f t="shared" si="2"/>
        <v>#DIV/0!</v>
      </c>
      <c r="R32" s="7" t="e">
        <f t="shared" si="2"/>
        <v>#DIV/0!</v>
      </c>
      <c r="S32" s="4" t="s">
        <v>177</v>
      </c>
      <c r="T32" s="7" t="e">
        <f>(VLOOKUP(T$2,Fonder!$A$2:$F$29,4,FALSE)/12)+K32</f>
        <v>#VALUE!</v>
      </c>
      <c r="U32" s="7" t="e">
        <f>(VLOOKUP(U$2,Fonder!$A$2:$F$29,4,FALSE)/12)+L32</f>
        <v>#VALUE!</v>
      </c>
      <c r="V32" s="7" t="e">
        <f>(VLOOKUP(V$2,Fonder!$A$2:$F$29,4,FALSE)/12)+M32</f>
        <v>#VALUE!</v>
      </c>
      <c r="W32" s="7" t="e">
        <f>(VLOOKUP(W$2,Fonder!$A$2:$F$29,4,FALSE)/12)+N32</f>
        <v>#VALUE!</v>
      </c>
      <c r="X32" s="7" t="e">
        <f>(VLOOKUP(X$2,Fonder!$A$2:$F$29,4,FALSE)/12)+O32</f>
        <v>#N/A</v>
      </c>
      <c r="Y32" s="7" t="e">
        <f>(VLOOKUP(Y$2,Fonder!$A$2:$F$29,4,FALSE)/12)+P32</f>
        <v>#VALUE!</v>
      </c>
      <c r="Z32" s="7" t="e">
        <f>(VLOOKUP(Z$2,Fonder!$A$2:$F$20,4,FALSE)/12)+Q32</f>
        <v>#N/A</v>
      </c>
      <c r="AA32" s="7" t="e">
        <f>(VLOOKUP(AA$2,Fonder!$A$2:$F$20,4,FALSE)/12)+R32</f>
        <v>#N/A</v>
      </c>
      <c r="AB32" s="4" t="s">
        <v>177</v>
      </c>
      <c r="AC32" s="7" t="e">
        <f t="shared" si="4"/>
        <v>#VALUE!</v>
      </c>
      <c r="AD32" s="7" t="e">
        <f t="shared" si="4"/>
        <v>#VALUE!</v>
      </c>
      <c r="AE32" s="7" t="e">
        <f t="shared" si="4"/>
        <v>#VALUE!</v>
      </c>
      <c r="AF32" s="7" t="e">
        <f t="shared" si="4"/>
        <v>#VALUE!</v>
      </c>
      <c r="AG32" s="7" t="e">
        <f t="shared" si="4"/>
        <v>#N/A</v>
      </c>
      <c r="AH32" s="7" t="e">
        <f t="shared" si="4"/>
        <v>#VALUE!</v>
      </c>
      <c r="AI32" s="7" t="e">
        <f t="shared" si="4"/>
        <v>#N/A</v>
      </c>
      <c r="AJ32" s="7" t="e">
        <f t="shared" si="4"/>
        <v>#N/A</v>
      </c>
      <c r="AK32" s="4" t="s">
        <v>177</v>
      </c>
    </row>
    <row r="33" spans="1:37" x14ac:dyDescent="0.3">
      <c r="A33" s="15">
        <v>44377</v>
      </c>
      <c r="B33" s="6">
        <f>((In5Y2!B34-In5Y2!B$4)/In5Y2!B$4)+Data5Y2!B$3</f>
        <v>2.3410320736076993</v>
      </c>
      <c r="C33" s="6">
        <f>((In5Y2!C34-In5Y2!C$4)/In5Y2!C$4)+Data5Y2!C$3</f>
        <v>2.3619596912176979</v>
      </c>
      <c r="D33" s="6">
        <f>((In5Y2!D34-In5Y2!D$4)/In5Y2!D$4)+Data5Y2!D$3</f>
        <v>1.3190701633590785</v>
      </c>
      <c r="E33" s="6">
        <f>((In5Y2!E34-In5Y2!E$4)/In5Y2!E$4)+Data5Y2!E$3</f>
        <v>1.141764480591164</v>
      </c>
      <c r="F33" s="6" t="e">
        <f>((In5Y2!F34-In5Y2!F$4)/In5Y2!F$4)+Data5Y2!F$3</f>
        <v>#VALUE!</v>
      </c>
      <c r="G33" s="6">
        <f>((In5Y2!G34-In5Y2!G$4)/In5Y2!G$4)+Data5Y2!G$3</f>
        <v>1.09984776891707</v>
      </c>
      <c r="H33" s="6" t="e">
        <f>((In5Y2!H34-In5Y2!H$4)/In5Y2!H$4)+Data5Y2!H$3</f>
        <v>#DIV/0!</v>
      </c>
      <c r="I33" s="6" t="e">
        <f>((In5Y2!I34-In5Y2!I$4)/In5Y2!I$4)+Data5Y2!I$3</f>
        <v>#DIV/0!</v>
      </c>
      <c r="J33" s="4" t="s">
        <v>177</v>
      </c>
      <c r="K33" s="7">
        <f t="shared" si="2"/>
        <v>1.5328303962021561E-2</v>
      </c>
      <c r="L33" s="7">
        <f t="shared" si="2"/>
        <v>1.5836713260138024E-2</v>
      </c>
      <c r="M33" s="7">
        <f t="shared" si="2"/>
        <v>7.6256292011671611E-3</v>
      </c>
      <c r="N33" s="7">
        <f t="shared" si="2"/>
        <v>8.5522813546334842E-3</v>
      </c>
      <c r="O33" s="7" t="e">
        <f t="shared" si="2"/>
        <v>#VALUE!</v>
      </c>
      <c r="P33" s="7">
        <f t="shared" si="2"/>
        <v>1.9105991132528644E-3</v>
      </c>
      <c r="Q33" s="7" t="e">
        <f t="shared" si="2"/>
        <v>#DIV/0!</v>
      </c>
      <c r="R33" s="7" t="e">
        <f t="shared" si="2"/>
        <v>#DIV/0!</v>
      </c>
      <c r="S33" s="4" t="s">
        <v>177</v>
      </c>
      <c r="T33" s="7" t="e">
        <f>(VLOOKUP(T$2,Fonder!$A$2:$F$29,4,FALSE)/12)+K33</f>
        <v>#VALUE!</v>
      </c>
      <c r="U33" s="7" t="e">
        <f>(VLOOKUP(U$2,Fonder!$A$2:$F$29,4,FALSE)/12)+L33</f>
        <v>#VALUE!</v>
      </c>
      <c r="V33" s="7" t="e">
        <f>(VLOOKUP(V$2,Fonder!$A$2:$F$29,4,FALSE)/12)+M33</f>
        <v>#VALUE!</v>
      </c>
      <c r="W33" s="7" t="e">
        <f>(VLOOKUP(W$2,Fonder!$A$2:$F$29,4,FALSE)/12)+N33</f>
        <v>#VALUE!</v>
      </c>
      <c r="X33" s="7" t="e">
        <f>(VLOOKUP(X$2,Fonder!$A$2:$F$29,4,FALSE)/12)+O33</f>
        <v>#N/A</v>
      </c>
      <c r="Y33" s="7" t="e">
        <f>(VLOOKUP(Y$2,Fonder!$A$2:$F$29,4,FALSE)/12)+P33</f>
        <v>#VALUE!</v>
      </c>
      <c r="Z33" s="7" t="e">
        <f>(VLOOKUP(Z$2,Fonder!$A$2:$F$20,4,FALSE)/12)+Q33</f>
        <v>#N/A</v>
      </c>
      <c r="AA33" s="7" t="e">
        <f>(VLOOKUP(AA$2,Fonder!$A$2:$F$20,4,FALSE)/12)+R33</f>
        <v>#N/A</v>
      </c>
      <c r="AB33" s="4" t="s">
        <v>177</v>
      </c>
      <c r="AC33" s="7" t="e">
        <f t="shared" si="4"/>
        <v>#VALUE!</v>
      </c>
      <c r="AD33" s="7" t="e">
        <f t="shared" si="4"/>
        <v>#VALUE!</v>
      </c>
      <c r="AE33" s="7" t="e">
        <f t="shared" si="4"/>
        <v>#VALUE!</v>
      </c>
      <c r="AF33" s="7" t="e">
        <f t="shared" si="4"/>
        <v>#VALUE!</v>
      </c>
      <c r="AG33" s="7" t="e">
        <f t="shared" si="4"/>
        <v>#N/A</v>
      </c>
      <c r="AH33" s="7" t="e">
        <f t="shared" si="4"/>
        <v>#VALUE!</v>
      </c>
      <c r="AI33" s="7" t="e">
        <f t="shared" si="4"/>
        <v>#N/A</v>
      </c>
      <c r="AJ33" s="7" t="e">
        <f t="shared" si="4"/>
        <v>#N/A</v>
      </c>
      <c r="AK33" s="4" t="s">
        <v>177</v>
      </c>
    </row>
    <row r="34" spans="1:37" x14ac:dyDescent="0.3">
      <c r="A34" s="15">
        <v>44408</v>
      </c>
      <c r="B34" s="6">
        <f>((In5Y2!B35-In5Y2!B$4)/In5Y2!B$4)+Data5Y2!B$3</f>
        <v>2.6257191646491549</v>
      </c>
      <c r="C34" s="6">
        <f>((In5Y2!C35-In5Y2!C$4)/In5Y2!C$4)+Data5Y2!C$3</f>
        <v>2.6071460129007384</v>
      </c>
      <c r="D34" s="6">
        <f>((In5Y2!D35-In5Y2!D$4)/In5Y2!D$4)+Data5Y2!D$3</f>
        <v>1.3220606546395042</v>
      </c>
      <c r="E34" s="6">
        <f>((In5Y2!E35-In5Y2!E$4)/In5Y2!E$4)+Data5Y2!E$3</f>
        <v>1.1445411944938835</v>
      </c>
      <c r="F34" s="6" t="e">
        <f>((In5Y2!F35-In5Y2!F$4)/In5Y2!F$4)+Data5Y2!F$3</f>
        <v>#VALUE!</v>
      </c>
      <c r="G34" s="6">
        <f>((In5Y2!G35-In5Y2!G$4)/In5Y2!G$4)+Data5Y2!G$3</f>
        <v>1.1039238296918563</v>
      </c>
      <c r="H34" s="6" t="e">
        <f>((In5Y2!H35-In5Y2!H$4)/In5Y2!H$4)+Data5Y2!H$3</f>
        <v>#DIV/0!</v>
      </c>
      <c r="I34" s="6" t="e">
        <f>((In5Y2!I35-In5Y2!I$4)/In5Y2!I$4)+Data5Y2!I$3</f>
        <v>#DIV/0!</v>
      </c>
      <c r="J34" s="4" t="s">
        <v>177</v>
      </c>
      <c r="K34" s="7">
        <f t="shared" si="2"/>
        <v>0.12160751416050974</v>
      </c>
      <c r="L34" s="7">
        <f t="shared" si="2"/>
        <v>0.10380631074895086</v>
      </c>
      <c r="M34" s="7">
        <f t="shared" si="2"/>
        <v>2.2671207063089671E-3</v>
      </c>
      <c r="N34" s="7">
        <f t="shared" si="2"/>
        <v>2.4319498021885266E-3</v>
      </c>
      <c r="O34" s="7" t="e">
        <f t="shared" si="2"/>
        <v>#VALUE!</v>
      </c>
      <c r="P34" s="7">
        <f t="shared" si="2"/>
        <v>3.7060226787564154E-3</v>
      </c>
      <c r="Q34" s="7" t="e">
        <f t="shared" si="2"/>
        <v>#DIV/0!</v>
      </c>
      <c r="R34" s="7" t="e">
        <f t="shared" si="2"/>
        <v>#DIV/0!</v>
      </c>
      <c r="S34" s="4" t="s">
        <v>177</v>
      </c>
      <c r="T34" s="7" t="e">
        <f>(VLOOKUP(T$2,Fonder!$A$2:$F$29,4,FALSE)/12)+K34</f>
        <v>#VALUE!</v>
      </c>
      <c r="U34" s="7" t="e">
        <f>(VLOOKUP(U$2,Fonder!$A$2:$F$29,4,FALSE)/12)+L34</f>
        <v>#VALUE!</v>
      </c>
      <c r="V34" s="7" t="e">
        <f>(VLOOKUP(V$2,Fonder!$A$2:$F$29,4,FALSE)/12)+M34</f>
        <v>#VALUE!</v>
      </c>
      <c r="W34" s="7" t="e">
        <f>(VLOOKUP(W$2,Fonder!$A$2:$F$29,4,FALSE)/12)+N34</f>
        <v>#VALUE!</v>
      </c>
      <c r="X34" s="7" t="e">
        <f>(VLOOKUP(X$2,Fonder!$A$2:$F$29,4,FALSE)/12)+O34</f>
        <v>#N/A</v>
      </c>
      <c r="Y34" s="7" t="e">
        <f>(VLOOKUP(Y$2,Fonder!$A$2:$F$29,4,FALSE)/12)+P34</f>
        <v>#VALUE!</v>
      </c>
      <c r="Z34" s="7" t="e">
        <f>(VLOOKUP(Z$2,Fonder!$A$2:$F$20,4,FALSE)/12)+Q34</f>
        <v>#N/A</v>
      </c>
      <c r="AA34" s="7" t="e">
        <f>(VLOOKUP(AA$2,Fonder!$A$2:$F$20,4,FALSE)/12)+R34</f>
        <v>#N/A</v>
      </c>
      <c r="AB34" s="4" t="s">
        <v>177</v>
      </c>
      <c r="AC34" s="7" t="e">
        <f t="shared" si="4"/>
        <v>#VALUE!</v>
      </c>
      <c r="AD34" s="7" t="e">
        <f t="shared" si="4"/>
        <v>#VALUE!</v>
      </c>
      <c r="AE34" s="7" t="e">
        <f t="shared" si="4"/>
        <v>#VALUE!</v>
      </c>
      <c r="AF34" s="7" t="e">
        <f t="shared" si="4"/>
        <v>#VALUE!</v>
      </c>
      <c r="AG34" s="7" t="e">
        <f t="shared" si="4"/>
        <v>#N/A</v>
      </c>
      <c r="AH34" s="7" t="e">
        <f t="shared" si="4"/>
        <v>#VALUE!</v>
      </c>
      <c r="AI34" s="7" t="e">
        <f t="shared" si="4"/>
        <v>#N/A</v>
      </c>
      <c r="AJ34" s="7" t="e">
        <f t="shared" si="4"/>
        <v>#N/A</v>
      </c>
      <c r="AK34" s="4" t="s">
        <v>177</v>
      </c>
    </row>
    <row r="35" spans="1:37" x14ac:dyDescent="0.3">
      <c r="A35" s="15">
        <v>44439</v>
      </c>
      <c r="B35" s="6">
        <f>((In5Y2!B36-In5Y2!B$4)/In5Y2!B$4)+Data5Y2!B$3</f>
        <v>2.7066653552342546</v>
      </c>
      <c r="C35" s="6">
        <f>((In5Y2!C36-In5Y2!C$4)/In5Y2!C$4)+Data5Y2!C$3</f>
        <v>2.7215818265067595</v>
      </c>
      <c r="D35" s="6">
        <f>((In5Y2!D36-In5Y2!D$4)/In5Y2!D$4)+Data5Y2!D$3</f>
        <v>1.324746767321173</v>
      </c>
      <c r="E35" s="6">
        <f>((In5Y2!E36-In5Y2!E$4)/In5Y2!E$4)+Data5Y2!E$3</f>
        <v>1.1490301214319509</v>
      </c>
      <c r="F35" s="6" t="e">
        <f>((In5Y2!F36-In5Y2!F$4)/In5Y2!F$4)+Data5Y2!F$3</f>
        <v>#VALUE!</v>
      </c>
      <c r="G35" s="6">
        <f>((In5Y2!G36-In5Y2!G$4)/In5Y2!G$4)+Data5Y2!G$3</f>
        <v>1.1003457400144625</v>
      </c>
      <c r="H35" s="6" t="e">
        <f>((In5Y2!H36-In5Y2!H$4)/In5Y2!H$4)+Data5Y2!H$3</f>
        <v>#DIV/0!</v>
      </c>
      <c r="I35" s="6" t="e">
        <f>((In5Y2!I36-In5Y2!I$4)/In5Y2!I$4)+Data5Y2!I$3</f>
        <v>#DIV/0!</v>
      </c>
      <c r="J35" s="4" t="s">
        <v>177</v>
      </c>
      <c r="K35" s="7">
        <f t="shared" si="2"/>
        <v>3.0828198108503901E-2</v>
      </c>
      <c r="L35" s="7">
        <f t="shared" si="2"/>
        <v>4.3893135650925341E-2</v>
      </c>
      <c r="M35" s="7">
        <f t="shared" si="2"/>
        <v>2.0317620619314525E-3</v>
      </c>
      <c r="N35" s="7">
        <f t="shared" si="2"/>
        <v>3.922031779775681E-3</v>
      </c>
      <c r="O35" s="7" t="e">
        <f t="shared" si="2"/>
        <v>#VALUE!</v>
      </c>
      <c r="P35" s="7">
        <f t="shared" si="2"/>
        <v>-3.2412468878333378E-3</v>
      </c>
      <c r="Q35" s="7" t="e">
        <f t="shared" si="2"/>
        <v>#DIV/0!</v>
      </c>
      <c r="R35" s="7" t="e">
        <f t="shared" si="2"/>
        <v>#DIV/0!</v>
      </c>
      <c r="S35" s="4" t="s">
        <v>177</v>
      </c>
      <c r="T35" s="7" t="e">
        <f>(VLOOKUP(T$2,Fonder!$A$2:$F$29,4,FALSE)/12)+K35</f>
        <v>#VALUE!</v>
      </c>
      <c r="U35" s="7" t="e">
        <f>(VLOOKUP(U$2,Fonder!$A$2:$F$29,4,FALSE)/12)+L35</f>
        <v>#VALUE!</v>
      </c>
      <c r="V35" s="7" t="e">
        <f>(VLOOKUP(V$2,Fonder!$A$2:$F$29,4,FALSE)/12)+M35</f>
        <v>#VALUE!</v>
      </c>
      <c r="W35" s="7" t="e">
        <f>(VLOOKUP(W$2,Fonder!$A$2:$F$29,4,FALSE)/12)+N35</f>
        <v>#VALUE!</v>
      </c>
      <c r="X35" s="7" t="e">
        <f>(VLOOKUP(X$2,Fonder!$A$2:$F$29,4,FALSE)/12)+O35</f>
        <v>#N/A</v>
      </c>
      <c r="Y35" s="7" t="e">
        <f>(VLOOKUP(Y$2,Fonder!$A$2:$F$29,4,FALSE)/12)+P35</f>
        <v>#VALUE!</v>
      </c>
      <c r="Z35" s="7" t="e">
        <f>(VLOOKUP(Z$2,Fonder!$A$2:$F$20,4,FALSE)/12)+Q35</f>
        <v>#N/A</v>
      </c>
      <c r="AA35" s="7" t="e">
        <f>(VLOOKUP(AA$2,Fonder!$A$2:$F$20,4,FALSE)/12)+R35</f>
        <v>#N/A</v>
      </c>
      <c r="AB35" s="4" t="s">
        <v>177</v>
      </c>
      <c r="AC35" s="7" t="e">
        <f t="shared" si="4"/>
        <v>#VALUE!</v>
      </c>
      <c r="AD35" s="7" t="e">
        <f t="shared" si="4"/>
        <v>#VALUE!</v>
      </c>
      <c r="AE35" s="7" t="e">
        <f t="shared" si="4"/>
        <v>#VALUE!</v>
      </c>
      <c r="AF35" s="7" t="e">
        <f t="shared" si="4"/>
        <v>#VALUE!</v>
      </c>
      <c r="AG35" s="7" t="e">
        <f t="shared" si="4"/>
        <v>#N/A</v>
      </c>
      <c r="AH35" s="7" t="e">
        <f t="shared" si="4"/>
        <v>#VALUE!</v>
      </c>
      <c r="AI35" s="7" t="e">
        <f t="shared" si="4"/>
        <v>#N/A</v>
      </c>
      <c r="AJ35" s="7" t="e">
        <f t="shared" si="4"/>
        <v>#N/A</v>
      </c>
      <c r="AK35" s="4" t="s">
        <v>177</v>
      </c>
    </row>
    <row r="36" spans="1:37" x14ac:dyDescent="0.3">
      <c r="A36" s="15">
        <v>44469</v>
      </c>
      <c r="B36" s="6">
        <f>((In5Y2!B37-In5Y2!B$4)/In5Y2!B$4)+Data5Y2!B$3</f>
        <v>2.454025406237915</v>
      </c>
      <c r="C36" s="6">
        <f>((In5Y2!C37-In5Y2!C$4)/In5Y2!C$4)+Data5Y2!C$3</f>
        <v>2.5145755849914448</v>
      </c>
      <c r="D36" s="6">
        <f>((In5Y2!D37-In5Y2!D$4)/In5Y2!D$4)+Data5Y2!D$3</f>
        <v>1.3352552265909796</v>
      </c>
      <c r="E36" s="6">
        <f>((In5Y2!E37-In5Y2!E$4)/In5Y2!E$4)+Data5Y2!E$3</f>
        <v>1.1456845472773558</v>
      </c>
      <c r="F36" s="6" t="e">
        <f>((In5Y2!F37-In5Y2!F$4)/In5Y2!F$4)+Data5Y2!F$3</f>
        <v>#VALUE!</v>
      </c>
      <c r="G36" s="6">
        <f>((In5Y2!G37-In5Y2!G$4)/In5Y2!G$4)+Data5Y2!G$3</f>
        <v>1.0993132867005206</v>
      </c>
      <c r="H36" s="6" t="e">
        <f>((In5Y2!H37-In5Y2!H$4)/In5Y2!H$4)+Data5Y2!H$3</f>
        <v>#DIV/0!</v>
      </c>
      <c r="I36" s="6" t="e">
        <f>((In5Y2!I37-In5Y2!I$4)/In5Y2!I$4)+Data5Y2!I$3</f>
        <v>#DIV/0!</v>
      </c>
      <c r="J36" s="4" t="s">
        <v>177</v>
      </c>
      <c r="K36" s="7">
        <f t="shared" si="2"/>
        <v>-9.3339927859118044E-2</v>
      </c>
      <c r="L36" s="7">
        <f t="shared" si="2"/>
        <v>-7.6061002281534895E-2</v>
      </c>
      <c r="M36" s="7">
        <f t="shared" si="2"/>
        <v>7.9324286943203148E-3</v>
      </c>
      <c r="N36" s="7">
        <f t="shared" si="2"/>
        <v>-2.9116505235091683E-3</v>
      </c>
      <c r="O36" s="7" t="e">
        <f t="shared" si="2"/>
        <v>#VALUE!</v>
      </c>
      <c r="P36" s="7">
        <f t="shared" si="2"/>
        <v>-9.3829900584541104E-4</v>
      </c>
      <c r="Q36" s="7" t="e">
        <f t="shared" si="2"/>
        <v>#DIV/0!</v>
      </c>
      <c r="R36" s="7" t="e">
        <f t="shared" si="2"/>
        <v>#DIV/0!</v>
      </c>
      <c r="S36" s="4" t="s">
        <v>177</v>
      </c>
      <c r="T36" s="7" t="e">
        <f>(VLOOKUP(T$2,Fonder!$A$2:$F$29,4,FALSE)/12)+K36</f>
        <v>#VALUE!</v>
      </c>
      <c r="U36" s="7" t="e">
        <f>(VLOOKUP(U$2,Fonder!$A$2:$F$29,4,FALSE)/12)+L36</f>
        <v>#VALUE!</v>
      </c>
      <c r="V36" s="7" t="e">
        <f>(VLOOKUP(V$2,Fonder!$A$2:$F$29,4,FALSE)/12)+M36</f>
        <v>#VALUE!</v>
      </c>
      <c r="W36" s="7" t="e">
        <f>(VLOOKUP(W$2,Fonder!$A$2:$F$29,4,FALSE)/12)+N36</f>
        <v>#VALUE!</v>
      </c>
      <c r="X36" s="7" t="e">
        <f>(VLOOKUP(X$2,Fonder!$A$2:$F$29,4,FALSE)/12)+O36</f>
        <v>#N/A</v>
      </c>
      <c r="Y36" s="7" t="e">
        <f>(VLOOKUP(Y$2,Fonder!$A$2:$F$29,4,FALSE)/12)+P36</f>
        <v>#VALUE!</v>
      </c>
      <c r="Z36" s="7" t="e">
        <f>(VLOOKUP(Z$2,Fonder!$A$2:$F$20,4,FALSE)/12)+Q36</f>
        <v>#N/A</v>
      </c>
      <c r="AA36" s="7" t="e">
        <f>(VLOOKUP(AA$2,Fonder!$A$2:$F$20,4,FALSE)/12)+R36</f>
        <v>#N/A</v>
      </c>
      <c r="AB36" s="4" t="s">
        <v>177</v>
      </c>
      <c r="AC36" s="7" t="e">
        <f t="shared" si="4"/>
        <v>#VALUE!</v>
      </c>
      <c r="AD36" s="7" t="e">
        <f t="shared" si="4"/>
        <v>#VALUE!</v>
      </c>
      <c r="AE36" s="7" t="e">
        <f t="shared" si="4"/>
        <v>#VALUE!</v>
      </c>
      <c r="AF36" s="7" t="e">
        <f t="shared" si="4"/>
        <v>#VALUE!</v>
      </c>
      <c r="AG36" s="7" t="e">
        <f t="shared" si="4"/>
        <v>#N/A</v>
      </c>
      <c r="AH36" s="7" t="e">
        <f t="shared" si="4"/>
        <v>#VALUE!</v>
      </c>
      <c r="AI36" s="7" t="e">
        <f t="shared" si="4"/>
        <v>#N/A</v>
      </c>
      <c r="AJ36" s="7" t="e">
        <f t="shared" si="4"/>
        <v>#N/A</v>
      </c>
      <c r="AK36" s="4" t="s">
        <v>177</v>
      </c>
    </row>
    <row r="37" spans="1:37" x14ac:dyDescent="0.3">
      <c r="A37" s="15">
        <v>44500</v>
      </c>
      <c r="B37" s="6">
        <f>((In5Y2!B38-In5Y2!B$4)/In5Y2!B$4)+Data5Y2!B$3</f>
        <v>2.6085856161935039</v>
      </c>
      <c r="C37" s="6">
        <f>((In5Y2!C38-In5Y2!C$4)/In5Y2!C$4)+Data5Y2!C$3</f>
        <v>2.7487890496349072</v>
      </c>
      <c r="D37" s="6">
        <f>((In5Y2!D38-In5Y2!D$4)/In5Y2!D$4)+Data5Y2!D$3</f>
        <v>1.3393479730385325</v>
      </c>
      <c r="E37" s="6">
        <f>((In5Y2!E38-In5Y2!E$4)/In5Y2!E$4)+Data5Y2!E$3</f>
        <v>1.1396411111361435</v>
      </c>
      <c r="F37" s="6" t="e">
        <f>((In5Y2!F38-In5Y2!F$4)/In5Y2!F$4)+Data5Y2!F$3</f>
        <v>#VALUE!</v>
      </c>
      <c r="G37" s="6">
        <f>((In5Y2!G38-In5Y2!G$4)/In5Y2!G$4)+Data5Y2!G$3</f>
        <v>1.0996510145527236</v>
      </c>
      <c r="H37" s="6" t="e">
        <f>((In5Y2!H38-In5Y2!H$4)/In5Y2!H$4)+Data5Y2!H$3</f>
        <v>#DIV/0!</v>
      </c>
      <c r="I37" s="6" t="e">
        <f>((In5Y2!I38-In5Y2!I$4)/In5Y2!I$4)+Data5Y2!I$3</f>
        <v>#DIV/0!</v>
      </c>
      <c r="J37" s="4" t="s">
        <v>177</v>
      </c>
      <c r="K37" s="7">
        <f t="shared" si="2"/>
        <v>6.2982318586723096E-2</v>
      </c>
      <c r="L37" s="7">
        <f t="shared" si="2"/>
        <v>9.3142344195733973E-2</v>
      </c>
      <c r="M37" s="7">
        <f t="shared" si="2"/>
        <v>3.065141679319261E-3</v>
      </c>
      <c r="N37" s="7">
        <f t="shared" si="2"/>
        <v>-5.2749564926699577E-3</v>
      </c>
      <c r="O37" s="7" t="e">
        <f t="shared" si="2"/>
        <v>#VALUE!</v>
      </c>
      <c r="P37" s="7">
        <f t="shared" si="2"/>
        <v>3.0721711116266093E-4</v>
      </c>
      <c r="Q37" s="7" t="e">
        <f t="shared" si="2"/>
        <v>#DIV/0!</v>
      </c>
      <c r="R37" s="7" t="e">
        <f t="shared" si="2"/>
        <v>#DIV/0!</v>
      </c>
      <c r="S37" s="4" t="s">
        <v>177</v>
      </c>
      <c r="T37" s="7" t="e">
        <f>(VLOOKUP(T$2,Fonder!$A$2:$F$29,4,FALSE)/12)+K37</f>
        <v>#VALUE!</v>
      </c>
      <c r="U37" s="7" t="e">
        <f>(VLOOKUP(U$2,Fonder!$A$2:$F$29,4,FALSE)/12)+L37</f>
        <v>#VALUE!</v>
      </c>
      <c r="V37" s="7" t="e">
        <f>(VLOOKUP(V$2,Fonder!$A$2:$F$29,4,FALSE)/12)+M37</f>
        <v>#VALUE!</v>
      </c>
      <c r="W37" s="7" t="e">
        <f>(VLOOKUP(W$2,Fonder!$A$2:$F$29,4,FALSE)/12)+N37</f>
        <v>#VALUE!</v>
      </c>
      <c r="X37" s="7" t="e">
        <f>(VLOOKUP(X$2,Fonder!$A$2:$F$29,4,FALSE)/12)+O37</f>
        <v>#N/A</v>
      </c>
      <c r="Y37" s="7" t="e">
        <f>(VLOOKUP(Y$2,Fonder!$A$2:$F$29,4,FALSE)/12)+P37</f>
        <v>#VALUE!</v>
      </c>
      <c r="Z37" s="7" t="e">
        <f>(VLOOKUP(Z$2,Fonder!$A$2:$F$20,4,FALSE)/12)+Q37</f>
        <v>#N/A</v>
      </c>
      <c r="AA37" s="7" t="e">
        <f>(VLOOKUP(AA$2,Fonder!$A$2:$F$20,4,FALSE)/12)+R37</f>
        <v>#N/A</v>
      </c>
      <c r="AB37" s="4" t="s">
        <v>177</v>
      </c>
      <c r="AC37" s="7" t="e">
        <f t="shared" ref="AC37:AJ52" si="5">AC36*(1+T37)</f>
        <v>#VALUE!</v>
      </c>
      <c r="AD37" s="7" t="e">
        <f t="shared" si="5"/>
        <v>#VALUE!</v>
      </c>
      <c r="AE37" s="7" t="e">
        <f t="shared" si="5"/>
        <v>#VALUE!</v>
      </c>
      <c r="AF37" s="7" t="e">
        <f t="shared" si="5"/>
        <v>#VALUE!</v>
      </c>
      <c r="AG37" s="7" t="e">
        <f t="shared" si="5"/>
        <v>#N/A</v>
      </c>
      <c r="AH37" s="7" t="e">
        <f t="shared" si="5"/>
        <v>#VALUE!</v>
      </c>
      <c r="AI37" s="7" t="e">
        <f t="shared" si="5"/>
        <v>#N/A</v>
      </c>
      <c r="AJ37" s="7" t="e">
        <f t="shared" si="5"/>
        <v>#N/A</v>
      </c>
      <c r="AK37" s="4" t="s">
        <v>177</v>
      </c>
    </row>
    <row r="38" spans="1:37" x14ac:dyDescent="0.3">
      <c r="A38" s="15">
        <v>44530</v>
      </c>
      <c r="B38" s="6">
        <f>((In5Y2!B39-In5Y2!B$4)/In5Y2!B$4)+Data5Y2!B$3</f>
        <v>2.8243178280151193</v>
      </c>
      <c r="C38" s="6">
        <f>((In5Y2!C39-In5Y2!C$4)/In5Y2!C$4)+Data5Y2!C$3</f>
        <v>2.8634979797411813</v>
      </c>
      <c r="D38" s="6">
        <f>((In5Y2!D39-In5Y2!D$4)/In5Y2!D$4)+Data5Y2!D$3</f>
        <v>1.3481722122774289</v>
      </c>
      <c r="E38" s="6">
        <f>((In5Y2!E39-In5Y2!E$4)/In5Y2!E$4)+Data5Y2!E$3</f>
        <v>1.1299141640570438</v>
      </c>
      <c r="F38" s="6" t="e">
        <f>((In5Y2!F39-In5Y2!F$4)/In5Y2!F$4)+Data5Y2!F$3</f>
        <v>#VALUE!</v>
      </c>
      <c r="G38" s="6">
        <f>((In5Y2!G39-In5Y2!G$4)/In5Y2!G$4)+Data5Y2!G$3</f>
        <v>1.1015658199129617</v>
      </c>
      <c r="H38" s="6" t="e">
        <f>((In5Y2!H39-In5Y2!H$4)/In5Y2!H$4)+Data5Y2!H$3</f>
        <v>#DIV/0!</v>
      </c>
      <c r="I38" s="6" t="e">
        <f>((In5Y2!I39-In5Y2!I$4)/In5Y2!I$4)+Data5Y2!I$3</f>
        <v>#DIV/0!</v>
      </c>
      <c r="J38" s="4" t="s">
        <v>177</v>
      </c>
      <c r="K38" s="7">
        <f t="shared" si="2"/>
        <v>8.2700836224197216E-2</v>
      </c>
      <c r="L38" s="7">
        <f t="shared" si="2"/>
        <v>4.1730714156297255E-2</v>
      </c>
      <c r="M38" s="7">
        <f t="shared" si="2"/>
        <v>6.5884590237421659E-3</v>
      </c>
      <c r="N38" s="7">
        <f t="shared" si="2"/>
        <v>-8.5350966932059569E-3</v>
      </c>
      <c r="O38" s="7" t="e">
        <f t="shared" si="2"/>
        <v>#VALUE!</v>
      </c>
      <c r="P38" s="7">
        <f t="shared" si="2"/>
        <v>1.7412845847433189E-3</v>
      </c>
      <c r="Q38" s="7" t="e">
        <f t="shared" si="2"/>
        <v>#DIV/0!</v>
      </c>
      <c r="R38" s="7" t="e">
        <f t="shared" si="2"/>
        <v>#DIV/0!</v>
      </c>
      <c r="S38" s="4" t="s">
        <v>177</v>
      </c>
      <c r="T38" s="7" t="e">
        <f>(VLOOKUP(T$2,Fonder!$A$2:$F$29,4,FALSE)/12)+K38</f>
        <v>#VALUE!</v>
      </c>
      <c r="U38" s="7" t="e">
        <f>(VLOOKUP(U$2,Fonder!$A$2:$F$29,4,FALSE)/12)+L38</f>
        <v>#VALUE!</v>
      </c>
      <c r="V38" s="7" t="e">
        <f>(VLOOKUP(V$2,Fonder!$A$2:$F$29,4,FALSE)/12)+M38</f>
        <v>#VALUE!</v>
      </c>
      <c r="W38" s="7" t="e">
        <f>(VLOOKUP(W$2,Fonder!$A$2:$F$29,4,FALSE)/12)+N38</f>
        <v>#VALUE!</v>
      </c>
      <c r="X38" s="7" t="e">
        <f>(VLOOKUP(X$2,Fonder!$A$2:$F$29,4,FALSE)/12)+O38</f>
        <v>#N/A</v>
      </c>
      <c r="Y38" s="7" t="e">
        <f>(VLOOKUP(Y$2,Fonder!$A$2:$F$29,4,FALSE)/12)+P38</f>
        <v>#VALUE!</v>
      </c>
      <c r="Z38" s="7" t="e">
        <f>(VLOOKUP(Z$2,Fonder!$A$2:$F$20,4,FALSE)/12)+Q38</f>
        <v>#N/A</v>
      </c>
      <c r="AA38" s="7" t="e">
        <f>(VLOOKUP(AA$2,Fonder!$A$2:$F$20,4,FALSE)/12)+R38</f>
        <v>#N/A</v>
      </c>
      <c r="AB38" s="4" t="s">
        <v>177</v>
      </c>
      <c r="AC38" s="7" t="e">
        <f t="shared" si="5"/>
        <v>#VALUE!</v>
      </c>
      <c r="AD38" s="7" t="e">
        <f t="shared" si="5"/>
        <v>#VALUE!</v>
      </c>
      <c r="AE38" s="7" t="e">
        <f t="shared" si="5"/>
        <v>#VALUE!</v>
      </c>
      <c r="AF38" s="7" t="e">
        <f t="shared" si="5"/>
        <v>#VALUE!</v>
      </c>
      <c r="AG38" s="7" t="e">
        <f t="shared" si="5"/>
        <v>#N/A</v>
      </c>
      <c r="AH38" s="7" t="e">
        <f t="shared" si="5"/>
        <v>#VALUE!</v>
      </c>
      <c r="AI38" s="7" t="e">
        <f t="shared" si="5"/>
        <v>#N/A</v>
      </c>
      <c r="AJ38" s="7" t="e">
        <f t="shared" si="5"/>
        <v>#N/A</v>
      </c>
      <c r="AK38" s="4" t="s">
        <v>177</v>
      </c>
    </row>
    <row r="39" spans="1:37" x14ac:dyDescent="0.3">
      <c r="A39" s="15">
        <v>44561</v>
      </c>
      <c r="B39" s="6">
        <f>((In5Y2!B40-In5Y2!B$4)/In5Y2!B$4)+Data5Y2!B$3</f>
        <v>2.8193055491366468</v>
      </c>
      <c r="C39" s="6">
        <f>((In5Y2!C40-In5Y2!C$4)/In5Y2!C$4)+Data5Y2!C$3</f>
        <v>2.9674670051169176</v>
      </c>
      <c r="D39" s="6">
        <f>((In5Y2!D40-In5Y2!D$4)/In5Y2!D$4)+Data5Y2!D$3</f>
        <v>1.3524017112617306</v>
      </c>
      <c r="E39" s="6">
        <f>((In5Y2!E40-In5Y2!E$4)/In5Y2!E$4)+Data5Y2!E$3</f>
        <v>1.1447890148016311</v>
      </c>
      <c r="F39" s="6" t="e">
        <f>((In5Y2!F40-In5Y2!F$4)/In5Y2!F$4)+Data5Y2!F$3</f>
        <v>#VALUE!</v>
      </c>
      <c r="G39" s="6">
        <f>((In5Y2!G40-In5Y2!G$4)/In5Y2!G$4)+Data5Y2!G$3</f>
        <v>1.1021489836217204</v>
      </c>
      <c r="H39" s="6" t="e">
        <f>((In5Y2!H40-In5Y2!H$4)/In5Y2!H$4)+Data5Y2!H$3</f>
        <v>#DIV/0!</v>
      </c>
      <c r="I39" s="6" t="e">
        <f>((In5Y2!I40-In5Y2!I$4)/In5Y2!I$4)+Data5Y2!I$3</f>
        <v>#DIV/0!</v>
      </c>
      <c r="J39" s="4" t="s">
        <v>177</v>
      </c>
      <c r="K39" s="7">
        <f t="shared" si="2"/>
        <v>-1.7746865557248803E-3</v>
      </c>
      <c r="L39" s="7">
        <f t="shared" si="2"/>
        <v>3.6308398368464667E-2</v>
      </c>
      <c r="M39" s="7">
        <f t="shared" si="2"/>
        <v>3.1372097316535452E-3</v>
      </c>
      <c r="N39" s="7">
        <f t="shared" si="2"/>
        <v>1.3164584724894457E-2</v>
      </c>
      <c r="O39" s="7" t="e">
        <f t="shared" si="2"/>
        <v>#VALUE!</v>
      </c>
      <c r="P39" s="7">
        <f t="shared" si="2"/>
        <v>5.2939524649087133E-4</v>
      </c>
      <c r="Q39" s="7" t="e">
        <f t="shared" si="2"/>
        <v>#DIV/0!</v>
      </c>
      <c r="R39" s="7" t="e">
        <f t="shared" si="2"/>
        <v>#DIV/0!</v>
      </c>
      <c r="S39" s="4" t="s">
        <v>177</v>
      </c>
      <c r="T39" s="7" t="e">
        <f>(VLOOKUP(T$2,Fonder!$A$2:$F$29,4,FALSE)/12)+K39</f>
        <v>#VALUE!</v>
      </c>
      <c r="U39" s="7" t="e">
        <f>(VLOOKUP(U$2,Fonder!$A$2:$F$29,4,FALSE)/12)+L39</f>
        <v>#VALUE!</v>
      </c>
      <c r="V39" s="7" t="e">
        <f>(VLOOKUP(V$2,Fonder!$A$2:$F$29,4,FALSE)/12)+M39</f>
        <v>#VALUE!</v>
      </c>
      <c r="W39" s="7" t="e">
        <f>(VLOOKUP(W$2,Fonder!$A$2:$F$29,4,FALSE)/12)+N39</f>
        <v>#VALUE!</v>
      </c>
      <c r="X39" s="7" t="e">
        <f>(VLOOKUP(X$2,Fonder!$A$2:$F$29,4,FALSE)/12)+O39</f>
        <v>#N/A</v>
      </c>
      <c r="Y39" s="7" t="e">
        <f>(VLOOKUP(Y$2,Fonder!$A$2:$F$29,4,FALSE)/12)+P39</f>
        <v>#VALUE!</v>
      </c>
      <c r="Z39" s="7" t="e">
        <f>(VLOOKUP(Z$2,Fonder!$A$2:$F$20,4,FALSE)/12)+Q39</f>
        <v>#N/A</v>
      </c>
      <c r="AA39" s="7" t="e">
        <f>(VLOOKUP(AA$2,Fonder!$A$2:$F$20,4,FALSE)/12)+R39</f>
        <v>#N/A</v>
      </c>
      <c r="AB39" s="4" t="s">
        <v>177</v>
      </c>
      <c r="AC39" s="7" t="e">
        <f t="shared" si="5"/>
        <v>#VALUE!</v>
      </c>
      <c r="AD39" s="7" t="e">
        <f t="shared" si="5"/>
        <v>#VALUE!</v>
      </c>
      <c r="AE39" s="7" t="e">
        <f t="shared" si="5"/>
        <v>#VALUE!</v>
      </c>
      <c r="AF39" s="7" t="e">
        <f t="shared" si="5"/>
        <v>#VALUE!</v>
      </c>
      <c r="AG39" s="7" t="e">
        <f t="shared" si="5"/>
        <v>#N/A</v>
      </c>
      <c r="AH39" s="7" t="e">
        <f t="shared" si="5"/>
        <v>#VALUE!</v>
      </c>
      <c r="AI39" s="7" t="e">
        <f t="shared" si="5"/>
        <v>#N/A</v>
      </c>
      <c r="AJ39" s="7" t="e">
        <f t="shared" si="5"/>
        <v>#N/A</v>
      </c>
      <c r="AK39" s="4" t="s">
        <v>177</v>
      </c>
    </row>
    <row r="40" spans="1:37" x14ac:dyDescent="0.3">
      <c r="A40" s="15">
        <v>44592</v>
      </c>
      <c r="B40" s="6">
        <f>((In5Y2!B41-In5Y2!B$4)/In5Y2!B$4)+Data5Y2!B$3</f>
        <v>2.3916458595274186</v>
      </c>
      <c r="C40" s="6">
        <f>((In5Y2!C41-In5Y2!C$4)/In5Y2!C$4)+Data5Y2!C$3</f>
        <v>2.5398147627501224</v>
      </c>
      <c r="D40" s="6">
        <f>((In5Y2!D41-In5Y2!D$4)/In5Y2!D$4)+Data5Y2!D$3</f>
        <v>1.3425611610950754</v>
      </c>
      <c r="E40" s="6">
        <f>((In5Y2!E41-In5Y2!E$4)/In5Y2!E$4)+Data5Y2!E$3</f>
        <v>1.1163741636064615</v>
      </c>
      <c r="F40" s="6" t="e">
        <f>((In5Y2!F41-In5Y2!F$4)/In5Y2!F$4)+Data5Y2!F$3</f>
        <v>#VALUE!</v>
      </c>
      <c r="G40" s="6">
        <f>((In5Y2!G41-In5Y2!G$4)/In5Y2!G$4)+Data5Y2!G$3</f>
        <v>1.1032138912638021</v>
      </c>
      <c r="H40" s="6" t="e">
        <f>((In5Y2!H41-In5Y2!H$4)/In5Y2!H$4)+Data5Y2!H$3</f>
        <v>#DIV/0!</v>
      </c>
      <c r="I40" s="6" t="e">
        <f>((In5Y2!I41-In5Y2!I$4)/In5Y2!I$4)+Data5Y2!I$3</f>
        <v>#DIV/0!</v>
      </c>
      <c r="J40" s="4" t="s">
        <v>177</v>
      </c>
      <c r="K40" s="7">
        <f t="shared" si="2"/>
        <v>-0.15168972718838158</v>
      </c>
      <c r="L40" s="7">
        <f t="shared" si="2"/>
        <v>-0.14411356272180209</v>
      </c>
      <c r="M40" s="7">
        <f t="shared" si="2"/>
        <v>-7.2763514603026991E-3</v>
      </c>
      <c r="N40" s="7">
        <f t="shared" si="2"/>
        <v>-2.4821037612850705E-2</v>
      </c>
      <c r="O40" s="7" t="e">
        <f t="shared" si="2"/>
        <v>#VALUE!</v>
      </c>
      <c r="P40" s="7">
        <f t="shared" si="2"/>
        <v>9.6621024734999672E-4</v>
      </c>
      <c r="Q40" s="7" t="e">
        <f t="shared" si="2"/>
        <v>#DIV/0!</v>
      </c>
      <c r="R40" s="7" t="e">
        <f t="shared" si="2"/>
        <v>#DIV/0!</v>
      </c>
      <c r="S40" s="4" t="s">
        <v>177</v>
      </c>
      <c r="T40" s="7" t="e">
        <f>(VLOOKUP(T$2,Fonder!$A$2:$F$29,4,FALSE)/12)+K40</f>
        <v>#VALUE!</v>
      </c>
      <c r="U40" s="7" t="e">
        <f>(VLOOKUP(U$2,Fonder!$A$2:$F$29,4,FALSE)/12)+L40</f>
        <v>#VALUE!</v>
      </c>
      <c r="V40" s="7" t="e">
        <f>(VLOOKUP(V$2,Fonder!$A$2:$F$29,4,FALSE)/12)+M40</f>
        <v>#VALUE!</v>
      </c>
      <c r="W40" s="7" t="e">
        <f>(VLOOKUP(W$2,Fonder!$A$2:$F$29,4,FALSE)/12)+N40</f>
        <v>#VALUE!</v>
      </c>
      <c r="X40" s="7" t="e">
        <f>(VLOOKUP(X$2,Fonder!$A$2:$F$29,4,FALSE)/12)+O40</f>
        <v>#N/A</v>
      </c>
      <c r="Y40" s="7" t="e">
        <f>(VLOOKUP(Y$2,Fonder!$A$2:$F$29,4,FALSE)/12)+P40</f>
        <v>#VALUE!</v>
      </c>
      <c r="Z40" s="7" t="e">
        <f>(VLOOKUP(Z$2,Fonder!$A$2:$F$20,4,FALSE)/12)+Q40</f>
        <v>#N/A</v>
      </c>
      <c r="AA40" s="7" t="e">
        <f>(VLOOKUP(AA$2,Fonder!$A$2:$F$20,4,FALSE)/12)+R40</f>
        <v>#N/A</v>
      </c>
      <c r="AB40" s="4" t="s">
        <v>177</v>
      </c>
      <c r="AC40" s="7" t="e">
        <f t="shared" si="5"/>
        <v>#VALUE!</v>
      </c>
      <c r="AD40" s="7" t="e">
        <f t="shared" si="5"/>
        <v>#VALUE!</v>
      </c>
      <c r="AE40" s="7" t="e">
        <f t="shared" si="5"/>
        <v>#VALUE!</v>
      </c>
      <c r="AF40" s="7" t="e">
        <f t="shared" si="5"/>
        <v>#VALUE!</v>
      </c>
      <c r="AG40" s="7" t="e">
        <f t="shared" si="5"/>
        <v>#N/A</v>
      </c>
      <c r="AH40" s="7" t="e">
        <f t="shared" si="5"/>
        <v>#VALUE!</v>
      </c>
      <c r="AI40" s="7" t="e">
        <f t="shared" si="5"/>
        <v>#N/A</v>
      </c>
      <c r="AJ40" s="7" t="e">
        <f t="shared" si="5"/>
        <v>#N/A</v>
      </c>
      <c r="AK40" s="4" t="s">
        <v>177</v>
      </c>
    </row>
    <row r="41" spans="1:37" x14ac:dyDescent="0.3">
      <c r="A41" s="15">
        <v>44620</v>
      </c>
      <c r="B41" s="6">
        <f>((In5Y2!B42-In5Y2!B$4)/In5Y2!B$4)+Data5Y2!B$3</f>
        <v>2.2291846642989781</v>
      </c>
      <c r="C41" s="6">
        <f>((In5Y2!C42-In5Y2!C$4)/In5Y2!C$4)+Data5Y2!C$3</f>
        <v>2.367622842178827</v>
      </c>
      <c r="D41" s="6">
        <f>((In5Y2!D42-In5Y2!D$4)/In5Y2!D$4)+Data5Y2!D$3</f>
        <v>1.3370181563512304</v>
      </c>
      <c r="E41" s="6">
        <f>((In5Y2!E42-In5Y2!E$4)/In5Y2!E$4)+Data5Y2!E$3</f>
        <v>1.0947067835176967</v>
      </c>
      <c r="F41" s="6" t="e">
        <f>((In5Y2!F42-In5Y2!F$4)/In5Y2!F$4)+Data5Y2!F$3</f>
        <v>#VALUE!</v>
      </c>
      <c r="G41" s="6">
        <f>((In5Y2!G42-In5Y2!G$4)/In5Y2!G$4)+Data5Y2!G$3</f>
        <v>1.1038751481996467</v>
      </c>
      <c r="H41" s="6" t="e">
        <f>((In5Y2!H42-In5Y2!H$4)/In5Y2!H$4)+Data5Y2!H$3</f>
        <v>#DIV/0!</v>
      </c>
      <c r="I41" s="6" t="e">
        <f>((In5Y2!I42-In5Y2!I$4)/In5Y2!I$4)+Data5Y2!I$3</f>
        <v>#DIV/0!</v>
      </c>
      <c r="J41" s="4" t="s">
        <v>177</v>
      </c>
      <c r="K41" s="7">
        <f t="shared" si="2"/>
        <v>-6.7928616848207723E-2</v>
      </c>
      <c r="L41" s="7">
        <f t="shared" si="2"/>
        <v>-6.7797039019036665E-2</v>
      </c>
      <c r="M41" s="7">
        <f t="shared" si="2"/>
        <v>-4.1286795003988574E-3</v>
      </c>
      <c r="N41" s="7">
        <f t="shared" si="2"/>
        <v>-1.9408707936027447E-2</v>
      </c>
      <c r="O41" s="7" t="e">
        <f t="shared" si="2"/>
        <v>#VALUE!</v>
      </c>
      <c r="P41" s="7">
        <f t="shared" si="2"/>
        <v>5.9939141546450081E-4</v>
      </c>
      <c r="Q41" s="7" t="e">
        <f t="shared" si="2"/>
        <v>#DIV/0!</v>
      </c>
      <c r="R41" s="7" t="e">
        <f t="shared" si="2"/>
        <v>#DIV/0!</v>
      </c>
      <c r="S41" s="4" t="s">
        <v>177</v>
      </c>
      <c r="T41" s="7" t="e">
        <f>(VLOOKUP(T$2,Fonder!$A$2:$F$29,4,FALSE)/12)+K41</f>
        <v>#VALUE!</v>
      </c>
      <c r="U41" s="7" t="e">
        <f>(VLOOKUP(U$2,Fonder!$A$2:$F$29,4,FALSE)/12)+L41</f>
        <v>#VALUE!</v>
      </c>
      <c r="V41" s="7" t="e">
        <f>(VLOOKUP(V$2,Fonder!$A$2:$F$29,4,FALSE)/12)+M41</f>
        <v>#VALUE!</v>
      </c>
      <c r="W41" s="7" t="e">
        <f>(VLOOKUP(W$2,Fonder!$A$2:$F$29,4,FALSE)/12)+N41</f>
        <v>#VALUE!</v>
      </c>
      <c r="X41" s="7" t="e">
        <f>(VLOOKUP(X$2,Fonder!$A$2:$F$29,4,FALSE)/12)+O41</f>
        <v>#N/A</v>
      </c>
      <c r="Y41" s="7" t="e">
        <f>(VLOOKUP(Y$2,Fonder!$A$2:$F$29,4,FALSE)/12)+P41</f>
        <v>#VALUE!</v>
      </c>
      <c r="Z41" s="7" t="e">
        <f>(VLOOKUP(Z$2,Fonder!$A$2:$F$20,4,FALSE)/12)+Q41</f>
        <v>#N/A</v>
      </c>
      <c r="AA41" s="7" t="e">
        <f>(VLOOKUP(AA$2,Fonder!$A$2:$F$20,4,FALSE)/12)+R41</f>
        <v>#N/A</v>
      </c>
      <c r="AB41" s="4" t="s">
        <v>177</v>
      </c>
      <c r="AC41" s="7" t="e">
        <f t="shared" si="5"/>
        <v>#VALUE!</v>
      </c>
      <c r="AD41" s="7" t="e">
        <f t="shared" si="5"/>
        <v>#VALUE!</v>
      </c>
      <c r="AE41" s="7" t="e">
        <f t="shared" si="5"/>
        <v>#VALUE!</v>
      </c>
      <c r="AF41" s="7" t="e">
        <f t="shared" si="5"/>
        <v>#VALUE!</v>
      </c>
      <c r="AG41" s="7" t="e">
        <f t="shared" si="5"/>
        <v>#N/A</v>
      </c>
      <c r="AH41" s="7" t="e">
        <f t="shared" si="5"/>
        <v>#VALUE!</v>
      </c>
      <c r="AI41" s="7" t="e">
        <f t="shared" si="5"/>
        <v>#N/A</v>
      </c>
      <c r="AJ41" s="7" t="e">
        <f t="shared" si="5"/>
        <v>#N/A</v>
      </c>
      <c r="AK41" s="4" t="s">
        <v>177</v>
      </c>
    </row>
    <row r="42" spans="1:37" x14ac:dyDescent="0.3">
      <c r="A42" s="15">
        <v>44651</v>
      </c>
      <c r="B42" s="6">
        <f>((In5Y2!B43-In5Y2!B$4)/In5Y2!B$4)+Data5Y2!B$3</f>
        <v>2.4171133239558014</v>
      </c>
      <c r="C42" s="6">
        <f>((In5Y2!C43-In5Y2!C$4)/In5Y2!C$4)+Data5Y2!C$3</f>
        <v>2.4743551639100643</v>
      </c>
      <c r="D42" s="6">
        <f>((In5Y2!D43-In5Y2!D$4)/In5Y2!D$4)+Data5Y2!D$3</f>
        <v>1.3533840533377952</v>
      </c>
      <c r="E42" s="6">
        <f>((In5Y2!E43-In5Y2!E$4)/In5Y2!E$4)+Data5Y2!E$3</f>
        <v>1.0830592290535517</v>
      </c>
      <c r="F42" s="6" t="e">
        <f>((In5Y2!F43-In5Y2!F$4)/In5Y2!F$4)+Data5Y2!F$3</f>
        <v>#VALUE!</v>
      </c>
      <c r="G42" s="6">
        <f>((In5Y2!G43-In5Y2!G$4)/In5Y2!G$4)+Data5Y2!G$3</f>
        <v>1.1015100390364716</v>
      </c>
      <c r="H42" s="6" t="e">
        <f>((In5Y2!H43-In5Y2!H$4)/In5Y2!H$4)+Data5Y2!H$3</f>
        <v>#DIV/0!</v>
      </c>
      <c r="I42" s="6" t="e">
        <f>((In5Y2!I43-In5Y2!I$4)/In5Y2!I$4)+Data5Y2!I$3</f>
        <v>#DIV/0!</v>
      </c>
      <c r="J42" s="4" t="s">
        <v>177</v>
      </c>
      <c r="K42" s="7">
        <f t="shared" si="2"/>
        <v>8.430376480986701E-2</v>
      </c>
      <c r="L42" s="7">
        <f t="shared" si="2"/>
        <v>4.507995100816653E-2</v>
      </c>
      <c r="M42" s="7">
        <f t="shared" si="2"/>
        <v>1.2240594421864648E-2</v>
      </c>
      <c r="N42" s="7">
        <f t="shared" si="2"/>
        <v>-1.0639885163328477E-2</v>
      </c>
      <c r="O42" s="7" t="e">
        <f t="shared" si="2"/>
        <v>#VALUE!</v>
      </c>
      <c r="P42" s="7">
        <f t="shared" si="2"/>
        <v>-2.1425513265992402E-3</v>
      </c>
      <c r="Q42" s="7" t="e">
        <f t="shared" si="2"/>
        <v>#DIV/0!</v>
      </c>
      <c r="R42" s="7" t="e">
        <f t="shared" si="2"/>
        <v>#DIV/0!</v>
      </c>
      <c r="S42" s="4" t="s">
        <v>177</v>
      </c>
      <c r="T42" s="7" t="e">
        <f>(VLOOKUP(T$2,Fonder!$A$2:$F$29,4,FALSE)/12)+K42</f>
        <v>#VALUE!</v>
      </c>
      <c r="U42" s="7" t="e">
        <f>(VLOOKUP(U$2,Fonder!$A$2:$F$29,4,FALSE)/12)+L42</f>
        <v>#VALUE!</v>
      </c>
      <c r="V42" s="7" t="e">
        <f>(VLOOKUP(V$2,Fonder!$A$2:$F$29,4,FALSE)/12)+M42</f>
        <v>#VALUE!</v>
      </c>
      <c r="W42" s="7" t="e">
        <f>(VLOOKUP(W$2,Fonder!$A$2:$F$29,4,FALSE)/12)+N42</f>
        <v>#VALUE!</v>
      </c>
      <c r="X42" s="7" t="e">
        <f>(VLOOKUP(X$2,Fonder!$A$2:$F$29,4,FALSE)/12)+O42</f>
        <v>#N/A</v>
      </c>
      <c r="Y42" s="7" t="e">
        <f>(VLOOKUP(Y$2,Fonder!$A$2:$F$29,4,FALSE)/12)+P42</f>
        <v>#VALUE!</v>
      </c>
      <c r="Z42" s="7" t="e">
        <f>(VLOOKUP(Z$2,Fonder!$A$2:$F$20,4,FALSE)/12)+Q42</f>
        <v>#N/A</v>
      </c>
      <c r="AA42" s="7" t="e">
        <f>(VLOOKUP(AA$2,Fonder!$A$2:$F$20,4,FALSE)/12)+R42</f>
        <v>#N/A</v>
      </c>
      <c r="AB42" s="4" t="s">
        <v>177</v>
      </c>
      <c r="AC42" s="7" t="e">
        <f t="shared" si="5"/>
        <v>#VALUE!</v>
      </c>
      <c r="AD42" s="7" t="e">
        <f t="shared" si="5"/>
        <v>#VALUE!</v>
      </c>
      <c r="AE42" s="7" t="e">
        <f t="shared" si="5"/>
        <v>#VALUE!</v>
      </c>
      <c r="AF42" s="7" t="e">
        <f t="shared" si="5"/>
        <v>#VALUE!</v>
      </c>
      <c r="AG42" s="7" t="e">
        <f t="shared" si="5"/>
        <v>#N/A</v>
      </c>
      <c r="AH42" s="7" t="e">
        <f t="shared" si="5"/>
        <v>#VALUE!</v>
      </c>
      <c r="AI42" s="7" t="e">
        <f t="shared" si="5"/>
        <v>#N/A</v>
      </c>
      <c r="AJ42" s="7" t="e">
        <f t="shared" si="5"/>
        <v>#N/A</v>
      </c>
      <c r="AK42" s="4" t="s">
        <v>177</v>
      </c>
    </row>
    <row r="43" spans="1:37" x14ac:dyDescent="0.3">
      <c r="A43" s="15">
        <v>44681</v>
      </c>
      <c r="B43" s="6">
        <f>((In5Y2!B44-In5Y2!B$4)/In5Y2!B$4)+Data5Y2!B$3</f>
        <v>2.2696083833711951</v>
      </c>
      <c r="C43" s="6">
        <f>((In5Y2!C44-In5Y2!C$4)/In5Y2!C$4)+Data5Y2!C$3</f>
        <v>2.3685385857384986</v>
      </c>
      <c r="D43" s="6">
        <f>((In5Y2!D44-In5Y2!D$4)/In5Y2!D$4)+Data5Y2!D$3</f>
        <v>1.3819660366720503</v>
      </c>
      <c r="E43" s="6">
        <f>((In5Y2!E44-In5Y2!E$4)/In5Y2!E$4)+Data5Y2!E$3</f>
        <v>1.0418253092121565</v>
      </c>
      <c r="F43" s="6" t="e">
        <f>((In5Y2!F44-In5Y2!F$4)/In5Y2!F$4)+Data5Y2!F$3</f>
        <v>#VALUE!</v>
      </c>
      <c r="G43" s="6">
        <f>((In5Y2!G44-In5Y2!G$4)/In5Y2!G$4)+Data5Y2!G$3</f>
        <v>1.0995181546469019</v>
      </c>
      <c r="H43" s="6" t="e">
        <f>((In5Y2!H44-In5Y2!H$4)/In5Y2!H$4)+Data5Y2!H$3</f>
        <v>#DIV/0!</v>
      </c>
      <c r="I43" s="6" t="e">
        <f>((In5Y2!I44-In5Y2!I$4)/In5Y2!I$4)+Data5Y2!I$3</f>
        <v>#DIV/0!</v>
      </c>
      <c r="J43" s="4" t="s">
        <v>177</v>
      </c>
      <c r="K43" s="7">
        <f t="shared" si="2"/>
        <v>-6.1025248225930362E-2</v>
      </c>
      <c r="L43" s="7">
        <f t="shared" si="2"/>
        <v>-4.2765315066714438E-2</v>
      </c>
      <c r="M43" s="7">
        <f t="shared" si="2"/>
        <v>2.111890062821753E-2</v>
      </c>
      <c r="N43" s="7">
        <f t="shared" si="2"/>
        <v>-3.8071712733040552E-2</v>
      </c>
      <c r="O43" s="7" t="e">
        <f t="shared" si="2"/>
        <v>#VALUE!</v>
      </c>
      <c r="P43" s="7">
        <f t="shared" si="2"/>
        <v>-1.8083215939748154E-3</v>
      </c>
      <c r="Q43" s="7" t="e">
        <f t="shared" si="2"/>
        <v>#DIV/0!</v>
      </c>
      <c r="R43" s="7" t="e">
        <f t="shared" si="2"/>
        <v>#DIV/0!</v>
      </c>
      <c r="S43" s="4" t="s">
        <v>177</v>
      </c>
      <c r="T43" s="7" t="e">
        <f>(VLOOKUP(T$2,Fonder!$A$2:$F$29,4,FALSE)/12)+K43</f>
        <v>#VALUE!</v>
      </c>
      <c r="U43" s="7" t="e">
        <f>(VLOOKUP(U$2,Fonder!$A$2:$F$29,4,FALSE)/12)+L43</f>
        <v>#VALUE!</v>
      </c>
      <c r="V43" s="7" t="e">
        <f>(VLOOKUP(V$2,Fonder!$A$2:$F$29,4,FALSE)/12)+M43</f>
        <v>#VALUE!</v>
      </c>
      <c r="W43" s="7" t="e">
        <f>(VLOOKUP(W$2,Fonder!$A$2:$F$29,4,FALSE)/12)+N43</f>
        <v>#VALUE!</v>
      </c>
      <c r="X43" s="7" t="e">
        <f>(VLOOKUP(X$2,Fonder!$A$2:$F$29,4,FALSE)/12)+O43</f>
        <v>#N/A</v>
      </c>
      <c r="Y43" s="7" t="e">
        <f>(VLOOKUP(Y$2,Fonder!$A$2:$F$29,4,FALSE)/12)+P43</f>
        <v>#VALUE!</v>
      </c>
      <c r="Z43" s="7" t="e">
        <f>(VLOOKUP(Z$2,Fonder!$A$2:$F$20,4,FALSE)/12)+Q43</f>
        <v>#N/A</v>
      </c>
      <c r="AA43" s="7" t="e">
        <f>(VLOOKUP(AA$2,Fonder!$A$2:$F$20,4,FALSE)/12)+R43</f>
        <v>#N/A</v>
      </c>
      <c r="AB43" s="4" t="s">
        <v>177</v>
      </c>
      <c r="AC43" s="7" t="e">
        <f t="shared" si="5"/>
        <v>#VALUE!</v>
      </c>
      <c r="AD43" s="7" t="e">
        <f t="shared" si="5"/>
        <v>#VALUE!</v>
      </c>
      <c r="AE43" s="7" t="e">
        <f t="shared" si="5"/>
        <v>#VALUE!</v>
      </c>
      <c r="AF43" s="7" t="e">
        <f t="shared" si="5"/>
        <v>#VALUE!</v>
      </c>
      <c r="AG43" s="7" t="e">
        <f t="shared" si="5"/>
        <v>#N/A</v>
      </c>
      <c r="AH43" s="7" t="e">
        <f t="shared" si="5"/>
        <v>#VALUE!</v>
      </c>
      <c r="AI43" s="7" t="e">
        <f t="shared" si="5"/>
        <v>#N/A</v>
      </c>
      <c r="AJ43" s="7" t="e">
        <f t="shared" si="5"/>
        <v>#N/A</v>
      </c>
      <c r="AK43" s="4" t="s">
        <v>177</v>
      </c>
    </row>
    <row r="44" spans="1:37" x14ac:dyDescent="0.3">
      <c r="A44" s="15">
        <v>44712</v>
      </c>
      <c r="B44" s="6">
        <f>((In5Y2!B45-In5Y2!B$4)/In5Y2!B$4)+Data5Y2!B$3</f>
        <v>2.2524412590857184</v>
      </c>
      <c r="C44" s="6">
        <f>((In5Y2!C45-In5Y2!C$4)/In5Y2!C$4)+Data5Y2!C$3</f>
        <v>2.3439340022009976</v>
      </c>
      <c r="D44" s="6">
        <f>((In5Y2!D45-In5Y2!D$4)/In5Y2!D$4)+Data5Y2!D$3</f>
        <v>1.3862272138215039</v>
      </c>
      <c r="E44" s="6">
        <f>((In5Y2!E45-In5Y2!E$4)/In5Y2!E$4)+Data5Y2!E$3</f>
        <v>1.0391443440647035</v>
      </c>
      <c r="F44" s="6" t="e">
        <f>((In5Y2!F45-In5Y2!F$4)/In5Y2!F$4)+Data5Y2!F$3</f>
        <v>#VALUE!</v>
      </c>
      <c r="G44" s="6">
        <f>((In5Y2!G45-In5Y2!G$4)/In5Y2!G$4)+Data5Y2!G$3</f>
        <v>1.0993883373343434</v>
      </c>
      <c r="H44" s="6" t="e">
        <f>((In5Y2!H45-In5Y2!H$4)/In5Y2!H$4)+Data5Y2!H$3</f>
        <v>#DIV/0!</v>
      </c>
      <c r="I44" s="6" t="e">
        <f>((In5Y2!I45-In5Y2!I$4)/In5Y2!I$4)+Data5Y2!I$3</f>
        <v>#DIV/0!</v>
      </c>
      <c r="J44" s="4" t="s">
        <v>177</v>
      </c>
      <c r="K44" s="7">
        <f t="shared" si="2"/>
        <v>-7.5639147313940613E-3</v>
      </c>
      <c r="L44" s="7">
        <f t="shared" si="2"/>
        <v>-1.0388086428336329E-2</v>
      </c>
      <c r="M44" s="7">
        <f t="shared" si="2"/>
        <v>3.0834166950406416E-3</v>
      </c>
      <c r="N44" s="7">
        <f t="shared" si="2"/>
        <v>-2.5733346308129956E-3</v>
      </c>
      <c r="O44" s="7" t="e">
        <f t="shared" si="2"/>
        <v>#VALUE!</v>
      </c>
      <c r="P44" s="7">
        <f t="shared" si="2"/>
        <v>-1.1806745710374322E-4</v>
      </c>
      <c r="Q44" s="7" t="e">
        <f t="shared" si="2"/>
        <v>#DIV/0!</v>
      </c>
      <c r="R44" s="7" t="e">
        <f t="shared" si="2"/>
        <v>#DIV/0!</v>
      </c>
      <c r="S44" s="4" t="s">
        <v>177</v>
      </c>
      <c r="T44" s="7" t="e">
        <f>(VLOOKUP(T$2,Fonder!$A$2:$F$29,4,FALSE)/12)+K44</f>
        <v>#VALUE!</v>
      </c>
      <c r="U44" s="7" t="e">
        <f>(VLOOKUP(U$2,Fonder!$A$2:$F$29,4,FALSE)/12)+L44</f>
        <v>#VALUE!</v>
      </c>
      <c r="V44" s="7" t="e">
        <f>(VLOOKUP(V$2,Fonder!$A$2:$F$29,4,FALSE)/12)+M44</f>
        <v>#VALUE!</v>
      </c>
      <c r="W44" s="7" t="e">
        <f>(VLOOKUP(W$2,Fonder!$A$2:$F$29,4,FALSE)/12)+N44</f>
        <v>#VALUE!</v>
      </c>
      <c r="X44" s="7" t="e">
        <f>(VLOOKUP(X$2,Fonder!$A$2:$F$29,4,FALSE)/12)+O44</f>
        <v>#N/A</v>
      </c>
      <c r="Y44" s="7" t="e">
        <f>(VLOOKUP(Y$2,Fonder!$A$2:$F$29,4,FALSE)/12)+P44</f>
        <v>#VALUE!</v>
      </c>
      <c r="Z44" s="7" t="e">
        <f>(VLOOKUP(Z$2,Fonder!$A$2:$F$20,4,FALSE)/12)+Q44</f>
        <v>#N/A</v>
      </c>
      <c r="AA44" s="7" t="e">
        <f>(VLOOKUP(AA$2,Fonder!$A$2:$F$20,4,FALSE)/12)+R44</f>
        <v>#N/A</v>
      </c>
      <c r="AB44" s="4" t="s">
        <v>177</v>
      </c>
      <c r="AC44" s="7" t="e">
        <f t="shared" si="5"/>
        <v>#VALUE!</v>
      </c>
      <c r="AD44" s="7" t="e">
        <f t="shared" si="5"/>
        <v>#VALUE!</v>
      </c>
      <c r="AE44" s="7" t="e">
        <f t="shared" si="5"/>
        <v>#VALUE!</v>
      </c>
      <c r="AF44" s="7" t="e">
        <f t="shared" si="5"/>
        <v>#VALUE!</v>
      </c>
      <c r="AG44" s="7" t="e">
        <f t="shared" si="5"/>
        <v>#N/A</v>
      </c>
      <c r="AH44" s="7" t="e">
        <f t="shared" si="5"/>
        <v>#VALUE!</v>
      </c>
      <c r="AI44" s="7" t="e">
        <f t="shared" si="5"/>
        <v>#N/A</v>
      </c>
      <c r="AJ44" s="7" t="e">
        <f t="shared" si="5"/>
        <v>#N/A</v>
      </c>
      <c r="AK44" s="4" t="s">
        <v>177</v>
      </c>
    </row>
    <row r="45" spans="1:37" x14ac:dyDescent="0.3">
      <c r="A45" s="15">
        <v>44742</v>
      </c>
      <c r="B45" s="6">
        <f>((In5Y2!B46-In5Y2!B$4)/In5Y2!B$4)+Data5Y2!B$3</f>
        <v>1.8919877404770058</v>
      </c>
      <c r="C45" s="6">
        <f>((In5Y2!C46-In5Y2!C$4)/In5Y2!C$4)+Data5Y2!C$3</f>
        <v>2.0462852139546466</v>
      </c>
      <c r="D45" s="6">
        <f>((In5Y2!D46-In5Y2!D$4)/In5Y2!D$4)+Data5Y2!D$3</f>
        <v>1.4090492440991753</v>
      </c>
      <c r="E45" s="6">
        <f>((In5Y2!E46-In5Y2!E$4)/In5Y2!E$4)+Data5Y2!E$3</f>
        <v>0.96724829341924434</v>
      </c>
      <c r="F45" s="6" t="e">
        <f>((In5Y2!F46-In5Y2!F$4)/In5Y2!F$4)+Data5Y2!F$3</f>
        <v>#VALUE!</v>
      </c>
      <c r="G45" s="6">
        <f>((In5Y2!G46-In5Y2!G$4)/In5Y2!G$4)+Data5Y2!G$3</f>
        <v>1.0940992960453386</v>
      </c>
      <c r="H45" s="6" t="e">
        <f>((In5Y2!H46-In5Y2!H$4)/In5Y2!H$4)+Data5Y2!H$3</f>
        <v>#DIV/0!</v>
      </c>
      <c r="I45" s="6" t="e">
        <f>((In5Y2!I46-In5Y2!I$4)/In5Y2!I$4)+Data5Y2!I$3</f>
        <v>#DIV/0!</v>
      </c>
      <c r="J45" s="4" t="s">
        <v>177</v>
      </c>
      <c r="K45" s="7">
        <f t="shared" si="2"/>
        <v>-0.16002793287271921</v>
      </c>
      <c r="L45" s="7">
        <f t="shared" si="2"/>
        <v>-0.12698684688513129</v>
      </c>
      <c r="M45" s="7">
        <f t="shared" si="2"/>
        <v>1.6463412382993425E-2</v>
      </c>
      <c r="N45" s="7">
        <f t="shared" si="2"/>
        <v>-6.9187741872540509E-2</v>
      </c>
      <c r="O45" s="7" t="e">
        <f t="shared" si="2"/>
        <v>#VALUE!</v>
      </c>
      <c r="P45" s="7">
        <f t="shared" si="2"/>
        <v>-4.8108944850451252E-3</v>
      </c>
      <c r="Q45" s="7" t="e">
        <f t="shared" si="2"/>
        <v>#DIV/0!</v>
      </c>
      <c r="R45" s="7" t="e">
        <f t="shared" si="2"/>
        <v>#DIV/0!</v>
      </c>
      <c r="S45" s="4" t="s">
        <v>177</v>
      </c>
      <c r="T45" s="7" t="e">
        <f>(VLOOKUP(T$2,Fonder!$A$2:$F$29,4,FALSE)/12)+K45</f>
        <v>#VALUE!</v>
      </c>
      <c r="U45" s="7" t="e">
        <f>(VLOOKUP(U$2,Fonder!$A$2:$F$29,4,FALSE)/12)+L45</f>
        <v>#VALUE!</v>
      </c>
      <c r="V45" s="7" t="e">
        <f>(VLOOKUP(V$2,Fonder!$A$2:$F$29,4,FALSE)/12)+M45</f>
        <v>#VALUE!</v>
      </c>
      <c r="W45" s="7" t="e">
        <f>(VLOOKUP(W$2,Fonder!$A$2:$F$29,4,FALSE)/12)+N45</f>
        <v>#VALUE!</v>
      </c>
      <c r="X45" s="7" t="e">
        <f>(VLOOKUP(X$2,Fonder!$A$2:$F$29,4,FALSE)/12)+O45</f>
        <v>#N/A</v>
      </c>
      <c r="Y45" s="7" t="e">
        <f>(VLOOKUP(Y$2,Fonder!$A$2:$F$29,4,FALSE)/12)+P45</f>
        <v>#VALUE!</v>
      </c>
      <c r="Z45" s="7" t="e">
        <f>(VLOOKUP(Z$2,Fonder!$A$2:$F$20,4,FALSE)/12)+Q45</f>
        <v>#N/A</v>
      </c>
      <c r="AA45" s="7" t="e">
        <f>(VLOOKUP(AA$2,Fonder!$A$2:$F$20,4,FALSE)/12)+R45</f>
        <v>#N/A</v>
      </c>
      <c r="AB45" s="4" t="s">
        <v>177</v>
      </c>
      <c r="AC45" s="7" t="e">
        <f t="shared" si="5"/>
        <v>#VALUE!</v>
      </c>
      <c r="AD45" s="7" t="e">
        <f t="shared" si="5"/>
        <v>#VALUE!</v>
      </c>
      <c r="AE45" s="7" t="e">
        <f t="shared" si="5"/>
        <v>#VALUE!</v>
      </c>
      <c r="AF45" s="7" t="e">
        <f t="shared" si="5"/>
        <v>#VALUE!</v>
      </c>
      <c r="AG45" s="7" t="e">
        <f t="shared" si="5"/>
        <v>#N/A</v>
      </c>
      <c r="AH45" s="7" t="e">
        <f t="shared" si="5"/>
        <v>#VALUE!</v>
      </c>
      <c r="AI45" s="7" t="e">
        <f t="shared" si="5"/>
        <v>#N/A</v>
      </c>
      <c r="AJ45" s="7" t="e">
        <f t="shared" si="5"/>
        <v>#N/A</v>
      </c>
      <c r="AK45" s="4" t="s">
        <v>177</v>
      </c>
    </row>
    <row r="46" spans="1:37" x14ac:dyDescent="0.3">
      <c r="A46" s="15">
        <v>44773</v>
      </c>
      <c r="B46" s="6">
        <f>((In5Y2!B47-In5Y2!B$4)/In5Y2!B$4)+Data5Y2!B$3</f>
        <v>2.2067714153555307</v>
      </c>
      <c r="C46" s="6">
        <f>((In5Y2!C47-In5Y2!C$4)/In5Y2!C$4)+Data5Y2!C$3</f>
        <v>2.3508342102515081</v>
      </c>
      <c r="D46" s="6">
        <f>((In5Y2!D47-In5Y2!D$4)/In5Y2!D$4)+Data5Y2!D$3</f>
        <v>1.4255242821508496</v>
      </c>
      <c r="E46" s="6">
        <f>((In5Y2!E47-In5Y2!E$4)/In5Y2!E$4)+Data5Y2!E$3</f>
        <v>1.0192117061301733</v>
      </c>
      <c r="F46" s="6" t="e">
        <f>((In5Y2!F47-In5Y2!F$4)/In5Y2!F$4)+Data5Y2!F$3</f>
        <v>#VALUE!</v>
      </c>
      <c r="G46" s="6">
        <f>((In5Y2!G47-In5Y2!G$4)/In5Y2!G$4)+Data5Y2!G$3</f>
        <v>1.0937311422605049</v>
      </c>
      <c r="H46" s="6" t="e">
        <f>((In5Y2!H47-In5Y2!H$4)/In5Y2!H$4)+Data5Y2!H$3</f>
        <v>#DIV/0!</v>
      </c>
      <c r="I46" s="6" t="e">
        <f>((In5Y2!I47-In5Y2!I$4)/In5Y2!I$4)+Data5Y2!I$3</f>
        <v>#DIV/0!</v>
      </c>
      <c r="J46" s="4" t="s">
        <v>177</v>
      </c>
      <c r="K46" s="7">
        <f t="shared" si="2"/>
        <v>0.16637722758138063</v>
      </c>
      <c r="L46" s="7">
        <f t="shared" si="2"/>
        <v>0.14883017979115953</v>
      </c>
      <c r="M46" s="7">
        <f t="shared" si="2"/>
        <v>1.1692308214683367E-2</v>
      </c>
      <c r="N46" s="7">
        <f t="shared" si="2"/>
        <v>5.3722930362830823E-2</v>
      </c>
      <c r="O46" s="7" t="e">
        <f t="shared" si="2"/>
        <v>#VALUE!</v>
      </c>
      <c r="P46" s="7">
        <f t="shared" si="2"/>
        <v>-3.3649028581261842E-4</v>
      </c>
      <c r="Q46" s="7" t="e">
        <f t="shared" si="2"/>
        <v>#DIV/0!</v>
      </c>
      <c r="R46" s="7" t="e">
        <f t="shared" si="2"/>
        <v>#DIV/0!</v>
      </c>
      <c r="S46" s="4" t="s">
        <v>177</v>
      </c>
      <c r="T46" s="7" t="e">
        <f>(VLOOKUP(T$2,Fonder!$A$2:$F$29,4,FALSE)/12)+K46</f>
        <v>#VALUE!</v>
      </c>
      <c r="U46" s="7" t="e">
        <f>(VLOOKUP(U$2,Fonder!$A$2:$F$29,4,FALSE)/12)+L46</f>
        <v>#VALUE!</v>
      </c>
      <c r="V46" s="7" t="e">
        <f>(VLOOKUP(V$2,Fonder!$A$2:$F$29,4,FALSE)/12)+M46</f>
        <v>#VALUE!</v>
      </c>
      <c r="W46" s="7" t="e">
        <f>(VLOOKUP(W$2,Fonder!$A$2:$F$29,4,FALSE)/12)+N46</f>
        <v>#VALUE!</v>
      </c>
      <c r="X46" s="7" t="e">
        <f>(VLOOKUP(X$2,Fonder!$A$2:$F$29,4,FALSE)/12)+O46</f>
        <v>#N/A</v>
      </c>
      <c r="Y46" s="7" t="e">
        <f>(VLOOKUP(Y$2,Fonder!$A$2:$F$29,4,FALSE)/12)+P46</f>
        <v>#VALUE!</v>
      </c>
      <c r="Z46" s="7" t="e">
        <f>(VLOOKUP(Z$2,Fonder!$A$2:$F$20,4,FALSE)/12)+Q46</f>
        <v>#N/A</v>
      </c>
      <c r="AA46" s="7" t="e">
        <f>(VLOOKUP(AA$2,Fonder!$A$2:$F$20,4,FALSE)/12)+R46</f>
        <v>#N/A</v>
      </c>
      <c r="AB46" s="4" t="s">
        <v>177</v>
      </c>
      <c r="AC46" s="7" t="e">
        <f t="shared" si="5"/>
        <v>#VALUE!</v>
      </c>
      <c r="AD46" s="7" t="e">
        <f t="shared" si="5"/>
        <v>#VALUE!</v>
      </c>
      <c r="AE46" s="7" t="e">
        <f t="shared" si="5"/>
        <v>#VALUE!</v>
      </c>
      <c r="AF46" s="7" t="e">
        <f t="shared" si="5"/>
        <v>#VALUE!</v>
      </c>
      <c r="AG46" s="7" t="e">
        <f t="shared" si="5"/>
        <v>#N/A</v>
      </c>
      <c r="AH46" s="7" t="e">
        <f t="shared" si="5"/>
        <v>#VALUE!</v>
      </c>
      <c r="AI46" s="7" t="e">
        <f t="shared" si="5"/>
        <v>#N/A</v>
      </c>
      <c r="AJ46" s="7" t="e">
        <f t="shared" si="5"/>
        <v>#N/A</v>
      </c>
      <c r="AK46" s="4" t="s">
        <v>177</v>
      </c>
    </row>
    <row r="47" spans="1:37" x14ac:dyDescent="0.3">
      <c r="A47" s="15">
        <v>44804</v>
      </c>
      <c r="B47" s="6">
        <f>((In5Y2!B48-In5Y2!B$4)/In5Y2!B$4)+Data5Y2!B$3</f>
        <v>1.9881441769833343</v>
      </c>
      <c r="C47" s="6">
        <f>((In5Y2!C48-In5Y2!C$4)/In5Y2!C$4)+Data5Y2!C$3</f>
        <v>2.1341403658154534</v>
      </c>
      <c r="D47" s="6">
        <f>((In5Y2!D48-In5Y2!D$4)/In5Y2!D$4)+Data5Y2!D$3</f>
        <v>1.4294431901365008</v>
      </c>
      <c r="E47" s="6">
        <f>((In5Y2!E48-In5Y2!E$4)/In5Y2!E$4)+Data5Y2!E$3</f>
        <v>0.99251470025007316</v>
      </c>
      <c r="F47" s="6" t="e">
        <f>((In5Y2!F48-In5Y2!F$4)/In5Y2!F$4)+Data5Y2!F$3</f>
        <v>#VALUE!</v>
      </c>
      <c r="G47" s="6">
        <f>((In5Y2!G48-In5Y2!G$4)/In5Y2!G$4)+Data5Y2!G$3</f>
        <v>1.1005810338934747</v>
      </c>
      <c r="H47" s="6" t="e">
        <f>((In5Y2!H48-In5Y2!H$4)/In5Y2!H$4)+Data5Y2!H$3</f>
        <v>#DIV/0!</v>
      </c>
      <c r="I47" s="6" t="e">
        <f>((In5Y2!I48-In5Y2!I$4)/In5Y2!I$4)+Data5Y2!I$3</f>
        <v>#DIV/0!</v>
      </c>
      <c r="J47" s="4" t="s">
        <v>177</v>
      </c>
      <c r="K47" s="7">
        <f t="shared" si="2"/>
        <v>-9.9071084957375821E-2</v>
      </c>
      <c r="L47" s="7">
        <f t="shared" si="2"/>
        <v>-9.2177425141720781E-2</v>
      </c>
      <c r="M47" s="7">
        <f t="shared" si="2"/>
        <v>2.7490994258885237E-3</v>
      </c>
      <c r="N47" s="7">
        <f t="shared" si="2"/>
        <v>-2.6193778701252945E-2</v>
      </c>
      <c r="O47" s="7" t="e">
        <f t="shared" si="2"/>
        <v>#VALUE!</v>
      </c>
      <c r="P47" s="7">
        <f t="shared" si="2"/>
        <v>6.2628660447689999E-3</v>
      </c>
      <c r="Q47" s="7" t="e">
        <f t="shared" si="2"/>
        <v>#DIV/0!</v>
      </c>
      <c r="R47" s="7" t="e">
        <f t="shared" si="2"/>
        <v>#DIV/0!</v>
      </c>
      <c r="S47" s="4" t="s">
        <v>177</v>
      </c>
      <c r="T47" s="7" t="e">
        <f>(VLOOKUP(T$2,Fonder!$A$2:$F$29,4,FALSE)/12)+K47</f>
        <v>#VALUE!</v>
      </c>
      <c r="U47" s="7" t="e">
        <f>(VLOOKUP(U$2,Fonder!$A$2:$F$29,4,FALSE)/12)+L47</f>
        <v>#VALUE!</v>
      </c>
      <c r="V47" s="7" t="e">
        <f>(VLOOKUP(V$2,Fonder!$A$2:$F$29,4,FALSE)/12)+M47</f>
        <v>#VALUE!</v>
      </c>
      <c r="W47" s="7" t="e">
        <f>(VLOOKUP(W$2,Fonder!$A$2:$F$29,4,FALSE)/12)+N47</f>
        <v>#VALUE!</v>
      </c>
      <c r="X47" s="7" t="e">
        <f>(VLOOKUP(X$2,Fonder!$A$2:$F$29,4,FALSE)/12)+O47</f>
        <v>#N/A</v>
      </c>
      <c r="Y47" s="7" t="e">
        <f>(VLOOKUP(Y$2,Fonder!$A$2:$F$29,4,FALSE)/12)+P47</f>
        <v>#VALUE!</v>
      </c>
      <c r="Z47" s="7" t="e">
        <f>(VLOOKUP(Z$2,Fonder!$A$2:$F$20,4,FALSE)/12)+Q47</f>
        <v>#N/A</v>
      </c>
      <c r="AA47" s="7" t="e">
        <f>(VLOOKUP(AA$2,Fonder!$A$2:$F$20,4,FALSE)/12)+R47</f>
        <v>#N/A</v>
      </c>
      <c r="AB47" s="4" t="s">
        <v>177</v>
      </c>
      <c r="AC47" s="7" t="e">
        <f t="shared" si="5"/>
        <v>#VALUE!</v>
      </c>
      <c r="AD47" s="7" t="e">
        <f t="shared" si="5"/>
        <v>#VALUE!</v>
      </c>
      <c r="AE47" s="7" t="e">
        <f t="shared" si="5"/>
        <v>#VALUE!</v>
      </c>
      <c r="AF47" s="7" t="e">
        <f t="shared" si="5"/>
        <v>#VALUE!</v>
      </c>
      <c r="AG47" s="7" t="e">
        <f t="shared" si="5"/>
        <v>#N/A</v>
      </c>
      <c r="AH47" s="7" t="e">
        <f t="shared" si="5"/>
        <v>#VALUE!</v>
      </c>
      <c r="AI47" s="7" t="e">
        <f t="shared" si="5"/>
        <v>#N/A</v>
      </c>
      <c r="AJ47" s="7" t="e">
        <f t="shared" si="5"/>
        <v>#N/A</v>
      </c>
      <c r="AK47" s="4" t="s">
        <v>177</v>
      </c>
    </row>
    <row r="48" spans="1:37" x14ac:dyDescent="0.3">
      <c r="A48" s="15">
        <v>44834</v>
      </c>
      <c r="B48" s="6">
        <f>((In5Y2!B49-In5Y2!B$4)/In5Y2!B$4)+Data5Y2!B$3</f>
        <v>1.7574102843951789</v>
      </c>
      <c r="C48" s="6">
        <f>((In5Y2!C49-In5Y2!C$4)/In5Y2!C$4)+Data5Y2!C$3</f>
        <v>1.8959908104330503</v>
      </c>
      <c r="D48" s="6">
        <f>((In5Y2!D49-In5Y2!D$4)/In5Y2!D$4)+Data5Y2!D$3</f>
        <v>1.4215094915358009</v>
      </c>
      <c r="E48" s="6">
        <f>((In5Y2!E49-In5Y2!E$4)/In5Y2!E$4)+Data5Y2!E$3</f>
        <v>0.94409962376371448</v>
      </c>
      <c r="F48" s="6" t="e">
        <f>((In5Y2!F49-In5Y2!F$4)/In5Y2!F$4)+Data5Y2!F$3</f>
        <v>#VALUE!</v>
      </c>
      <c r="G48" s="6">
        <f>((In5Y2!G49-In5Y2!G$4)/In5Y2!G$4)+Data5Y2!G$3</f>
        <v>1.0849370335324202</v>
      </c>
      <c r="H48" s="6" t="e">
        <f>((In5Y2!H49-In5Y2!H$4)/In5Y2!H$4)+Data5Y2!H$3</f>
        <v>#DIV/0!</v>
      </c>
      <c r="I48" s="6" t="e">
        <f>((In5Y2!I49-In5Y2!I$4)/In5Y2!I$4)+Data5Y2!I$3</f>
        <v>#DIV/0!</v>
      </c>
      <c r="J48" s="4" t="s">
        <v>177</v>
      </c>
      <c r="K48" s="7">
        <f t="shared" si="2"/>
        <v>-0.11605490952786646</v>
      </c>
      <c r="L48" s="7">
        <f t="shared" si="2"/>
        <v>-0.11159038983427239</v>
      </c>
      <c r="M48" s="7">
        <f t="shared" si="2"/>
        <v>-5.5502021034794513E-3</v>
      </c>
      <c r="N48" s="7">
        <f t="shared" si="2"/>
        <v>-4.8780210987464545E-2</v>
      </c>
      <c r="O48" s="7" t="e">
        <f t="shared" si="2"/>
        <v>#VALUE!</v>
      </c>
      <c r="P48" s="7">
        <f t="shared" si="2"/>
        <v>-1.4214310331799429E-2</v>
      </c>
      <c r="Q48" s="7" t="e">
        <f t="shared" si="2"/>
        <v>#DIV/0!</v>
      </c>
      <c r="R48" s="7" t="e">
        <f t="shared" si="2"/>
        <v>#DIV/0!</v>
      </c>
      <c r="S48" s="4" t="s">
        <v>177</v>
      </c>
      <c r="T48" s="7" t="e">
        <f>(VLOOKUP(T$2,Fonder!$A$2:$F$29,4,FALSE)/12)+K48</f>
        <v>#VALUE!</v>
      </c>
      <c r="U48" s="7" t="e">
        <f>(VLOOKUP(U$2,Fonder!$A$2:$F$29,4,FALSE)/12)+L48</f>
        <v>#VALUE!</v>
      </c>
      <c r="V48" s="7" t="e">
        <f>(VLOOKUP(V$2,Fonder!$A$2:$F$29,4,FALSE)/12)+M48</f>
        <v>#VALUE!</v>
      </c>
      <c r="W48" s="7" t="e">
        <f>(VLOOKUP(W$2,Fonder!$A$2:$F$29,4,FALSE)/12)+N48</f>
        <v>#VALUE!</v>
      </c>
      <c r="X48" s="7" t="e">
        <f>(VLOOKUP(X$2,Fonder!$A$2:$F$29,4,FALSE)/12)+O48</f>
        <v>#N/A</v>
      </c>
      <c r="Y48" s="7" t="e">
        <f>(VLOOKUP(Y$2,Fonder!$A$2:$F$29,4,FALSE)/12)+P48</f>
        <v>#VALUE!</v>
      </c>
      <c r="Z48" s="7" t="e">
        <f>(VLOOKUP(Z$2,Fonder!$A$2:$F$20,4,FALSE)/12)+Q48</f>
        <v>#N/A</v>
      </c>
      <c r="AA48" s="7" t="e">
        <f>(VLOOKUP(AA$2,Fonder!$A$2:$F$20,4,FALSE)/12)+R48</f>
        <v>#N/A</v>
      </c>
      <c r="AB48" s="4" t="s">
        <v>177</v>
      </c>
      <c r="AC48" s="7" t="e">
        <f t="shared" si="5"/>
        <v>#VALUE!</v>
      </c>
      <c r="AD48" s="7" t="e">
        <f t="shared" si="5"/>
        <v>#VALUE!</v>
      </c>
      <c r="AE48" s="7" t="e">
        <f t="shared" si="5"/>
        <v>#VALUE!</v>
      </c>
      <c r="AF48" s="7" t="e">
        <f t="shared" si="5"/>
        <v>#VALUE!</v>
      </c>
      <c r="AG48" s="7" t="e">
        <f t="shared" si="5"/>
        <v>#N/A</v>
      </c>
      <c r="AH48" s="7" t="e">
        <f t="shared" si="5"/>
        <v>#VALUE!</v>
      </c>
      <c r="AI48" s="7" t="e">
        <f t="shared" si="5"/>
        <v>#N/A</v>
      </c>
      <c r="AJ48" s="7" t="e">
        <f t="shared" si="5"/>
        <v>#N/A</v>
      </c>
      <c r="AK48" s="4" t="s">
        <v>177</v>
      </c>
    </row>
    <row r="49" spans="1:37" x14ac:dyDescent="0.3">
      <c r="A49" s="15">
        <v>44865</v>
      </c>
      <c r="B49" s="6">
        <f>((In5Y2!B50-In5Y2!B$4)/In5Y2!B$4)+Data5Y2!B$3</f>
        <v>1.8578825975683988</v>
      </c>
      <c r="C49" s="6">
        <f>((In5Y2!C50-In5Y2!C$4)/In5Y2!C$4)+Data5Y2!C$3</f>
        <v>2.0076552948453275</v>
      </c>
      <c r="D49" s="6">
        <f>((In5Y2!D50-In5Y2!D$4)/In5Y2!D$4)+Data5Y2!D$3</f>
        <v>1.4533534125056944</v>
      </c>
      <c r="E49" s="6">
        <f>((In5Y2!E50-In5Y2!E$4)/In5Y2!E$4)+Data5Y2!E$3</f>
        <v>0.96505170432784371</v>
      </c>
      <c r="F49" s="6" t="e">
        <f>((In5Y2!F50-In5Y2!F$4)/In5Y2!F$4)+Data5Y2!F$3</f>
        <v>#VALUE!</v>
      </c>
      <c r="G49" s="6">
        <f>((In5Y2!G50-In5Y2!G$4)/In5Y2!G$4)+Data5Y2!G$3</f>
        <v>1.0853143150970435</v>
      </c>
      <c r="H49" s="6" t="e">
        <f>((In5Y2!H50-In5Y2!H$4)/In5Y2!H$4)+Data5Y2!H$3</f>
        <v>#DIV/0!</v>
      </c>
      <c r="I49" s="6" t="e">
        <f>((In5Y2!I50-In5Y2!I$4)/In5Y2!I$4)+Data5Y2!I$3</f>
        <v>#DIV/0!</v>
      </c>
      <c r="J49" s="4" t="s">
        <v>177</v>
      </c>
      <c r="K49" s="7">
        <f t="shared" si="2"/>
        <v>5.7170664167245366E-2</v>
      </c>
      <c r="L49" s="7">
        <f t="shared" si="2"/>
        <v>5.8895055713256594E-2</v>
      </c>
      <c r="M49" s="7">
        <f t="shared" si="2"/>
        <v>2.2401483183548399E-2</v>
      </c>
      <c r="N49" s="7">
        <f t="shared" si="2"/>
        <v>2.2192658525381548E-2</v>
      </c>
      <c r="O49" s="7" t="e">
        <f t="shared" si="2"/>
        <v>#VALUE!</v>
      </c>
      <c r="P49" s="7">
        <f t="shared" si="2"/>
        <v>3.4774512525848067E-4</v>
      </c>
      <c r="Q49" s="7" t="e">
        <f t="shared" si="2"/>
        <v>#DIV/0!</v>
      </c>
      <c r="R49" s="7" t="e">
        <f t="shared" si="2"/>
        <v>#DIV/0!</v>
      </c>
      <c r="S49" s="4" t="s">
        <v>177</v>
      </c>
      <c r="T49" s="7" t="e">
        <f>(VLOOKUP(T$2,Fonder!$A$2:$F$29,4,FALSE)/12)+K49</f>
        <v>#VALUE!</v>
      </c>
      <c r="U49" s="7" t="e">
        <f>(VLOOKUP(U$2,Fonder!$A$2:$F$29,4,FALSE)/12)+L49</f>
        <v>#VALUE!</v>
      </c>
      <c r="V49" s="7" t="e">
        <f>(VLOOKUP(V$2,Fonder!$A$2:$F$29,4,FALSE)/12)+M49</f>
        <v>#VALUE!</v>
      </c>
      <c r="W49" s="7" t="e">
        <f>(VLOOKUP(W$2,Fonder!$A$2:$F$29,4,FALSE)/12)+N49</f>
        <v>#VALUE!</v>
      </c>
      <c r="X49" s="7" t="e">
        <f>(VLOOKUP(X$2,Fonder!$A$2:$F$29,4,FALSE)/12)+O49</f>
        <v>#N/A</v>
      </c>
      <c r="Y49" s="7" t="e">
        <f>(VLOOKUP(Y$2,Fonder!$A$2:$F$29,4,FALSE)/12)+P49</f>
        <v>#VALUE!</v>
      </c>
      <c r="Z49" s="7" t="e">
        <f>(VLOOKUP(Z$2,Fonder!$A$2:$F$20,4,FALSE)/12)+Q49</f>
        <v>#N/A</v>
      </c>
      <c r="AA49" s="7" t="e">
        <f>(VLOOKUP(AA$2,Fonder!$A$2:$F$20,4,FALSE)/12)+R49</f>
        <v>#N/A</v>
      </c>
      <c r="AB49" s="4" t="s">
        <v>177</v>
      </c>
      <c r="AC49" s="7" t="e">
        <f t="shared" si="5"/>
        <v>#VALUE!</v>
      </c>
      <c r="AD49" s="7" t="e">
        <f t="shared" si="5"/>
        <v>#VALUE!</v>
      </c>
      <c r="AE49" s="7" t="e">
        <f t="shared" si="5"/>
        <v>#VALUE!</v>
      </c>
      <c r="AF49" s="7" t="e">
        <f t="shared" si="5"/>
        <v>#VALUE!</v>
      </c>
      <c r="AG49" s="7" t="e">
        <f t="shared" si="5"/>
        <v>#N/A</v>
      </c>
      <c r="AH49" s="7" t="e">
        <f t="shared" si="5"/>
        <v>#VALUE!</v>
      </c>
      <c r="AI49" s="7" t="e">
        <f t="shared" si="5"/>
        <v>#N/A</v>
      </c>
      <c r="AJ49" s="7" t="e">
        <f t="shared" si="5"/>
        <v>#N/A</v>
      </c>
      <c r="AK49" s="4" t="s">
        <v>177</v>
      </c>
    </row>
    <row r="50" spans="1:37" x14ac:dyDescent="0.3">
      <c r="A50" s="15">
        <v>44895</v>
      </c>
      <c r="B50" s="6">
        <f>((In5Y2!B51-In5Y2!B$4)/In5Y2!B$4)+Data5Y2!B$3</f>
        <v>2.0185101574785422</v>
      </c>
      <c r="C50" s="6">
        <f>((In5Y2!C51-In5Y2!C$4)/In5Y2!C$4)+Data5Y2!C$3</f>
        <v>2.1760396500895656</v>
      </c>
      <c r="D50" s="6">
        <f>((In5Y2!D51-In5Y2!D$4)/In5Y2!D$4)+Data5Y2!D$3</f>
        <v>1.4552939792080619</v>
      </c>
      <c r="E50" s="6">
        <f>((In5Y2!E51-In5Y2!E$4)/In5Y2!E$4)+Data5Y2!E$3</f>
        <v>0.99256539076756711</v>
      </c>
      <c r="F50" s="6" t="e">
        <f>((In5Y2!F51-In5Y2!F$4)/In5Y2!F$4)+Data5Y2!F$3</f>
        <v>#VALUE!</v>
      </c>
      <c r="G50" s="6">
        <f>((In5Y2!G51-In5Y2!G$4)/In5Y2!G$4)+Data5Y2!G$3</f>
        <v>1.0704096648989199</v>
      </c>
      <c r="H50" s="6" t="e">
        <f>((In5Y2!H51-In5Y2!H$4)/In5Y2!H$4)+Data5Y2!H$3</f>
        <v>#DIV/0!</v>
      </c>
      <c r="I50" s="6" t="e">
        <f>((In5Y2!I51-In5Y2!I$4)/In5Y2!I$4)+Data5Y2!I$3</f>
        <v>#DIV/0!</v>
      </c>
      <c r="J50" s="4" t="s">
        <v>177</v>
      </c>
      <c r="K50" s="7">
        <f t="shared" ref="K50:R63" si="6">B50/B49-1</f>
        <v>8.6457325193945556E-2</v>
      </c>
      <c r="L50" s="7">
        <f t="shared" si="6"/>
        <v>8.3871148436968523E-2</v>
      </c>
      <c r="M50" s="7">
        <f t="shared" si="6"/>
        <v>1.3352338706260625E-3</v>
      </c>
      <c r="N50" s="7">
        <f t="shared" si="6"/>
        <v>2.8510064607249808E-2</v>
      </c>
      <c r="O50" s="7" t="e">
        <f t="shared" si="6"/>
        <v>#VALUE!</v>
      </c>
      <c r="P50" s="7">
        <f t="shared" si="6"/>
        <v>-1.3733026452148911E-2</v>
      </c>
      <c r="Q50" s="7" t="e">
        <f t="shared" si="6"/>
        <v>#DIV/0!</v>
      </c>
      <c r="R50" s="7" t="e">
        <f t="shared" si="6"/>
        <v>#DIV/0!</v>
      </c>
      <c r="S50" s="4" t="s">
        <v>177</v>
      </c>
      <c r="T50" s="7" t="e">
        <f>(VLOOKUP(T$2,Fonder!$A$2:$F$29,4,FALSE)/12)+K50</f>
        <v>#VALUE!</v>
      </c>
      <c r="U50" s="7" t="e">
        <f>(VLOOKUP(U$2,Fonder!$A$2:$F$29,4,FALSE)/12)+L50</f>
        <v>#VALUE!</v>
      </c>
      <c r="V50" s="7" t="e">
        <f>(VLOOKUP(V$2,Fonder!$A$2:$F$29,4,FALSE)/12)+M50</f>
        <v>#VALUE!</v>
      </c>
      <c r="W50" s="7" t="e">
        <f>(VLOOKUP(W$2,Fonder!$A$2:$F$29,4,FALSE)/12)+N50</f>
        <v>#VALUE!</v>
      </c>
      <c r="X50" s="7" t="e">
        <f>(VLOOKUP(X$2,Fonder!$A$2:$F$29,4,FALSE)/12)+O50</f>
        <v>#N/A</v>
      </c>
      <c r="Y50" s="7" t="e">
        <f>(VLOOKUP(Y$2,Fonder!$A$2:$F$29,4,FALSE)/12)+P50</f>
        <v>#VALUE!</v>
      </c>
      <c r="Z50" s="7" t="e">
        <f>(VLOOKUP(Z$2,Fonder!$A$2:$F$20,4,FALSE)/12)+Q50</f>
        <v>#N/A</v>
      </c>
      <c r="AA50" s="7" t="e">
        <f>(VLOOKUP(AA$2,Fonder!$A$2:$F$20,4,FALSE)/12)+R50</f>
        <v>#N/A</v>
      </c>
      <c r="AB50" s="4" t="s">
        <v>177</v>
      </c>
      <c r="AC50" s="7" t="e">
        <f t="shared" si="5"/>
        <v>#VALUE!</v>
      </c>
      <c r="AD50" s="7" t="e">
        <f t="shared" si="5"/>
        <v>#VALUE!</v>
      </c>
      <c r="AE50" s="7" t="e">
        <f t="shared" si="5"/>
        <v>#VALUE!</v>
      </c>
      <c r="AF50" s="7" t="e">
        <f t="shared" si="5"/>
        <v>#VALUE!</v>
      </c>
      <c r="AG50" s="7" t="e">
        <f t="shared" si="5"/>
        <v>#N/A</v>
      </c>
      <c r="AH50" s="7" t="e">
        <f t="shared" si="5"/>
        <v>#VALUE!</v>
      </c>
      <c r="AI50" s="7" t="e">
        <f t="shared" si="5"/>
        <v>#N/A</v>
      </c>
      <c r="AJ50" s="7" t="e">
        <f t="shared" si="5"/>
        <v>#N/A</v>
      </c>
      <c r="AK50" s="4" t="s">
        <v>177</v>
      </c>
    </row>
    <row r="51" spans="1:37" x14ac:dyDescent="0.3">
      <c r="A51" s="15">
        <v>44926</v>
      </c>
      <c r="B51" s="6">
        <f>((In5Y2!B52-In5Y2!B$4)/In5Y2!B$4)+Data5Y2!B$3</f>
        <v>2.0064651247855592</v>
      </c>
      <c r="C51" s="6">
        <f>((In5Y2!C52-In5Y2!C$4)/In5Y2!C$4)+Data5Y2!C$3</f>
        <v>2.1403095855858747</v>
      </c>
      <c r="D51" s="6">
        <f>((In5Y2!D52-In5Y2!D$4)/In5Y2!D$4)+Data5Y2!D$3</f>
        <v>1.4633404651249173</v>
      </c>
      <c r="E51" s="6">
        <f>((In5Y2!E52-In5Y2!E$4)/In5Y2!E$4)+Data5Y2!E$3</f>
        <v>0.9862065469619482</v>
      </c>
      <c r="F51" s="6" t="e">
        <f>((In5Y2!F52-In5Y2!F$4)/In5Y2!F$4)+Data5Y2!F$3</f>
        <v>#VALUE!</v>
      </c>
      <c r="G51" s="6">
        <f>((In5Y2!G52-In5Y2!G$4)/In5Y2!G$4)+Data5Y2!G$3</f>
        <v>1.0711114897449394</v>
      </c>
      <c r="H51" s="6" t="e">
        <f>((In5Y2!H52-In5Y2!H$4)/In5Y2!H$4)+Data5Y2!H$3</f>
        <v>#DIV/0!</v>
      </c>
      <c r="I51" s="6" t="e">
        <f>((In5Y2!I52-In5Y2!I$4)/In5Y2!I$4)+Data5Y2!I$3</f>
        <v>#DIV/0!</v>
      </c>
      <c r="J51" s="4" t="s">
        <v>177</v>
      </c>
      <c r="K51" s="7">
        <f t="shared" si="6"/>
        <v>-5.9672886204493736E-3</v>
      </c>
      <c r="L51" s="7">
        <f t="shared" si="6"/>
        <v>-1.6419767214361336E-2</v>
      </c>
      <c r="M51" s="7">
        <f t="shared" si="6"/>
        <v>5.5291137267221568E-3</v>
      </c>
      <c r="N51" s="7">
        <f t="shared" si="6"/>
        <v>-6.4064734321448435E-3</v>
      </c>
      <c r="O51" s="7" t="e">
        <f t="shared" si="6"/>
        <v>#VALUE!</v>
      </c>
      <c r="P51" s="7">
        <f t="shared" si="6"/>
        <v>6.5566004216321971E-4</v>
      </c>
      <c r="Q51" s="7" t="e">
        <f t="shared" si="6"/>
        <v>#DIV/0!</v>
      </c>
      <c r="R51" s="7" t="e">
        <f t="shared" si="6"/>
        <v>#DIV/0!</v>
      </c>
      <c r="S51" s="4" t="s">
        <v>177</v>
      </c>
      <c r="T51" s="7" t="e">
        <f>(VLOOKUP(T$2,Fonder!$A$2:$F$29,4,FALSE)/12)+K51</f>
        <v>#VALUE!</v>
      </c>
      <c r="U51" s="7" t="e">
        <f>(VLOOKUP(U$2,Fonder!$A$2:$F$29,4,FALSE)/12)+L51</f>
        <v>#VALUE!</v>
      </c>
      <c r="V51" s="7" t="e">
        <f>(VLOOKUP(V$2,Fonder!$A$2:$F$29,4,FALSE)/12)+M51</f>
        <v>#VALUE!</v>
      </c>
      <c r="W51" s="7" t="e">
        <f>(VLOOKUP(W$2,Fonder!$A$2:$F$29,4,FALSE)/12)+N51</f>
        <v>#VALUE!</v>
      </c>
      <c r="X51" s="7" t="e">
        <f>(VLOOKUP(X$2,Fonder!$A$2:$F$29,4,FALSE)/12)+O51</f>
        <v>#N/A</v>
      </c>
      <c r="Y51" s="7" t="e">
        <f>(VLOOKUP(Y$2,Fonder!$A$2:$F$29,4,FALSE)/12)+P51</f>
        <v>#VALUE!</v>
      </c>
      <c r="Z51" s="7" t="e">
        <f>(VLOOKUP(Z$2,Fonder!$A$2:$F$20,4,FALSE)/12)+Q51</f>
        <v>#N/A</v>
      </c>
      <c r="AA51" s="7" t="e">
        <f>(VLOOKUP(AA$2,Fonder!$A$2:$F$20,4,FALSE)/12)+R51</f>
        <v>#N/A</v>
      </c>
      <c r="AB51" s="4" t="s">
        <v>177</v>
      </c>
      <c r="AC51" s="7" t="e">
        <f t="shared" si="5"/>
        <v>#VALUE!</v>
      </c>
      <c r="AD51" s="7" t="e">
        <f t="shared" si="5"/>
        <v>#VALUE!</v>
      </c>
      <c r="AE51" s="7" t="e">
        <f t="shared" si="5"/>
        <v>#VALUE!</v>
      </c>
      <c r="AF51" s="7" t="e">
        <f t="shared" si="5"/>
        <v>#VALUE!</v>
      </c>
      <c r="AG51" s="7" t="e">
        <f t="shared" si="5"/>
        <v>#N/A</v>
      </c>
      <c r="AH51" s="7" t="e">
        <f t="shared" si="5"/>
        <v>#VALUE!</v>
      </c>
      <c r="AI51" s="7" t="e">
        <f t="shared" si="5"/>
        <v>#N/A</v>
      </c>
      <c r="AJ51" s="7" t="e">
        <f t="shared" si="5"/>
        <v>#N/A</v>
      </c>
      <c r="AK51" s="4" t="s">
        <v>177</v>
      </c>
    </row>
    <row r="52" spans="1:37" x14ac:dyDescent="0.3">
      <c r="A52" s="15">
        <v>44957</v>
      </c>
      <c r="B52" s="6">
        <f>((In5Y2!B53-In5Y2!B$4)/In5Y2!B$4)+Data5Y2!B$3</f>
        <v>2.0185101574785422</v>
      </c>
      <c r="C52" s="6">
        <f>((In5Y2!C53-In5Y2!C$4)/In5Y2!C$4)+Data5Y2!C$3</f>
        <v>2.1760396500895656</v>
      </c>
      <c r="D52" s="6">
        <f>((In5Y2!D53-In5Y2!D$4)/In5Y2!D$4)+Data5Y2!D$3</f>
        <v>1.4552939792080619</v>
      </c>
      <c r="E52" s="6">
        <f>((In5Y2!E53-In5Y2!E$4)/In5Y2!E$4)+Data5Y2!E$3</f>
        <v>0.99256539076756711</v>
      </c>
      <c r="F52" s="6" t="e">
        <f>((In5Y2!F53-In5Y2!F$4)/In5Y2!F$4)+Data5Y2!F$3</f>
        <v>#VALUE!</v>
      </c>
      <c r="G52" s="6">
        <f>((In5Y2!G53-In5Y2!G$4)/In5Y2!G$4)+Data5Y2!G$3</f>
        <v>1.0704096648989199</v>
      </c>
      <c r="H52" s="6" t="e">
        <f>((In5Y2!H53-In5Y2!H$4)/In5Y2!H$4)+Data5Y2!H$3</f>
        <v>#DIV/0!</v>
      </c>
      <c r="I52" s="6" t="e">
        <f>((In5Y2!I53-In5Y2!I$4)/In5Y2!I$4)+Data5Y2!I$3</f>
        <v>#DIV/0!</v>
      </c>
      <c r="J52" s="4" t="s">
        <v>177</v>
      </c>
      <c r="K52" s="7">
        <f t="shared" si="6"/>
        <v>6.0031109159051077E-3</v>
      </c>
      <c r="L52" s="7">
        <f t="shared" si="6"/>
        <v>1.6693876785077499E-2</v>
      </c>
      <c r="M52" s="7">
        <f t="shared" si="6"/>
        <v>-5.4987107297470583E-3</v>
      </c>
      <c r="N52" s="7">
        <f t="shared" si="6"/>
        <v>6.4477809696230626E-3</v>
      </c>
      <c r="O52" s="7" t="e">
        <f t="shared" si="6"/>
        <v>#VALUE!</v>
      </c>
      <c r="P52" s="7">
        <f t="shared" si="6"/>
        <v>-6.552304337493764E-4</v>
      </c>
      <c r="Q52" s="7" t="e">
        <f t="shared" si="6"/>
        <v>#DIV/0!</v>
      </c>
      <c r="R52" s="7" t="e">
        <f t="shared" si="6"/>
        <v>#DIV/0!</v>
      </c>
      <c r="S52" s="4" t="s">
        <v>177</v>
      </c>
      <c r="T52" s="7" t="e">
        <f>(VLOOKUP(T$2,Fonder!$A$2:$F$29,4,FALSE)/12)+K52</f>
        <v>#VALUE!</v>
      </c>
      <c r="U52" s="7" t="e">
        <f>(VLOOKUP(U$2,Fonder!$A$2:$F$29,4,FALSE)/12)+L52</f>
        <v>#VALUE!</v>
      </c>
      <c r="V52" s="7" t="e">
        <f>(VLOOKUP(V$2,Fonder!$A$2:$F$29,4,FALSE)/12)+M52</f>
        <v>#VALUE!</v>
      </c>
      <c r="W52" s="7" t="e">
        <f>(VLOOKUP(W$2,Fonder!$A$2:$F$29,4,FALSE)/12)+N52</f>
        <v>#VALUE!</v>
      </c>
      <c r="X52" s="7" t="e">
        <f>(VLOOKUP(X$2,Fonder!$A$2:$F$29,4,FALSE)/12)+O52</f>
        <v>#N/A</v>
      </c>
      <c r="Y52" s="7" t="e">
        <f>(VLOOKUP(Y$2,Fonder!$A$2:$F$29,4,FALSE)/12)+P52</f>
        <v>#VALUE!</v>
      </c>
      <c r="Z52" s="7" t="e">
        <f>(VLOOKUP(Z$2,Fonder!$A$2:$F$20,4,FALSE)/12)+Q52</f>
        <v>#N/A</v>
      </c>
      <c r="AA52" s="7" t="e">
        <f>(VLOOKUP(AA$2,Fonder!$A$2:$F$20,4,FALSE)/12)+R52</f>
        <v>#N/A</v>
      </c>
      <c r="AB52" s="4" t="s">
        <v>177</v>
      </c>
      <c r="AC52" s="7" t="e">
        <f t="shared" si="5"/>
        <v>#VALUE!</v>
      </c>
      <c r="AD52" s="7" t="e">
        <f t="shared" si="5"/>
        <v>#VALUE!</v>
      </c>
      <c r="AE52" s="7" t="e">
        <f t="shared" si="5"/>
        <v>#VALUE!</v>
      </c>
      <c r="AF52" s="7" t="e">
        <f t="shared" si="5"/>
        <v>#VALUE!</v>
      </c>
      <c r="AG52" s="7" t="e">
        <f t="shared" si="5"/>
        <v>#N/A</v>
      </c>
      <c r="AH52" s="7" t="e">
        <f t="shared" si="5"/>
        <v>#VALUE!</v>
      </c>
      <c r="AI52" s="7" t="e">
        <f t="shared" si="5"/>
        <v>#N/A</v>
      </c>
      <c r="AJ52" s="7" t="e">
        <f t="shared" si="5"/>
        <v>#N/A</v>
      </c>
      <c r="AK52" s="4" t="s">
        <v>177</v>
      </c>
    </row>
    <row r="53" spans="1:37" x14ac:dyDescent="0.3">
      <c r="A53" s="15">
        <v>44985</v>
      </c>
      <c r="B53" s="6">
        <f>((In5Y2!B54-In5Y2!B$4)/In5Y2!B$4)+Data5Y2!B$3</f>
        <v>2.0064651247855592</v>
      </c>
      <c r="C53" s="6">
        <f>((In5Y2!C54-In5Y2!C$4)/In5Y2!C$4)+Data5Y2!C$3</f>
        <v>2.1403095855858747</v>
      </c>
      <c r="D53" s="6">
        <f>((In5Y2!D54-In5Y2!D$4)/In5Y2!D$4)+Data5Y2!D$3</f>
        <v>1.4633404651249173</v>
      </c>
      <c r="E53" s="6">
        <f>((In5Y2!E54-In5Y2!E$4)/In5Y2!E$4)+Data5Y2!E$3</f>
        <v>0.9862065469619482</v>
      </c>
      <c r="F53" s="6" t="e">
        <f>((In5Y2!F54-In5Y2!F$4)/In5Y2!F$4)+Data5Y2!F$3</f>
        <v>#VALUE!</v>
      </c>
      <c r="G53" s="6">
        <f>((In5Y2!G54-In5Y2!G$4)/In5Y2!G$4)+Data5Y2!G$3</f>
        <v>1.0711114897449394</v>
      </c>
      <c r="H53" s="6" t="e">
        <f>((In5Y2!H54-In5Y2!H$4)/In5Y2!H$4)+Data5Y2!H$3</f>
        <v>#DIV/0!</v>
      </c>
      <c r="I53" s="6" t="e">
        <f>((In5Y2!I54-In5Y2!I$4)/In5Y2!I$4)+Data5Y2!I$3</f>
        <v>#DIV/0!</v>
      </c>
      <c r="J53" s="4" t="s">
        <v>177</v>
      </c>
      <c r="K53" s="7">
        <f t="shared" si="6"/>
        <v>-5.9672886204493736E-3</v>
      </c>
      <c r="L53" s="7">
        <f t="shared" si="6"/>
        <v>-1.6419767214361336E-2</v>
      </c>
      <c r="M53" s="7">
        <f t="shared" si="6"/>
        <v>5.5291137267221568E-3</v>
      </c>
      <c r="N53" s="7">
        <f t="shared" si="6"/>
        <v>-6.4064734321448435E-3</v>
      </c>
      <c r="O53" s="7" t="e">
        <f t="shared" si="6"/>
        <v>#VALUE!</v>
      </c>
      <c r="P53" s="7">
        <f t="shared" si="6"/>
        <v>6.5566004216321971E-4</v>
      </c>
      <c r="Q53" s="7" t="e">
        <f t="shared" si="6"/>
        <v>#DIV/0!</v>
      </c>
      <c r="R53" s="7" t="e">
        <f t="shared" si="6"/>
        <v>#DIV/0!</v>
      </c>
      <c r="S53" s="4" t="s">
        <v>177</v>
      </c>
      <c r="T53" s="7" t="e">
        <f>(VLOOKUP(T$2,Fonder!$A$2:$F$29,4,FALSE)/12)+K53</f>
        <v>#VALUE!</v>
      </c>
      <c r="U53" s="7" t="e">
        <f>(VLOOKUP(U$2,Fonder!$A$2:$F$29,4,FALSE)/12)+L53</f>
        <v>#VALUE!</v>
      </c>
      <c r="V53" s="7" t="e">
        <f>(VLOOKUP(V$2,Fonder!$A$2:$F$29,4,FALSE)/12)+M53</f>
        <v>#VALUE!</v>
      </c>
      <c r="W53" s="7" t="e">
        <f>(VLOOKUP(W$2,Fonder!$A$2:$F$29,4,FALSE)/12)+N53</f>
        <v>#VALUE!</v>
      </c>
      <c r="X53" s="7" t="e">
        <f>(VLOOKUP(X$2,Fonder!$A$2:$F$29,4,FALSE)/12)+O53</f>
        <v>#N/A</v>
      </c>
      <c r="Y53" s="7" t="e">
        <f>(VLOOKUP(Y$2,Fonder!$A$2:$F$29,4,FALSE)/12)+P53</f>
        <v>#VALUE!</v>
      </c>
      <c r="Z53" s="7" t="e">
        <f>(VLOOKUP(Z$2,Fonder!$A$2:$F$20,4,FALSE)/12)+Q53</f>
        <v>#N/A</v>
      </c>
      <c r="AA53" s="7" t="e">
        <f>(VLOOKUP(AA$2,Fonder!$A$2:$F$20,4,FALSE)/12)+R53</f>
        <v>#N/A</v>
      </c>
      <c r="AB53" s="4" t="s">
        <v>177</v>
      </c>
      <c r="AC53" s="7" t="e">
        <f t="shared" ref="AC53:AJ63" si="7">AC52*(1+T53)</f>
        <v>#VALUE!</v>
      </c>
      <c r="AD53" s="7" t="e">
        <f t="shared" si="7"/>
        <v>#VALUE!</v>
      </c>
      <c r="AE53" s="7" t="e">
        <f t="shared" si="7"/>
        <v>#VALUE!</v>
      </c>
      <c r="AF53" s="7" t="e">
        <f t="shared" si="7"/>
        <v>#VALUE!</v>
      </c>
      <c r="AG53" s="7" t="e">
        <f t="shared" si="7"/>
        <v>#N/A</v>
      </c>
      <c r="AH53" s="7" t="e">
        <f t="shared" si="7"/>
        <v>#VALUE!</v>
      </c>
      <c r="AI53" s="7" t="e">
        <f t="shared" si="7"/>
        <v>#N/A</v>
      </c>
      <c r="AJ53" s="7" t="e">
        <f t="shared" si="7"/>
        <v>#N/A</v>
      </c>
      <c r="AK53" s="4" t="s">
        <v>177</v>
      </c>
    </row>
    <row r="54" spans="1:37" x14ac:dyDescent="0.3">
      <c r="A54" s="15">
        <v>45016</v>
      </c>
      <c r="B54" s="6">
        <f>((In5Y2!B55-In5Y2!B$4)/In5Y2!B$4)+Data5Y2!B$3</f>
        <v>2.1093805733408701</v>
      </c>
      <c r="C54" s="6">
        <f>((In5Y2!C55-In5Y2!C$4)/In5Y2!C$4)+Data5Y2!C$3</f>
        <v>2.3115214998915565</v>
      </c>
      <c r="D54" s="6">
        <f>((In5Y2!D55-In5Y2!D$4)/In5Y2!D$4)+Data5Y2!D$3</f>
        <v>1.4703935469794329</v>
      </c>
      <c r="E54" s="6">
        <f>((In5Y2!E55-In5Y2!E$4)/In5Y2!E$4)+Data5Y2!E$3</f>
        <v>1.0167785612904678</v>
      </c>
      <c r="F54" s="6" t="e">
        <f>((In5Y2!F55-In5Y2!F$4)/In5Y2!F$4)+Data5Y2!F$3</f>
        <v>#VALUE!</v>
      </c>
      <c r="G54" s="6">
        <f>((In5Y2!G55-In5Y2!G$4)/In5Y2!G$4)+Data5Y2!G$3</f>
        <v>1.0819512353435745</v>
      </c>
      <c r="H54" s="6" t="e">
        <f>((In5Y2!H55-In5Y2!H$4)/In5Y2!H$4)+Data5Y2!H$3</f>
        <v>#DIV/0!</v>
      </c>
      <c r="I54" s="6" t="e">
        <f>((In5Y2!I55-In5Y2!I$4)/In5Y2!I$4)+Data5Y2!I$3</f>
        <v>#DIV/0!</v>
      </c>
      <c r="J54" s="4" t="s">
        <v>177</v>
      </c>
      <c r="K54" s="7">
        <f t="shared" si="6"/>
        <v>5.1291919946184095E-2</v>
      </c>
      <c r="L54" s="7">
        <f t="shared" si="6"/>
        <v>7.9993995008350804E-2</v>
      </c>
      <c r="M54" s="7">
        <f t="shared" si="6"/>
        <v>4.8198502143610433E-3</v>
      </c>
      <c r="N54" s="7">
        <f t="shared" si="6"/>
        <v>3.0999605937212626E-2</v>
      </c>
      <c r="O54" s="7" t="e">
        <f t="shared" si="6"/>
        <v>#VALUE!</v>
      </c>
      <c r="P54" s="7">
        <f t="shared" si="6"/>
        <v>1.0120090861144959E-2</v>
      </c>
      <c r="Q54" s="7" t="e">
        <f t="shared" si="6"/>
        <v>#DIV/0!</v>
      </c>
      <c r="R54" s="7" t="e">
        <f t="shared" si="6"/>
        <v>#DIV/0!</v>
      </c>
      <c r="S54" s="4" t="s">
        <v>177</v>
      </c>
      <c r="T54" s="7" t="e">
        <f>(VLOOKUP(T$2,Fonder!$A$2:$F$29,4,FALSE)/12)+K54</f>
        <v>#VALUE!</v>
      </c>
      <c r="U54" s="7" t="e">
        <f>(VLOOKUP(U$2,Fonder!$A$2:$F$29,4,FALSE)/12)+L54</f>
        <v>#VALUE!</v>
      </c>
      <c r="V54" s="7" t="e">
        <f>(VLOOKUP(V$2,Fonder!$A$2:$F$29,4,FALSE)/12)+M54</f>
        <v>#VALUE!</v>
      </c>
      <c r="W54" s="7" t="e">
        <f>(VLOOKUP(W$2,Fonder!$A$2:$F$29,4,FALSE)/12)+N54</f>
        <v>#VALUE!</v>
      </c>
      <c r="X54" s="7" t="e">
        <f>(VLOOKUP(X$2,Fonder!$A$2:$F$29,4,FALSE)/12)+O54</f>
        <v>#N/A</v>
      </c>
      <c r="Y54" s="7" t="e">
        <f>(VLOOKUP(Y$2,Fonder!$A$2:$F$29,4,FALSE)/12)+P54</f>
        <v>#VALUE!</v>
      </c>
      <c r="Z54" s="7" t="e">
        <f>(VLOOKUP(Z$2,Fonder!$A$2:$F$20,4,FALSE)/12)+Q54</f>
        <v>#N/A</v>
      </c>
      <c r="AA54" s="7" t="e">
        <f>(VLOOKUP(AA$2,Fonder!$A$2:$F$20,4,FALSE)/12)+R54</f>
        <v>#N/A</v>
      </c>
      <c r="AB54" s="4" t="s">
        <v>177</v>
      </c>
      <c r="AC54" s="7" t="e">
        <f t="shared" si="7"/>
        <v>#VALUE!</v>
      </c>
      <c r="AD54" s="7" t="e">
        <f t="shared" si="7"/>
        <v>#VALUE!</v>
      </c>
      <c r="AE54" s="7" t="e">
        <f t="shared" si="7"/>
        <v>#VALUE!</v>
      </c>
      <c r="AF54" s="7" t="e">
        <f t="shared" si="7"/>
        <v>#VALUE!</v>
      </c>
      <c r="AG54" s="7" t="e">
        <f t="shared" si="7"/>
        <v>#N/A</v>
      </c>
      <c r="AH54" s="7" t="e">
        <f t="shared" si="7"/>
        <v>#VALUE!</v>
      </c>
      <c r="AI54" s="7" t="e">
        <f t="shared" si="7"/>
        <v>#N/A</v>
      </c>
      <c r="AJ54" s="7" t="e">
        <f t="shared" si="7"/>
        <v>#N/A</v>
      </c>
      <c r="AK54" s="4" t="s">
        <v>177</v>
      </c>
    </row>
    <row r="55" spans="1:37" x14ac:dyDescent="0.3">
      <c r="A55" s="15">
        <v>45046</v>
      </c>
      <c r="B55" s="6">
        <f>((In5Y2!B56-In5Y2!B$4)/In5Y2!B$4)+Data5Y2!B$3</f>
        <v>2.1650753698377656</v>
      </c>
      <c r="C55" s="6">
        <f>((In5Y2!C56-In5Y2!C$4)/In5Y2!C$4)+Data5Y2!C$3</f>
        <v>2.3912072552595003</v>
      </c>
      <c r="D55" s="6">
        <f>((In5Y2!D56-In5Y2!D$4)/In5Y2!D$4)+Data5Y2!D$3</f>
        <v>1.482803022363719</v>
      </c>
      <c r="E55" s="6">
        <f>((In5Y2!E56-In5Y2!E$4)/In5Y2!E$4)+Data5Y2!E$3</f>
        <v>1.0025401581544144</v>
      </c>
      <c r="F55" s="6" t="e">
        <f>((In5Y2!F56-In5Y2!F$4)/In5Y2!F$4)+Data5Y2!F$3</f>
        <v>#VALUE!</v>
      </c>
      <c r="G55" s="6">
        <f>((In5Y2!G56-In5Y2!G$4)/In5Y2!G$4)+Data5Y2!G$3</f>
        <v>1.0925790136115481</v>
      </c>
      <c r="H55" s="6" t="e">
        <f>((In5Y2!H56-In5Y2!H$4)/In5Y2!H$4)+Data5Y2!H$3</f>
        <v>#DIV/0!</v>
      </c>
      <c r="I55" s="6" t="e">
        <f>((In5Y2!I56-In5Y2!I$4)/In5Y2!I$4)+Data5Y2!I$3</f>
        <v>#DIV/0!</v>
      </c>
      <c r="J55" s="4" t="s">
        <v>177</v>
      </c>
      <c r="K55" s="7">
        <f t="shared" si="6"/>
        <v>2.6403389317597226E-2</v>
      </c>
      <c r="L55" s="7">
        <f t="shared" si="6"/>
        <v>3.44732918866133E-2</v>
      </c>
      <c r="M55" s="7">
        <f t="shared" si="6"/>
        <v>8.4395605583134081E-3</v>
      </c>
      <c r="N55" s="7">
        <f t="shared" si="6"/>
        <v>-1.4003445467991038E-2</v>
      </c>
      <c r="O55" s="7" t="e">
        <f t="shared" si="6"/>
        <v>#VALUE!</v>
      </c>
      <c r="P55" s="7">
        <f t="shared" si="6"/>
        <v>9.8227886071027282E-3</v>
      </c>
      <c r="Q55" s="7" t="e">
        <f t="shared" si="6"/>
        <v>#DIV/0!</v>
      </c>
      <c r="R55" s="7" t="e">
        <f t="shared" si="6"/>
        <v>#DIV/0!</v>
      </c>
      <c r="S55" s="4" t="s">
        <v>177</v>
      </c>
      <c r="T55" s="7" t="e">
        <f>(VLOOKUP(T$2,Fonder!$A$2:$F$29,4,FALSE)/12)+K55</f>
        <v>#VALUE!</v>
      </c>
      <c r="U55" s="7" t="e">
        <f>(VLOOKUP(U$2,Fonder!$A$2:$F$29,4,FALSE)/12)+L55</f>
        <v>#VALUE!</v>
      </c>
      <c r="V55" s="7" t="e">
        <f>(VLOOKUP(V$2,Fonder!$A$2:$F$29,4,FALSE)/12)+M55</f>
        <v>#VALUE!</v>
      </c>
      <c r="W55" s="7" t="e">
        <f>(VLOOKUP(W$2,Fonder!$A$2:$F$29,4,FALSE)/12)+N55</f>
        <v>#VALUE!</v>
      </c>
      <c r="X55" s="7" t="e">
        <f>(VLOOKUP(X$2,Fonder!$A$2:$F$29,4,FALSE)/12)+O55</f>
        <v>#N/A</v>
      </c>
      <c r="Y55" s="7" t="e">
        <f>(VLOOKUP(Y$2,Fonder!$A$2:$F$29,4,FALSE)/12)+P55</f>
        <v>#VALUE!</v>
      </c>
      <c r="Z55" s="7" t="e">
        <f>(VLOOKUP(Z$2,Fonder!$A$2:$F$20,4,FALSE)/12)+Q55</f>
        <v>#N/A</v>
      </c>
      <c r="AA55" s="7" t="e">
        <f>(VLOOKUP(AA$2,Fonder!$A$2:$F$20,4,FALSE)/12)+R55</f>
        <v>#N/A</v>
      </c>
      <c r="AB55" s="4" t="s">
        <v>177</v>
      </c>
      <c r="AC55" s="7" t="e">
        <f t="shared" si="7"/>
        <v>#VALUE!</v>
      </c>
      <c r="AD55" s="7" t="e">
        <f t="shared" si="7"/>
        <v>#VALUE!</v>
      </c>
      <c r="AE55" s="7" t="e">
        <f t="shared" si="7"/>
        <v>#VALUE!</v>
      </c>
      <c r="AF55" s="7" t="e">
        <f t="shared" si="7"/>
        <v>#VALUE!</v>
      </c>
      <c r="AG55" s="7" t="e">
        <f t="shared" si="7"/>
        <v>#N/A</v>
      </c>
      <c r="AH55" s="7" t="e">
        <f t="shared" si="7"/>
        <v>#VALUE!</v>
      </c>
      <c r="AI55" s="7" t="e">
        <f t="shared" si="7"/>
        <v>#N/A</v>
      </c>
      <c r="AJ55" s="7" t="e">
        <f t="shared" si="7"/>
        <v>#N/A</v>
      </c>
      <c r="AK55" s="4" t="s">
        <v>177</v>
      </c>
    </row>
    <row r="56" spans="1:37" x14ac:dyDescent="0.3">
      <c r="A56" s="15">
        <v>45077</v>
      </c>
      <c r="B56" s="6">
        <f>((In5Y2!B57-In5Y2!B$4)/In5Y2!B$4)+Data5Y2!B$3</f>
        <v>2.1966350698357511</v>
      </c>
      <c r="C56" s="6">
        <f>((In5Y2!C57-In5Y2!C$4)/In5Y2!C$4)+Data5Y2!C$3</f>
        <v>2.4107672163805631</v>
      </c>
      <c r="D56" s="6">
        <f>((In5Y2!D57-In5Y2!D$4)/In5Y2!D$4)+Data5Y2!D$3</f>
        <v>1.4903713419629729</v>
      </c>
      <c r="E56" s="6">
        <f>((In5Y2!E57-In5Y2!E$4)/In5Y2!E$4)+Data5Y2!E$3</f>
        <v>1.0054351499312861</v>
      </c>
      <c r="F56" s="6" t="e">
        <f>((In5Y2!F57-In5Y2!F$4)/In5Y2!F$4)+Data5Y2!F$3</f>
        <v>#VALUE!</v>
      </c>
      <c r="G56" s="6">
        <f>((In5Y2!G57-In5Y2!G$4)/In5Y2!G$4)+Data5Y2!G$3</f>
        <v>1.1046144983625776</v>
      </c>
      <c r="H56" s="6" t="e">
        <f>((In5Y2!H57-In5Y2!H$4)/In5Y2!H$4)+Data5Y2!H$3</f>
        <v>#DIV/0!</v>
      </c>
      <c r="I56" s="6" t="e">
        <f>((In5Y2!I57-In5Y2!I$4)/In5Y2!I$4)+Data5Y2!I$3</f>
        <v>#DIV/0!</v>
      </c>
      <c r="J56" s="4" t="s">
        <v>177</v>
      </c>
      <c r="K56" s="7">
        <f t="shared" si="6"/>
        <v>1.4576721179156982E-2</v>
      </c>
      <c r="L56" s="7">
        <f t="shared" si="6"/>
        <v>8.1799522304226713E-3</v>
      </c>
      <c r="M56" s="7">
        <f t="shared" si="6"/>
        <v>5.1040627009171224E-3</v>
      </c>
      <c r="N56" s="7">
        <f t="shared" si="6"/>
        <v>2.8876566722286778E-3</v>
      </c>
      <c r="O56" s="7" t="e">
        <f t="shared" si="6"/>
        <v>#VALUE!</v>
      </c>
      <c r="P56" s="7">
        <f t="shared" si="6"/>
        <v>1.1015665321307822E-2</v>
      </c>
      <c r="Q56" s="7" t="e">
        <f t="shared" si="6"/>
        <v>#DIV/0!</v>
      </c>
      <c r="R56" s="7" t="e">
        <f t="shared" si="6"/>
        <v>#DIV/0!</v>
      </c>
      <c r="S56" s="4" t="s">
        <v>177</v>
      </c>
      <c r="T56" s="7" t="e">
        <f>(VLOOKUP(T$2,Fonder!$A$2:$F$29,4,FALSE)/12)+K56</f>
        <v>#VALUE!</v>
      </c>
      <c r="U56" s="7" t="e">
        <f>(VLOOKUP(U$2,Fonder!$A$2:$F$29,4,FALSE)/12)+L56</f>
        <v>#VALUE!</v>
      </c>
      <c r="V56" s="7" t="e">
        <f>(VLOOKUP(V$2,Fonder!$A$2:$F$29,4,FALSE)/12)+M56</f>
        <v>#VALUE!</v>
      </c>
      <c r="W56" s="7" t="e">
        <f>(VLOOKUP(W$2,Fonder!$A$2:$F$29,4,FALSE)/12)+N56</f>
        <v>#VALUE!</v>
      </c>
      <c r="X56" s="7" t="e">
        <f>(VLOOKUP(X$2,Fonder!$A$2:$F$29,4,FALSE)/12)+O56</f>
        <v>#N/A</v>
      </c>
      <c r="Y56" s="7" t="e">
        <f>(VLOOKUP(Y$2,Fonder!$A$2:$F$29,4,FALSE)/12)+P56</f>
        <v>#VALUE!</v>
      </c>
      <c r="Z56" s="7" t="e">
        <f>(VLOOKUP(Z$2,Fonder!$A$2:$F$20,4,FALSE)/12)+Q56</f>
        <v>#N/A</v>
      </c>
      <c r="AA56" s="7" t="e">
        <f>(VLOOKUP(AA$2,Fonder!$A$2:$F$20,4,FALSE)/12)+R56</f>
        <v>#N/A</v>
      </c>
      <c r="AB56" s="4" t="s">
        <v>177</v>
      </c>
      <c r="AC56" s="7" t="e">
        <f t="shared" si="7"/>
        <v>#VALUE!</v>
      </c>
      <c r="AD56" s="7" t="e">
        <f t="shared" si="7"/>
        <v>#VALUE!</v>
      </c>
      <c r="AE56" s="7" t="e">
        <f t="shared" si="7"/>
        <v>#VALUE!</v>
      </c>
      <c r="AF56" s="7" t="e">
        <f t="shared" si="7"/>
        <v>#VALUE!</v>
      </c>
      <c r="AG56" s="7" t="e">
        <f t="shared" si="7"/>
        <v>#N/A</v>
      </c>
      <c r="AH56" s="7" t="e">
        <f t="shared" si="7"/>
        <v>#VALUE!</v>
      </c>
      <c r="AI56" s="7" t="e">
        <f t="shared" si="7"/>
        <v>#N/A</v>
      </c>
      <c r="AJ56" s="7" t="e">
        <f t="shared" si="7"/>
        <v>#N/A</v>
      </c>
      <c r="AK56" s="4" t="s">
        <v>177</v>
      </c>
    </row>
    <row r="57" spans="1:37" x14ac:dyDescent="0.3">
      <c r="A57" s="15">
        <v>45107</v>
      </c>
      <c r="B57" s="6">
        <f>((In5Y2!B58-In5Y2!B$4)/In5Y2!B$4)+Data5Y2!B$3</f>
        <v>2.2666161844189978</v>
      </c>
      <c r="C57" s="6">
        <f>((In5Y2!C58-In5Y2!C$4)/In5Y2!C$4)+Data5Y2!C$3</f>
        <v>2.469021359316887</v>
      </c>
      <c r="D57" s="6">
        <f>((In5Y2!D58-In5Y2!D$4)/In5Y2!D$4)+Data5Y2!D$3</f>
        <v>1.5033479507405838</v>
      </c>
      <c r="E57" s="6">
        <f>((In5Y2!E58-In5Y2!E$4)/In5Y2!E$4)+Data5Y2!E$3</f>
        <v>1.0111068556108771</v>
      </c>
      <c r="F57" s="6" t="e">
        <f>((In5Y2!F58-In5Y2!F$4)/In5Y2!F$4)+Data5Y2!F$3</f>
        <v>#VALUE!</v>
      </c>
      <c r="G57" s="6">
        <f>((In5Y2!G58-In5Y2!G$4)/In5Y2!G$4)+Data5Y2!G$3</f>
        <v>1.1159461298720792</v>
      </c>
      <c r="H57" s="6" t="e">
        <f>((In5Y2!H58-In5Y2!H$4)/In5Y2!H$4)+Data5Y2!H$3</f>
        <v>#DIV/0!</v>
      </c>
      <c r="I57" s="6" t="e">
        <f>((In5Y2!I58-In5Y2!I$4)/In5Y2!I$4)+Data5Y2!I$3</f>
        <v>#DIV/0!</v>
      </c>
      <c r="J57" s="4" t="s">
        <v>177</v>
      </c>
      <c r="K57" s="7">
        <f t="shared" si="6"/>
        <v>3.1858325283170341E-2</v>
      </c>
      <c r="L57" s="7">
        <f t="shared" si="6"/>
        <v>2.4164150955970243E-2</v>
      </c>
      <c r="M57" s="7">
        <f t="shared" si="6"/>
        <v>8.7069634340386504E-3</v>
      </c>
      <c r="N57" s="7">
        <f t="shared" si="6"/>
        <v>5.6410457501696598E-3</v>
      </c>
      <c r="O57" s="7" t="e">
        <f t="shared" si="6"/>
        <v>#VALUE!</v>
      </c>
      <c r="P57" s="7">
        <f t="shared" si="6"/>
        <v>1.0258449012120474E-2</v>
      </c>
      <c r="Q57" s="7" t="e">
        <f t="shared" si="6"/>
        <v>#DIV/0!</v>
      </c>
      <c r="R57" s="7" t="e">
        <f t="shared" si="6"/>
        <v>#DIV/0!</v>
      </c>
      <c r="S57" s="4" t="s">
        <v>177</v>
      </c>
      <c r="T57" s="7" t="e">
        <f>(VLOOKUP(T$2,Fonder!$A$2:$F$29,4,FALSE)/12)+K57</f>
        <v>#VALUE!</v>
      </c>
      <c r="U57" s="7" t="e">
        <f>(VLOOKUP(U$2,Fonder!$A$2:$F$29,4,FALSE)/12)+L57</f>
        <v>#VALUE!</v>
      </c>
      <c r="V57" s="7" t="e">
        <f>(VLOOKUP(V$2,Fonder!$A$2:$F$29,4,FALSE)/12)+M57</f>
        <v>#VALUE!</v>
      </c>
      <c r="W57" s="7" t="e">
        <f>(VLOOKUP(W$2,Fonder!$A$2:$F$29,4,FALSE)/12)+N57</f>
        <v>#VALUE!</v>
      </c>
      <c r="X57" s="7" t="e">
        <f>(VLOOKUP(X$2,Fonder!$A$2:$F$29,4,FALSE)/12)+O57</f>
        <v>#N/A</v>
      </c>
      <c r="Y57" s="7" t="e">
        <f>(VLOOKUP(Y$2,Fonder!$A$2:$F$29,4,FALSE)/12)+P57</f>
        <v>#VALUE!</v>
      </c>
      <c r="Z57" s="7" t="e">
        <f>(VLOOKUP(Z$2,Fonder!$A$2:$F$20,4,FALSE)/12)+Q57</f>
        <v>#N/A</v>
      </c>
      <c r="AA57" s="7" t="e">
        <f>(VLOOKUP(AA$2,Fonder!$A$2:$F$20,4,FALSE)/12)+R57</f>
        <v>#N/A</v>
      </c>
      <c r="AB57" s="4" t="s">
        <v>177</v>
      </c>
      <c r="AC57" s="7" t="e">
        <f t="shared" si="7"/>
        <v>#VALUE!</v>
      </c>
      <c r="AD57" s="7" t="e">
        <f t="shared" si="7"/>
        <v>#VALUE!</v>
      </c>
      <c r="AE57" s="7" t="e">
        <f t="shared" si="7"/>
        <v>#VALUE!</v>
      </c>
      <c r="AF57" s="7" t="e">
        <f t="shared" si="7"/>
        <v>#VALUE!</v>
      </c>
      <c r="AG57" s="7" t="e">
        <f t="shared" si="7"/>
        <v>#N/A</v>
      </c>
      <c r="AH57" s="7" t="e">
        <f t="shared" si="7"/>
        <v>#VALUE!</v>
      </c>
      <c r="AI57" s="7" t="e">
        <f t="shared" si="7"/>
        <v>#N/A</v>
      </c>
      <c r="AJ57" s="7" t="e">
        <f t="shared" si="7"/>
        <v>#N/A</v>
      </c>
      <c r="AK57" s="4" t="s">
        <v>177</v>
      </c>
    </row>
    <row r="58" spans="1:37" x14ac:dyDescent="0.3">
      <c r="A58" s="15">
        <v>45138</v>
      </c>
      <c r="B58" s="6">
        <f>((In5Y2!B59-In5Y2!B$4)/In5Y2!B$4)+Data5Y2!B$3</f>
        <v>2.2291427932641357</v>
      </c>
      <c r="C58" s="6">
        <f>((In5Y2!C59-In5Y2!C$4)/In5Y2!C$4)+Data5Y2!C$3</f>
        <v>2.4291945473094003</v>
      </c>
      <c r="D58" s="6">
        <f>((In5Y2!D59-In5Y2!D$4)/In5Y2!D$4)+Data5Y2!D$3</f>
        <v>1.4973469899135636</v>
      </c>
      <c r="E58" s="6">
        <f>((In5Y2!E59-In5Y2!E$4)/In5Y2!E$4)+Data5Y2!E$3</f>
        <v>1.0047029535674861</v>
      </c>
      <c r="F58" s="6" t="e">
        <f>((In5Y2!F59-In5Y2!F$4)/In5Y2!F$4)+Data5Y2!F$3</f>
        <v>#VALUE!</v>
      </c>
      <c r="G58" s="6">
        <f>((In5Y2!G59-In5Y2!G$4)/In5Y2!G$4)+Data5Y2!G$3</f>
        <v>1.1279025071982685</v>
      </c>
      <c r="H58" s="6" t="e">
        <f>((In5Y2!H59-In5Y2!H$4)/In5Y2!H$4)+Data5Y2!H$3</f>
        <v>#DIV/0!</v>
      </c>
      <c r="I58" s="6" t="e">
        <f>((In5Y2!I59-In5Y2!I$4)/In5Y2!I$4)+Data5Y2!I$3</f>
        <v>#DIV/0!</v>
      </c>
      <c r="J58" s="4" t="s">
        <v>177</v>
      </c>
      <c r="K58" s="7">
        <f t="shared" si="6"/>
        <v>-1.653274666106197E-2</v>
      </c>
      <c r="L58" s="7">
        <f t="shared" si="6"/>
        <v>-1.6130606508201972E-2</v>
      </c>
      <c r="M58" s="7">
        <f t="shared" si="6"/>
        <v>-3.9917311385324616E-3</v>
      </c>
      <c r="N58" s="7">
        <f t="shared" si="6"/>
        <v>-6.3335561497325221E-3</v>
      </c>
      <c r="O58" s="7" t="e">
        <f t="shared" si="6"/>
        <v>#VALUE!</v>
      </c>
      <c r="P58" s="7">
        <f t="shared" si="6"/>
        <v>1.0714116932830642E-2</v>
      </c>
      <c r="Q58" s="7" t="e">
        <f t="shared" si="6"/>
        <v>#DIV/0!</v>
      </c>
      <c r="R58" s="7" t="e">
        <f t="shared" si="6"/>
        <v>#DIV/0!</v>
      </c>
      <c r="S58" s="4" t="s">
        <v>177</v>
      </c>
      <c r="T58" s="7" t="e">
        <f>(VLOOKUP(T$2,Fonder!$A$2:$F$29,4,FALSE)/12)+K58</f>
        <v>#VALUE!</v>
      </c>
      <c r="U58" s="7" t="e">
        <f>(VLOOKUP(U$2,Fonder!$A$2:$F$29,4,FALSE)/12)+L58</f>
        <v>#VALUE!</v>
      </c>
      <c r="V58" s="7" t="e">
        <f>(VLOOKUP(V$2,Fonder!$A$2:$F$29,4,FALSE)/12)+M58</f>
        <v>#VALUE!</v>
      </c>
      <c r="W58" s="7" t="e">
        <f>(VLOOKUP(W$2,Fonder!$A$2:$F$29,4,FALSE)/12)+N58</f>
        <v>#VALUE!</v>
      </c>
      <c r="X58" s="7" t="e">
        <f>(VLOOKUP(X$2,Fonder!$A$2:$F$29,4,FALSE)/12)+O58</f>
        <v>#N/A</v>
      </c>
      <c r="Y58" s="7" t="e">
        <f>(VLOOKUP(Y$2,Fonder!$A$2:$F$29,4,FALSE)/12)+P58</f>
        <v>#VALUE!</v>
      </c>
      <c r="Z58" s="7" t="e">
        <f>(VLOOKUP(Z$2,Fonder!$A$2:$F$20,4,FALSE)/12)+Q58</f>
        <v>#N/A</v>
      </c>
      <c r="AA58" s="7" t="e">
        <f>(VLOOKUP(AA$2,Fonder!$A$2:$F$20,4,FALSE)/12)+R58</f>
        <v>#N/A</v>
      </c>
      <c r="AB58" s="4" t="s">
        <v>177</v>
      </c>
      <c r="AC58" s="7" t="e">
        <f t="shared" si="7"/>
        <v>#VALUE!</v>
      </c>
      <c r="AD58" s="7" t="e">
        <f t="shared" si="7"/>
        <v>#VALUE!</v>
      </c>
      <c r="AE58" s="7" t="e">
        <f t="shared" si="7"/>
        <v>#VALUE!</v>
      </c>
      <c r="AF58" s="7" t="e">
        <f t="shared" si="7"/>
        <v>#VALUE!</v>
      </c>
      <c r="AG58" s="7" t="e">
        <f t="shared" si="7"/>
        <v>#N/A</v>
      </c>
      <c r="AH58" s="7" t="e">
        <f t="shared" si="7"/>
        <v>#VALUE!</v>
      </c>
      <c r="AI58" s="7" t="e">
        <f t="shared" si="7"/>
        <v>#N/A</v>
      </c>
      <c r="AJ58" s="7" t="e">
        <f t="shared" si="7"/>
        <v>#N/A</v>
      </c>
      <c r="AK58" s="4" t="s">
        <v>177</v>
      </c>
    </row>
    <row r="59" spans="1:37" x14ac:dyDescent="0.3">
      <c r="A59" s="15">
        <v>45169</v>
      </c>
      <c r="B59" s="6">
        <f>((In5Y2!B60-In5Y2!B$4)/In5Y2!B$4)+Data5Y2!B$3</f>
        <v>2.1972915760613025</v>
      </c>
      <c r="C59" s="6">
        <f>((In5Y2!C60-In5Y2!C$4)/In5Y2!C$4)+Data5Y2!C$3</f>
        <v>2.3919221778631039</v>
      </c>
      <c r="D59" s="6">
        <f>((In5Y2!D60-In5Y2!D$4)/In5Y2!D$4)+Data5Y2!D$3</f>
        <v>1.4981173492473998</v>
      </c>
      <c r="E59" s="6">
        <f>((In5Y2!E60-In5Y2!E$4)/In5Y2!E$4)+Data5Y2!E$3</f>
        <v>1.0098057989952012</v>
      </c>
      <c r="F59" s="6" t="e">
        <f>((In5Y2!F60-In5Y2!F$4)/In5Y2!F$4)+Data5Y2!F$3</f>
        <v>#VALUE!</v>
      </c>
      <c r="G59" s="6">
        <f>((In5Y2!G60-In5Y2!G$4)/In5Y2!G$4)+Data5Y2!G$3</f>
        <v>1.1412067533400068</v>
      </c>
      <c r="H59" s="6" t="e">
        <f>((In5Y2!H60-In5Y2!H$4)/In5Y2!H$4)+Data5Y2!H$3</f>
        <v>#DIV/0!</v>
      </c>
      <c r="I59" s="6" t="e">
        <f>((In5Y2!I60-In5Y2!I$4)/In5Y2!I$4)+Data5Y2!I$3</f>
        <v>#DIV/0!</v>
      </c>
      <c r="J59" s="4" t="s">
        <v>177</v>
      </c>
      <c r="K59" s="7">
        <f t="shared" si="6"/>
        <v>-1.4288549526337624E-2</v>
      </c>
      <c r="L59" s="7">
        <f t="shared" si="6"/>
        <v>-1.5343509430967406E-2</v>
      </c>
      <c r="M59" s="7">
        <f t="shared" si="6"/>
        <v>5.144828413357061E-4</v>
      </c>
      <c r="N59" s="7">
        <f t="shared" si="6"/>
        <v>5.078959317871945E-3</v>
      </c>
      <c r="O59" s="7" t="e">
        <f t="shared" si="6"/>
        <v>#VALUE!</v>
      </c>
      <c r="P59" s="7">
        <f t="shared" si="6"/>
        <v>1.1795563939995368E-2</v>
      </c>
      <c r="Q59" s="7" t="e">
        <f t="shared" si="6"/>
        <v>#DIV/0!</v>
      </c>
      <c r="R59" s="7" t="e">
        <f t="shared" si="6"/>
        <v>#DIV/0!</v>
      </c>
      <c r="S59" s="4" t="s">
        <v>177</v>
      </c>
      <c r="T59" s="7" t="e">
        <f>(VLOOKUP(T$2,Fonder!$A$2:$F$29,4,FALSE)/12)+K59</f>
        <v>#VALUE!</v>
      </c>
      <c r="U59" s="7" t="e">
        <f>(VLOOKUP(U$2,Fonder!$A$2:$F$29,4,FALSE)/12)+L59</f>
        <v>#VALUE!</v>
      </c>
      <c r="V59" s="7" t="e">
        <f>(VLOOKUP(V$2,Fonder!$A$2:$F$29,4,FALSE)/12)+M59</f>
        <v>#VALUE!</v>
      </c>
      <c r="W59" s="7" t="e">
        <f>(VLOOKUP(W$2,Fonder!$A$2:$F$29,4,FALSE)/12)+N59</f>
        <v>#VALUE!</v>
      </c>
      <c r="X59" s="7" t="e">
        <f>(VLOOKUP(X$2,Fonder!$A$2:$F$29,4,FALSE)/12)+O59</f>
        <v>#N/A</v>
      </c>
      <c r="Y59" s="7" t="e">
        <f>(VLOOKUP(Y$2,Fonder!$A$2:$F$29,4,FALSE)/12)+P59</f>
        <v>#VALUE!</v>
      </c>
      <c r="Z59" s="7" t="e">
        <f>(VLOOKUP(Z$2,Fonder!$A$2:$F$20,4,FALSE)/12)+Q59</f>
        <v>#N/A</v>
      </c>
      <c r="AA59" s="7" t="e">
        <f>(VLOOKUP(AA$2,Fonder!$A$2:$F$20,4,FALSE)/12)+R59</f>
        <v>#N/A</v>
      </c>
      <c r="AB59" s="4" t="s">
        <v>177</v>
      </c>
      <c r="AC59" s="7" t="e">
        <f t="shared" si="7"/>
        <v>#VALUE!</v>
      </c>
      <c r="AD59" s="7" t="e">
        <f t="shared" si="7"/>
        <v>#VALUE!</v>
      </c>
      <c r="AE59" s="7" t="e">
        <f t="shared" si="7"/>
        <v>#VALUE!</v>
      </c>
      <c r="AF59" s="7" t="e">
        <f t="shared" si="7"/>
        <v>#VALUE!</v>
      </c>
      <c r="AG59" s="7" t="e">
        <f t="shared" si="7"/>
        <v>#N/A</v>
      </c>
      <c r="AH59" s="7" t="e">
        <f t="shared" si="7"/>
        <v>#VALUE!</v>
      </c>
      <c r="AI59" s="7" t="e">
        <f t="shared" si="7"/>
        <v>#N/A</v>
      </c>
      <c r="AJ59" s="7" t="e">
        <f t="shared" si="7"/>
        <v>#N/A</v>
      </c>
      <c r="AK59" s="4" t="s">
        <v>177</v>
      </c>
    </row>
    <row r="60" spans="1:37" x14ac:dyDescent="0.3">
      <c r="A60" s="15">
        <v>45199</v>
      </c>
      <c r="B60" s="6">
        <f>((In5Y2!B61-In5Y2!B$4)/In5Y2!B$4)+Data5Y2!B$3</f>
        <v>2.1360622977796897</v>
      </c>
      <c r="C60" s="6">
        <f>((In5Y2!C61-In5Y2!C$4)/In5Y2!C$4)+Data5Y2!C$3</f>
        <v>2.3352987010900561</v>
      </c>
      <c r="D60" s="6">
        <f>((In5Y2!D61-In5Y2!D$4)/In5Y2!D$4)+Data5Y2!D$3</f>
        <v>1.4887498765946994</v>
      </c>
      <c r="E60" s="6">
        <f>((In5Y2!E61-In5Y2!E$4)/In5Y2!E$4)+Data5Y2!E$3</f>
        <v>1.0222644017392479</v>
      </c>
      <c r="F60" s="6" t="e">
        <f>((In5Y2!F61-In5Y2!F$4)/In5Y2!F$4)+Data5Y2!F$3</f>
        <v>#VALUE!</v>
      </c>
      <c r="G60" s="6">
        <f>((In5Y2!G61-In5Y2!G$4)/In5Y2!G$4)+Data5Y2!G$3</f>
        <v>1.1525647539911217</v>
      </c>
      <c r="H60" s="6" t="e">
        <f>((In5Y2!H61-In5Y2!H$4)/In5Y2!H$4)+Data5Y2!H$3</f>
        <v>#DIV/0!</v>
      </c>
      <c r="I60" s="6" t="e">
        <f>((In5Y2!I61-In5Y2!I$4)/In5Y2!I$4)+Data5Y2!I$3</f>
        <v>#DIV/0!</v>
      </c>
      <c r="J60" s="4" t="s">
        <v>177</v>
      </c>
      <c r="K60" s="7">
        <f t="shared" si="6"/>
        <v>-2.7865795759053458E-2</v>
      </c>
      <c r="L60" s="7">
        <f t="shared" si="6"/>
        <v>-2.36727922409391E-2</v>
      </c>
      <c r="M60" s="7">
        <f t="shared" si="6"/>
        <v>-6.2528296981583242E-3</v>
      </c>
      <c r="N60" s="7">
        <f t="shared" si="6"/>
        <v>1.2337622497755163E-2</v>
      </c>
      <c r="O60" s="7" t="e">
        <f t="shared" si="6"/>
        <v>#VALUE!</v>
      </c>
      <c r="P60" s="7">
        <f t="shared" si="6"/>
        <v>9.9526230613979916E-3</v>
      </c>
      <c r="Q60" s="7" t="e">
        <f t="shared" si="6"/>
        <v>#DIV/0!</v>
      </c>
      <c r="R60" s="7" t="e">
        <f t="shared" si="6"/>
        <v>#DIV/0!</v>
      </c>
      <c r="S60" s="4" t="s">
        <v>177</v>
      </c>
      <c r="T60" s="7" t="e">
        <f>(VLOOKUP(T$2,Fonder!$A$2:$F$29,4,FALSE)/12)+K60</f>
        <v>#VALUE!</v>
      </c>
      <c r="U60" s="7" t="e">
        <f>(VLOOKUP(U$2,Fonder!$A$2:$F$29,4,FALSE)/12)+L60</f>
        <v>#VALUE!</v>
      </c>
      <c r="V60" s="7" t="e">
        <f>(VLOOKUP(V$2,Fonder!$A$2:$F$29,4,FALSE)/12)+M60</f>
        <v>#VALUE!</v>
      </c>
      <c r="W60" s="7" t="e">
        <f>(VLOOKUP(W$2,Fonder!$A$2:$F$29,4,FALSE)/12)+N60</f>
        <v>#VALUE!</v>
      </c>
      <c r="X60" s="7" t="e">
        <f>(VLOOKUP(X$2,Fonder!$A$2:$F$29,4,FALSE)/12)+O60</f>
        <v>#N/A</v>
      </c>
      <c r="Y60" s="7" t="e">
        <f>(VLOOKUP(Y$2,Fonder!$A$2:$F$29,4,FALSE)/12)+P60</f>
        <v>#VALUE!</v>
      </c>
      <c r="Z60" s="7" t="e">
        <f>(VLOOKUP(Z$2,Fonder!$A$2:$F$20,4,FALSE)/12)+Q60</f>
        <v>#N/A</v>
      </c>
      <c r="AA60" s="7" t="e">
        <f>(VLOOKUP(AA$2,Fonder!$A$2:$F$20,4,FALSE)/12)+R60</f>
        <v>#N/A</v>
      </c>
      <c r="AB60" s="4" t="s">
        <v>177</v>
      </c>
      <c r="AC60" s="7" t="e">
        <f t="shared" si="7"/>
        <v>#VALUE!</v>
      </c>
      <c r="AD60" s="7" t="e">
        <f t="shared" si="7"/>
        <v>#VALUE!</v>
      </c>
      <c r="AE60" s="7" t="e">
        <f t="shared" si="7"/>
        <v>#VALUE!</v>
      </c>
      <c r="AF60" s="7" t="e">
        <f t="shared" si="7"/>
        <v>#VALUE!</v>
      </c>
      <c r="AG60" s="7" t="e">
        <f t="shared" si="7"/>
        <v>#N/A</v>
      </c>
      <c r="AH60" s="7" t="e">
        <f t="shared" si="7"/>
        <v>#VALUE!</v>
      </c>
      <c r="AI60" s="7" t="e">
        <f t="shared" si="7"/>
        <v>#N/A</v>
      </c>
      <c r="AJ60" s="7" t="e">
        <f t="shared" si="7"/>
        <v>#N/A</v>
      </c>
      <c r="AK60" s="4" t="s">
        <v>177</v>
      </c>
    </row>
    <row r="61" spans="1:37" x14ac:dyDescent="0.3">
      <c r="A61" s="15">
        <v>45230</v>
      </c>
      <c r="B61" s="6">
        <f>((In5Y2!B62-In5Y2!B$4)/In5Y2!B$4)+Data5Y2!B$3</f>
        <v>2.0507666546978705</v>
      </c>
      <c r="C61" s="6">
        <f>((In5Y2!C62-In5Y2!C$4)/In5Y2!C$4)+Data5Y2!C$3</f>
        <v>2.240438914281583</v>
      </c>
      <c r="D61" s="6">
        <f>((In5Y2!D62-In5Y2!D$4)/In5Y2!D$4)+Data5Y2!D$3</f>
        <v>1.5034120827147484</v>
      </c>
      <c r="E61" s="6">
        <f>((In5Y2!E62-In5Y2!E$4)/In5Y2!E$4)+Data5Y2!E$3</f>
        <v>1.0195158492351364</v>
      </c>
      <c r="F61" s="6" t="e">
        <f>((In5Y2!F62-In5Y2!F$4)/In5Y2!F$4)+Data5Y2!F$3</f>
        <v>#VALUE!</v>
      </c>
      <c r="G61" s="6">
        <f>((In5Y2!G62-In5Y2!G$4)/In5Y2!G$4)+Data5Y2!G$3</f>
        <v>1.1666154496800714</v>
      </c>
      <c r="H61" s="6" t="e">
        <f>((In5Y2!H62-In5Y2!H$4)/In5Y2!H$4)+Data5Y2!H$3</f>
        <v>#DIV/0!</v>
      </c>
      <c r="I61" s="6" t="e">
        <f>((In5Y2!I62-In5Y2!I$4)/In5Y2!I$4)+Data5Y2!I$3</f>
        <v>#DIV/0!</v>
      </c>
      <c r="J61" s="4" t="s">
        <v>177</v>
      </c>
      <c r="K61" s="7">
        <f t="shared" si="6"/>
        <v>-3.9931252553110919E-2</v>
      </c>
      <c r="L61" s="7">
        <f t="shared" si="6"/>
        <v>-4.0619980118258514E-2</v>
      </c>
      <c r="M61" s="7">
        <f t="shared" si="6"/>
        <v>9.8486699146445034E-3</v>
      </c>
      <c r="N61" s="7">
        <f t="shared" si="6"/>
        <v>-2.6886904204383999E-3</v>
      </c>
      <c r="O61" s="7" t="e">
        <f t="shared" si="6"/>
        <v>#VALUE!</v>
      </c>
      <c r="P61" s="7">
        <f t="shared" si="6"/>
        <v>1.219080805680961E-2</v>
      </c>
      <c r="Q61" s="7" t="e">
        <f t="shared" si="6"/>
        <v>#DIV/0!</v>
      </c>
      <c r="R61" s="7" t="e">
        <f t="shared" si="6"/>
        <v>#DIV/0!</v>
      </c>
      <c r="S61" s="4" t="s">
        <v>177</v>
      </c>
      <c r="T61" s="7" t="e">
        <f>(VLOOKUP(T$2,Fonder!$A$2:$F$29,4,FALSE)/12)+K61</f>
        <v>#VALUE!</v>
      </c>
      <c r="U61" s="7" t="e">
        <f>(VLOOKUP(U$2,Fonder!$A$2:$F$29,4,FALSE)/12)+L61</f>
        <v>#VALUE!</v>
      </c>
      <c r="V61" s="7" t="e">
        <f>(VLOOKUP(V$2,Fonder!$A$2:$F$29,4,FALSE)/12)+M61</f>
        <v>#VALUE!</v>
      </c>
      <c r="W61" s="7" t="e">
        <f>(VLOOKUP(W$2,Fonder!$A$2:$F$29,4,FALSE)/12)+N61</f>
        <v>#VALUE!</v>
      </c>
      <c r="X61" s="7" t="e">
        <f>(VLOOKUP(X$2,Fonder!$A$2:$F$29,4,FALSE)/12)+O61</f>
        <v>#N/A</v>
      </c>
      <c r="Y61" s="7" t="e">
        <f>(VLOOKUP(Y$2,Fonder!$A$2:$F$29,4,FALSE)/12)+P61</f>
        <v>#VALUE!</v>
      </c>
      <c r="Z61" s="7" t="e">
        <f>(VLOOKUP(Z$2,Fonder!$A$2:$F$20,4,FALSE)/12)+Q61</f>
        <v>#N/A</v>
      </c>
      <c r="AA61" s="7" t="e">
        <f>(VLOOKUP(AA$2,Fonder!$A$2:$F$20,4,FALSE)/12)+R61</f>
        <v>#N/A</v>
      </c>
      <c r="AB61" s="4" t="s">
        <v>177</v>
      </c>
      <c r="AC61" s="7" t="e">
        <f t="shared" si="7"/>
        <v>#VALUE!</v>
      </c>
      <c r="AD61" s="7" t="e">
        <f t="shared" si="7"/>
        <v>#VALUE!</v>
      </c>
      <c r="AE61" s="7" t="e">
        <f t="shared" si="7"/>
        <v>#VALUE!</v>
      </c>
      <c r="AF61" s="7" t="e">
        <f t="shared" si="7"/>
        <v>#VALUE!</v>
      </c>
      <c r="AG61" s="7" t="e">
        <f t="shared" si="7"/>
        <v>#N/A</v>
      </c>
      <c r="AH61" s="7" t="e">
        <f t="shared" si="7"/>
        <v>#VALUE!</v>
      </c>
      <c r="AI61" s="7" t="e">
        <f t="shared" si="7"/>
        <v>#N/A</v>
      </c>
      <c r="AJ61" s="7" t="e">
        <f t="shared" si="7"/>
        <v>#N/A</v>
      </c>
      <c r="AK61" s="4" t="s">
        <v>177</v>
      </c>
    </row>
    <row r="62" spans="1:37" x14ac:dyDescent="0.3">
      <c r="A62" s="15">
        <v>45260</v>
      </c>
      <c r="B62" s="6">
        <f>((In5Y2!B63-In5Y2!B$4)/In5Y2!B$4)+Data5Y2!B$3</f>
        <v>1.9098808927062634</v>
      </c>
      <c r="C62" s="6">
        <f>((In5Y2!C63-In5Y2!C$4)/In5Y2!C$4)+Data5Y2!C$3</f>
        <v>2.1150623749889546</v>
      </c>
      <c r="D62" s="6">
        <f>((In5Y2!D63-In5Y2!D$4)/In5Y2!D$4)+Data5Y2!D$3</f>
        <v>1.5112572709272321</v>
      </c>
      <c r="E62" s="6">
        <f>((In5Y2!E63-In5Y2!E$4)/In5Y2!E$4)+Data5Y2!E$3</f>
        <v>1.0086004911347917</v>
      </c>
      <c r="F62" s="6" t="e">
        <f>((In5Y2!F63-In5Y2!F$4)/In5Y2!F$4)+Data5Y2!F$3</f>
        <v>#VALUE!</v>
      </c>
      <c r="G62" s="6">
        <f>((In5Y2!G63-In5Y2!G$4)/In5Y2!G$4)+Data5Y2!G$3</f>
        <v>1.1861194866942326</v>
      </c>
      <c r="H62" s="6" t="e">
        <f>((In5Y2!H63-In5Y2!H$4)/In5Y2!H$4)+Data5Y2!H$3</f>
        <v>#DIV/0!</v>
      </c>
      <c r="I62" s="6" t="e">
        <f>((In5Y2!I63-In5Y2!I$4)/In5Y2!I$4)+Data5Y2!I$3</f>
        <v>#DIV/0!</v>
      </c>
      <c r="J62" s="4" t="s">
        <v>177</v>
      </c>
      <c r="K62" s="7">
        <f t="shared" si="6"/>
        <v>-6.8699070013093722E-2</v>
      </c>
      <c r="L62" s="7">
        <f t="shared" si="6"/>
        <v>-5.5960704169804032E-2</v>
      </c>
      <c r="M62" s="7">
        <f t="shared" si="6"/>
        <v>5.218255395631477E-3</v>
      </c>
      <c r="N62" s="7">
        <f t="shared" si="6"/>
        <v>-1.0706413351527222E-2</v>
      </c>
      <c r="O62" s="7" t="e">
        <f t="shared" si="6"/>
        <v>#VALUE!</v>
      </c>
      <c r="P62" s="7">
        <f t="shared" si="6"/>
        <v>1.6718479957992916E-2</v>
      </c>
      <c r="Q62" s="7" t="e">
        <f t="shared" si="6"/>
        <v>#DIV/0!</v>
      </c>
      <c r="R62" s="7" t="e">
        <f t="shared" si="6"/>
        <v>#DIV/0!</v>
      </c>
      <c r="S62" s="4" t="s">
        <v>177</v>
      </c>
      <c r="T62" s="7" t="e">
        <f>(VLOOKUP(T$2,Fonder!$A$2:$F$29,4,FALSE)/12)+K62</f>
        <v>#VALUE!</v>
      </c>
      <c r="U62" s="7" t="e">
        <f>(VLOOKUP(U$2,Fonder!$A$2:$F$29,4,FALSE)/12)+L62</f>
        <v>#VALUE!</v>
      </c>
      <c r="V62" s="7" t="e">
        <f>(VLOOKUP(V$2,Fonder!$A$2:$F$29,4,FALSE)/12)+M62</f>
        <v>#VALUE!</v>
      </c>
      <c r="W62" s="7" t="e">
        <f>(VLOOKUP(W$2,Fonder!$A$2:$F$29,4,FALSE)/12)+N62</f>
        <v>#VALUE!</v>
      </c>
      <c r="X62" s="7" t="e">
        <f>(VLOOKUP(X$2,Fonder!$A$2:$F$29,4,FALSE)/12)+O62</f>
        <v>#N/A</v>
      </c>
      <c r="Y62" s="7" t="e">
        <f>(VLOOKUP(Y$2,Fonder!$A$2:$F$29,4,FALSE)/12)+P62</f>
        <v>#VALUE!</v>
      </c>
      <c r="Z62" s="7" t="e">
        <f>(VLOOKUP(Z$2,Fonder!$A$2:$F$20,4,FALSE)/12)+Q62</f>
        <v>#N/A</v>
      </c>
      <c r="AA62" s="7" t="e">
        <f>(VLOOKUP(AA$2,Fonder!$A$2:$F$20,4,FALSE)/12)+R62</f>
        <v>#N/A</v>
      </c>
      <c r="AB62" s="4" t="s">
        <v>177</v>
      </c>
      <c r="AC62" s="7" t="e">
        <f t="shared" si="7"/>
        <v>#VALUE!</v>
      </c>
      <c r="AD62" s="7" t="e">
        <f t="shared" si="7"/>
        <v>#VALUE!</v>
      </c>
      <c r="AE62" s="7" t="e">
        <f t="shared" si="7"/>
        <v>#VALUE!</v>
      </c>
      <c r="AF62" s="7" t="e">
        <f t="shared" si="7"/>
        <v>#VALUE!</v>
      </c>
      <c r="AG62" s="7" t="e">
        <f t="shared" si="7"/>
        <v>#N/A</v>
      </c>
      <c r="AH62" s="7" t="e">
        <f t="shared" si="7"/>
        <v>#VALUE!</v>
      </c>
      <c r="AI62" s="7" t="e">
        <f t="shared" si="7"/>
        <v>#N/A</v>
      </c>
      <c r="AJ62" s="7" t="e">
        <f t="shared" si="7"/>
        <v>#N/A</v>
      </c>
      <c r="AK62" s="4" t="s">
        <v>177</v>
      </c>
    </row>
    <row r="63" spans="1:37" x14ac:dyDescent="0.3">
      <c r="A63" s="15">
        <v>45291</v>
      </c>
      <c r="B63" s="6">
        <f>((In5Y2!B64-In5Y2!B$4)/In5Y2!B$4)+Data5Y2!B$3</f>
        <v>1.8526159324027693</v>
      </c>
      <c r="C63" s="6">
        <f>((In5Y2!C64-In5Y2!C$4)/In5Y2!C$4)+Data5Y2!C$3</f>
        <v>2.0616279349982727</v>
      </c>
      <c r="D63" s="6">
        <f>((In5Y2!D64-In5Y2!D$4)/In5Y2!D$4)+Data5Y2!D$3</f>
        <v>1.5470443333166681</v>
      </c>
      <c r="E63" s="6">
        <f>((In5Y2!E64-In5Y2!E$4)/In5Y2!E$4)+Data5Y2!E$3</f>
        <v>0.99983666388807535</v>
      </c>
      <c r="F63" s="6" t="e">
        <f>((In5Y2!F64-In5Y2!F$4)/In5Y2!F$4)+Data5Y2!F$3</f>
        <v>#VALUE!</v>
      </c>
      <c r="G63" s="6">
        <f>((In5Y2!G64-In5Y2!G$4)/In5Y2!G$4)+Data5Y2!G$3</f>
        <v>1.1906194821303426</v>
      </c>
      <c r="H63" s="6" t="e">
        <f>((In5Y2!H64-In5Y2!H$4)/In5Y2!H$4)+Data5Y2!H$3</f>
        <v>#DIV/0!</v>
      </c>
      <c r="I63" s="6" t="e">
        <f>((In5Y2!I64-In5Y2!I$4)/In5Y2!I$4)+Data5Y2!I$3</f>
        <v>#DIV/0!</v>
      </c>
      <c r="J63" s="4" t="s">
        <v>177</v>
      </c>
      <c r="K63" s="7">
        <f t="shared" si="6"/>
        <v>-2.9983524376931525E-2</v>
      </c>
      <c r="L63" s="7">
        <f t="shared" si="6"/>
        <v>-2.5263765561978291E-2</v>
      </c>
      <c r="M63" s="7">
        <f t="shared" si="6"/>
        <v>2.3680324374868889E-2</v>
      </c>
      <c r="N63" s="7">
        <f t="shared" si="6"/>
        <v>-8.6890967471728864E-3</v>
      </c>
      <c r="O63" s="7" t="e">
        <f t="shared" si="6"/>
        <v>#VALUE!</v>
      </c>
      <c r="P63" s="7">
        <f t="shared" si="6"/>
        <v>3.7938803692127987E-3</v>
      </c>
      <c r="Q63" s="7" t="e">
        <f t="shared" si="6"/>
        <v>#DIV/0!</v>
      </c>
      <c r="R63" s="7" t="e">
        <f t="shared" si="6"/>
        <v>#DIV/0!</v>
      </c>
      <c r="S63" s="4" t="s">
        <v>177</v>
      </c>
      <c r="T63" s="7" t="e">
        <f>(VLOOKUP(T$2,Fonder!$A$2:$F$29,4,FALSE)/12)+K63</f>
        <v>#VALUE!</v>
      </c>
      <c r="U63" s="7" t="e">
        <f>(VLOOKUP(U$2,Fonder!$A$2:$F$29,4,FALSE)/12)+L63</f>
        <v>#VALUE!</v>
      </c>
      <c r="V63" s="7" t="e">
        <f>(VLOOKUP(V$2,Fonder!$A$2:$F$29,4,FALSE)/12)+M63</f>
        <v>#VALUE!</v>
      </c>
      <c r="W63" s="7" t="e">
        <f>(VLOOKUP(W$2,Fonder!$A$2:$F$29,4,FALSE)/12)+N63</f>
        <v>#VALUE!</v>
      </c>
      <c r="X63" s="7" t="e">
        <f>(VLOOKUP(X$2,Fonder!$A$2:$F$29,4,FALSE)/12)+O63</f>
        <v>#N/A</v>
      </c>
      <c r="Y63" s="7" t="e">
        <f>(VLOOKUP(Y$2,Fonder!$A$2:$F$29,4,FALSE)/12)+P63</f>
        <v>#VALUE!</v>
      </c>
      <c r="Z63" s="7" t="e">
        <f>(VLOOKUP(Z$2,Fonder!$A$2:$F$20,4,FALSE)/12)+Q63</f>
        <v>#N/A</v>
      </c>
      <c r="AA63" s="7" t="e">
        <f>(VLOOKUP(AA$2,Fonder!$A$2:$F$20,4,FALSE)/12)+R63</f>
        <v>#N/A</v>
      </c>
      <c r="AB63" s="4" t="s">
        <v>177</v>
      </c>
      <c r="AC63" s="7" t="e">
        <f t="shared" si="7"/>
        <v>#VALUE!</v>
      </c>
      <c r="AD63" s="7" t="e">
        <f t="shared" si="7"/>
        <v>#VALUE!</v>
      </c>
      <c r="AE63" s="7" t="e">
        <f t="shared" si="7"/>
        <v>#VALUE!</v>
      </c>
      <c r="AF63" s="7" t="e">
        <f t="shared" si="7"/>
        <v>#VALUE!</v>
      </c>
      <c r="AG63" s="7" t="e">
        <f t="shared" si="7"/>
        <v>#N/A</v>
      </c>
      <c r="AH63" s="7" t="e">
        <f t="shared" si="7"/>
        <v>#VALUE!</v>
      </c>
      <c r="AI63" s="7" t="e">
        <f t="shared" si="7"/>
        <v>#N/A</v>
      </c>
      <c r="AJ63" s="7" t="e">
        <f t="shared" si="7"/>
        <v>#N/A</v>
      </c>
      <c r="AK63" s="4" t="s">
        <v>177</v>
      </c>
    </row>
  </sheetData>
  <mergeCells count="4">
    <mergeCell ref="B1:I1"/>
    <mergeCell ref="K1:R1"/>
    <mergeCell ref="T1:AA1"/>
    <mergeCell ref="AC1:AJ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919BD-BD10-4CB5-AD93-2F0582E7339A}">
  <sheetPr>
    <tabColor theme="5"/>
  </sheetPr>
  <dimension ref="A1:I42"/>
  <sheetViews>
    <sheetView zoomScale="85" zoomScaleNormal="85" workbookViewId="0">
      <selection activeCell="D29" sqref="D29"/>
    </sheetView>
  </sheetViews>
  <sheetFormatPr defaultColWidth="12.33203125" defaultRowHeight="13.8" x14ac:dyDescent="0.3"/>
  <cols>
    <col min="1" max="1" width="12.33203125" style="2"/>
    <col min="2" max="10" width="9.6640625" style="2" customWidth="1"/>
    <col min="11" max="16384" width="12.33203125" style="2"/>
  </cols>
  <sheetData>
    <row r="1" spans="1:9" x14ac:dyDescent="0.3">
      <c r="A1" s="176" t="s">
        <v>206</v>
      </c>
      <c r="B1" s="176"/>
      <c r="C1" s="176"/>
      <c r="D1" s="176"/>
      <c r="E1" s="176"/>
      <c r="F1" s="176"/>
      <c r="G1" s="176"/>
      <c r="H1" s="176"/>
      <c r="I1" s="176"/>
    </row>
    <row r="2" spans="1:9" x14ac:dyDescent="0.3">
      <c r="B2" s="2" t="s">
        <v>28</v>
      </c>
      <c r="C2" s="2" t="s">
        <v>43</v>
      </c>
      <c r="D2" s="2" t="s">
        <v>48</v>
      </c>
      <c r="E2" s="2" t="s">
        <v>60</v>
      </c>
      <c r="F2" s="2" t="s">
        <v>83</v>
      </c>
      <c r="G2" s="2" t="s">
        <v>87</v>
      </c>
      <c r="H2" s="2" t="s">
        <v>92</v>
      </c>
      <c r="I2" s="2" t="s">
        <v>95</v>
      </c>
    </row>
    <row r="3" spans="1:9" x14ac:dyDescent="0.3">
      <c r="A3" s="2" t="s">
        <v>171</v>
      </c>
      <c r="B3" s="12" t="s">
        <v>24</v>
      </c>
      <c r="C3" s="12" t="s">
        <v>40</v>
      </c>
      <c r="D3" s="12" t="s">
        <v>45</v>
      </c>
      <c r="E3" s="12" t="s">
        <v>57</v>
      </c>
      <c r="F3" s="12" t="s">
        <v>82</v>
      </c>
      <c r="G3" s="12" t="s">
        <v>2</v>
      </c>
      <c r="H3" s="12" t="s">
        <v>8</v>
      </c>
      <c r="I3" s="12" t="s">
        <v>94</v>
      </c>
    </row>
    <row r="4" spans="1:9" x14ac:dyDescent="0.3">
      <c r="A4" s="15">
        <v>44196</v>
      </c>
      <c r="B4" s="2">
        <v>708.5</v>
      </c>
      <c r="C4" s="2">
        <v>1021.16</v>
      </c>
      <c r="D4" s="2">
        <v>1621.5003999999999</v>
      </c>
      <c r="E4" s="2">
        <v>2696.1302000000001</v>
      </c>
      <c r="F4" s="2">
        <v>390.42689999999999</v>
      </c>
      <c r="G4" s="2">
        <v>159.6438</v>
      </c>
      <c r="H4" s="2">
        <v>147.99619999999999</v>
      </c>
      <c r="I4" s="2">
        <v>126.5556</v>
      </c>
    </row>
    <row r="5" spans="1:9" x14ac:dyDescent="0.3">
      <c r="A5" s="15">
        <v>44227</v>
      </c>
      <c r="B5" s="2">
        <v>708.05</v>
      </c>
      <c r="C5" s="2">
        <v>1023.63</v>
      </c>
      <c r="D5" s="2">
        <v>1662.0554</v>
      </c>
      <c r="E5" s="2">
        <v>2730.9529000000002</v>
      </c>
      <c r="F5" s="2">
        <v>401.68900000000002</v>
      </c>
      <c r="G5" s="2">
        <v>163.0753</v>
      </c>
      <c r="H5" s="2">
        <v>148.1079</v>
      </c>
      <c r="I5" s="2">
        <v>126.51560000000001</v>
      </c>
    </row>
    <row r="6" spans="1:9" x14ac:dyDescent="0.3">
      <c r="A6" s="15">
        <v>44255</v>
      </c>
      <c r="B6" s="2">
        <v>702.31</v>
      </c>
      <c r="C6" s="2">
        <v>1019.55</v>
      </c>
      <c r="D6" s="2">
        <v>1712.4554000000001</v>
      </c>
      <c r="E6" s="2">
        <v>2819.3425000000002</v>
      </c>
      <c r="F6" s="2">
        <v>409.82479999999998</v>
      </c>
      <c r="G6" s="2">
        <v>166.91470000000001</v>
      </c>
      <c r="H6" s="2">
        <v>147.31989999999999</v>
      </c>
      <c r="I6" s="2">
        <v>125.2341</v>
      </c>
    </row>
    <row r="7" spans="1:9" x14ac:dyDescent="0.3">
      <c r="A7" s="15">
        <v>44286</v>
      </c>
      <c r="B7" s="2">
        <v>703.13</v>
      </c>
      <c r="C7" s="2">
        <v>1020.96</v>
      </c>
      <c r="D7" s="2">
        <v>1853.0677000000001</v>
      </c>
      <c r="E7" s="2">
        <v>2995.5880999999999</v>
      </c>
      <c r="F7" s="2">
        <v>444.73020000000002</v>
      </c>
      <c r="G7" s="2">
        <v>178.46459999999999</v>
      </c>
      <c r="H7" s="2">
        <v>147.3826</v>
      </c>
      <c r="I7" s="2">
        <v>125.3848</v>
      </c>
    </row>
    <row r="8" spans="1:9" x14ac:dyDescent="0.3">
      <c r="A8" s="15">
        <v>44316</v>
      </c>
      <c r="B8" s="2">
        <v>703.08</v>
      </c>
      <c r="C8" s="2">
        <v>1021.27</v>
      </c>
      <c r="D8" s="2">
        <v>1922.0539000000001</v>
      </c>
      <c r="E8" s="2">
        <v>3033.0695999999998</v>
      </c>
      <c r="F8" s="2">
        <v>451.31099999999998</v>
      </c>
      <c r="G8" s="2">
        <v>180.73099999999999</v>
      </c>
      <c r="H8" s="2">
        <v>147.47329999999999</v>
      </c>
      <c r="I8" s="2">
        <v>125.393</v>
      </c>
    </row>
    <row r="9" spans="1:9" x14ac:dyDescent="0.3">
      <c r="A9" s="15">
        <v>44347</v>
      </c>
      <c r="B9" s="2">
        <v>701.94</v>
      </c>
      <c r="C9" s="2">
        <v>1020.82</v>
      </c>
      <c r="D9" s="2">
        <v>1970.5260000000001</v>
      </c>
      <c r="E9" s="2">
        <v>3017.9852000000001</v>
      </c>
      <c r="F9" s="2">
        <v>462.37279999999998</v>
      </c>
      <c r="G9" s="2">
        <v>180.62809999999999</v>
      </c>
      <c r="H9" s="2">
        <v>147.28229999999999</v>
      </c>
      <c r="I9" s="2">
        <v>125.1335</v>
      </c>
    </row>
    <row r="10" spans="1:9" x14ac:dyDescent="0.3">
      <c r="A10" s="15">
        <v>44377</v>
      </c>
      <c r="B10" s="2">
        <v>702.93</v>
      </c>
      <c r="C10" s="2">
        <v>1021.03</v>
      </c>
      <c r="D10" s="2">
        <v>1984.2630999999999</v>
      </c>
      <c r="E10" s="2">
        <v>3152.1878000000002</v>
      </c>
      <c r="F10" s="2">
        <v>469.18520000000001</v>
      </c>
      <c r="G10" s="2">
        <v>187.5197</v>
      </c>
      <c r="H10" s="2">
        <v>147.36840000000001</v>
      </c>
      <c r="I10" s="2">
        <v>125.2984</v>
      </c>
    </row>
    <row r="11" spans="1:9" x14ac:dyDescent="0.3">
      <c r="A11" s="15">
        <v>44408</v>
      </c>
      <c r="B11" s="2">
        <v>708.13</v>
      </c>
      <c r="C11" s="2">
        <v>1025.6600000000001</v>
      </c>
      <c r="D11" s="2">
        <v>2133.5189999999998</v>
      </c>
      <c r="E11" s="2">
        <v>3185.9704000000002</v>
      </c>
      <c r="F11" s="2">
        <v>499.62389999999999</v>
      </c>
      <c r="G11" s="2">
        <v>190.244</v>
      </c>
      <c r="H11" s="2">
        <v>148.0155</v>
      </c>
      <c r="I11" s="2">
        <v>126.3318</v>
      </c>
    </row>
    <row r="12" spans="1:9" x14ac:dyDescent="0.3">
      <c r="A12" s="15">
        <v>44439</v>
      </c>
      <c r="B12" s="2">
        <v>706.95</v>
      </c>
      <c r="C12" s="2">
        <v>1025.3499999999999</v>
      </c>
      <c r="D12" s="2">
        <v>2143.9101000000001</v>
      </c>
      <c r="E12" s="2">
        <v>3280.5491000000002</v>
      </c>
      <c r="F12" s="2">
        <v>499.8716</v>
      </c>
      <c r="G12" s="2">
        <v>196.1644</v>
      </c>
      <c r="H12" s="2">
        <v>147.82429999999999</v>
      </c>
      <c r="I12" s="2">
        <v>126.11750000000001</v>
      </c>
    </row>
    <row r="13" spans="1:9" x14ac:dyDescent="0.3">
      <c r="A13" s="15">
        <v>44469</v>
      </c>
      <c r="B13" s="2">
        <v>701.88</v>
      </c>
      <c r="C13" s="2">
        <v>1022.17</v>
      </c>
      <c r="D13" s="2">
        <v>2010.8289</v>
      </c>
      <c r="E13" s="2">
        <v>3194.1914000000002</v>
      </c>
      <c r="F13" s="2">
        <v>469.06540000000001</v>
      </c>
      <c r="G13" s="2">
        <v>189.7235</v>
      </c>
      <c r="H13" s="2">
        <v>147.2381</v>
      </c>
      <c r="I13" s="2">
        <v>124.9914</v>
      </c>
    </row>
    <row r="14" spans="1:9" x14ac:dyDescent="0.3">
      <c r="A14" s="15">
        <v>44500</v>
      </c>
      <c r="B14" s="2">
        <v>698.88</v>
      </c>
      <c r="C14" s="2">
        <v>1015.48</v>
      </c>
      <c r="D14" s="2">
        <v>2111.9484000000002</v>
      </c>
      <c r="E14" s="2">
        <v>3292.1478999999999</v>
      </c>
      <c r="F14" s="2">
        <v>491.96780000000001</v>
      </c>
      <c r="G14" s="2">
        <v>195.17769999999999</v>
      </c>
      <c r="H14" s="2">
        <v>146.40559999999999</v>
      </c>
      <c r="I14" s="2">
        <v>124.33799999999999</v>
      </c>
    </row>
    <row r="15" spans="1:9" x14ac:dyDescent="0.3">
      <c r="A15" s="15">
        <v>44530</v>
      </c>
      <c r="B15" s="2">
        <v>703.74</v>
      </c>
      <c r="C15" s="2">
        <v>1019.46</v>
      </c>
      <c r="D15" s="2">
        <v>2147.2190000000001</v>
      </c>
      <c r="E15" s="2">
        <v>3374.2145</v>
      </c>
      <c r="F15" s="2">
        <v>501.64690000000002</v>
      </c>
      <c r="G15" s="2">
        <v>201.27529999999999</v>
      </c>
      <c r="H15" s="2">
        <v>146.36600000000001</v>
      </c>
      <c r="I15" s="2">
        <v>125.22839999999999</v>
      </c>
    </row>
    <row r="16" spans="1:9" x14ac:dyDescent="0.3">
      <c r="A16" s="15">
        <v>44561</v>
      </c>
      <c r="B16" s="2">
        <v>701.75</v>
      </c>
      <c r="C16" s="2">
        <v>1017.99</v>
      </c>
      <c r="D16" s="2">
        <v>2259.4443999999999</v>
      </c>
      <c r="E16" s="2">
        <v>3516.6525999999999</v>
      </c>
      <c r="F16" s="2">
        <v>526.03359999999998</v>
      </c>
      <c r="G16" s="2">
        <v>209.12309999999999</v>
      </c>
      <c r="H16" s="2">
        <v>146.45429999999999</v>
      </c>
      <c r="I16" s="2">
        <v>124.8703</v>
      </c>
    </row>
    <row r="17" spans="1:9" x14ac:dyDescent="0.3">
      <c r="A17" s="15">
        <v>44592</v>
      </c>
      <c r="B17" s="2">
        <v>696.86</v>
      </c>
      <c r="C17" s="2">
        <v>1013.53</v>
      </c>
      <c r="D17" s="2">
        <v>2035.1159</v>
      </c>
      <c r="E17" s="2">
        <v>3447.154</v>
      </c>
      <c r="F17" s="2">
        <v>479.42090000000002</v>
      </c>
      <c r="G17" s="2">
        <v>203.553</v>
      </c>
      <c r="H17" s="2">
        <v>145.51</v>
      </c>
      <c r="I17" s="2">
        <v>124.01309999999999</v>
      </c>
    </row>
    <row r="18" spans="1:9" x14ac:dyDescent="0.3">
      <c r="A18" s="15">
        <v>44620</v>
      </c>
      <c r="B18" s="2">
        <v>691.15</v>
      </c>
      <c r="C18" s="2">
        <v>1004.31</v>
      </c>
      <c r="D18" s="2">
        <v>1895.1677999999999</v>
      </c>
      <c r="E18" s="2">
        <v>3418.1994</v>
      </c>
      <c r="F18" s="2">
        <v>443.61009999999999</v>
      </c>
      <c r="G18" s="2">
        <v>199.5214</v>
      </c>
      <c r="H18" s="2">
        <v>143.6499</v>
      </c>
      <c r="I18" s="2">
        <v>122.661</v>
      </c>
    </row>
    <row r="19" spans="1:9" x14ac:dyDescent="0.3">
      <c r="A19" s="15">
        <v>44651</v>
      </c>
      <c r="B19" s="2">
        <v>672.47</v>
      </c>
      <c r="C19" s="2">
        <v>985.87</v>
      </c>
      <c r="D19" s="2">
        <v>1943.3688</v>
      </c>
      <c r="E19" s="2">
        <v>3457.8454000000002</v>
      </c>
      <c r="F19" s="2">
        <v>455.20760000000001</v>
      </c>
      <c r="G19" s="2">
        <v>200.52029999999999</v>
      </c>
      <c r="H19" s="2">
        <v>141.6438</v>
      </c>
      <c r="I19" s="2">
        <v>119.0808</v>
      </c>
    </row>
    <row r="20" spans="1:9" x14ac:dyDescent="0.3">
      <c r="A20" s="15">
        <v>44681</v>
      </c>
      <c r="B20" s="2">
        <v>661.64</v>
      </c>
      <c r="C20" s="2">
        <v>977.32</v>
      </c>
      <c r="D20" s="2">
        <v>1866.9066</v>
      </c>
      <c r="E20" s="2">
        <v>3326.0783999999999</v>
      </c>
      <c r="F20" s="2">
        <v>433.96429999999998</v>
      </c>
      <c r="G20" s="2">
        <v>193.5941</v>
      </c>
      <c r="H20" s="2">
        <v>139.7422</v>
      </c>
      <c r="I20" s="2">
        <v>117.0594</v>
      </c>
    </row>
    <row r="21" spans="1:9" x14ac:dyDescent="0.3">
      <c r="A21" s="15">
        <v>44712</v>
      </c>
      <c r="B21" s="2">
        <v>659.9</v>
      </c>
      <c r="C21" s="2">
        <v>966.41</v>
      </c>
      <c r="D21" s="2">
        <v>1847.0506</v>
      </c>
      <c r="E21" s="2">
        <v>3305.5884000000001</v>
      </c>
      <c r="F21" s="2">
        <v>425.55259999999998</v>
      </c>
      <c r="G21" s="2">
        <v>192.95060000000001</v>
      </c>
      <c r="H21" s="2">
        <v>138.58580000000001</v>
      </c>
      <c r="I21" s="2">
        <v>116.5253</v>
      </c>
    </row>
    <row r="22" spans="1:9" x14ac:dyDescent="0.3">
      <c r="A22" s="15">
        <v>44742</v>
      </c>
      <c r="B22" s="2">
        <v>652.02</v>
      </c>
      <c r="C22" s="2">
        <v>953.64</v>
      </c>
      <c r="D22" s="2">
        <v>1628.0976000000001</v>
      </c>
      <c r="E22" s="2">
        <v>3173.2604000000001</v>
      </c>
      <c r="F22" s="2">
        <v>376.98160000000001</v>
      </c>
      <c r="G22" s="2">
        <v>185.0264</v>
      </c>
      <c r="H22" s="2">
        <v>136.54040000000001</v>
      </c>
      <c r="I22" s="2">
        <v>114.9855</v>
      </c>
    </row>
    <row r="23" spans="1:9" x14ac:dyDescent="0.3">
      <c r="A23" s="15">
        <v>44773</v>
      </c>
      <c r="B23" s="2">
        <v>661.7</v>
      </c>
      <c r="C23" s="2">
        <v>964.33</v>
      </c>
      <c r="D23" s="2">
        <v>1826.0418999999999</v>
      </c>
      <c r="E23" s="2">
        <v>3368.1804999999999</v>
      </c>
      <c r="F23" s="2">
        <v>420.50700000000001</v>
      </c>
      <c r="G23" s="2">
        <v>195.53020000000001</v>
      </c>
      <c r="H23" s="2">
        <v>138.43899999999999</v>
      </c>
      <c r="I23" s="2">
        <v>116.7937</v>
      </c>
    </row>
    <row r="24" spans="1:9" x14ac:dyDescent="0.3">
      <c r="A24" s="15">
        <v>44804</v>
      </c>
      <c r="B24" s="2">
        <v>648.03</v>
      </c>
      <c r="C24" s="2">
        <v>952.38</v>
      </c>
      <c r="D24" s="2">
        <v>1693.8532</v>
      </c>
      <c r="E24" s="2">
        <v>3408.7166000000002</v>
      </c>
      <c r="F24" s="2">
        <v>392.96440000000001</v>
      </c>
      <c r="G24" s="2">
        <v>196.0873</v>
      </c>
      <c r="H24" s="2">
        <v>136.4829</v>
      </c>
      <c r="I24" s="2">
        <v>114.1182</v>
      </c>
    </row>
    <row r="25" spans="1:9" x14ac:dyDescent="0.3">
      <c r="A25" s="15">
        <v>44834</v>
      </c>
      <c r="B25" s="2">
        <v>642.45000000000005</v>
      </c>
      <c r="C25" s="2">
        <v>945.52</v>
      </c>
      <c r="D25" s="2">
        <v>1570.0827999999999</v>
      </c>
      <c r="E25" s="2">
        <v>3201.9625000000001</v>
      </c>
      <c r="F25" s="2">
        <v>364.70949999999999</v>
      </c>
      <c r="G25" s="2">
        <v>184.6268</v>
      </c>
      <c r="H25" s="2">
        <v>134.21039999999999</v>
      </c>
      <c r="I25" s="2">
        <v>113.0184</v>
      </c>
    </row>
    <row r="26" spans="1:9" x14ac:dyDescent="0.3">
      <c r="A26" s="15">
        <v>44865</v>
      </c>
      <c r="B26" s="2">
        <v>645.91999999999996</v>
      </c>
      <c r="C26" s="2">
        <v>949.25</v>
      </c>
      <c r="D26" s="2">
        <v>1670.9389000000001</v>
      </c>
      <c r="E26" s="2">
        <v>3381.9065000000001</v>
      </c>
      <c r="F26" s="2">
        <v>386.84399999999999</v>
      </c>
      <c r="G26" s="2">
        <v>195.76740000000001</v>
      </c>
      <c r="H26" s="2">
        <v>134.97389999999999</v>
      </c>
      <c r="I26" s="2">
        <v>113.5377</v>
      </c>
    </row>
    <row r="27" spans="1:9" x14ac:dyDescent="0.3">
      <c r="A27" s="15">
        <v>44895</v>
      </c>
      <c r="B27" s="2">
        <v>654.39</v>
      </c>
      <c r="C27" s="2">
        <v>958.74</v>
      </c>
      <c r="D27" s="2">
        <v>1792.6035999999999</v>
      </c>
      <c r="E27" s="2">
        <v>3468.2678000000001</v>
      </c>
      <c r="F27" s="2">
        <v>416.59070000000003</v>
      </c>
      <c r="G27" s="2">
        <v>204.40100000000001</v>
      </c>
      <c r="H27" s="2">
        <v>137.3965</v>
      </c>
      <c r="I27" s="2">
        <v>114.9164</v>
      </c>
    </row>
    <row r="28" spans="1:9" x14ac:dyDescent="0.3">
      <c r="A28" s="15">
        <v>44926</v>
      </c>
      <c r="B28" s="2">
        <v>646.19000000000005</v>
      </c>
      <c r="C28" s="2">
        <v>953.86</v>
      </c>
      <c r="D28" s="2">
        <v>1744.8638000000001</v>
      </c>
      <c r="E28" s="2">
        <v>3305.5225999999998</v>
      </c>
      <c r="F28" s="2">
        <v>405.85509999999999</v>
      </c>
      <c r="G28" s="2">
        <v>192.29230000000001</v>
      </c>
      <c r="H28" s="2">
        <v>137.38939999999999</v>
      </c>
      <c r="I28" s="2">
        <v>113.9641</v>
      </c>
    </row>
    <row r="29" spans="1:9" x14ac:dyDescent="0.3">
      <c r="A29" s="15">
        <v>44957</v>
      </c>
      <c r="B29" s="2">
        <v>657.64</v>
      </c>
      <c r="C29" s="2">
        <v>969.96</v>
      </c>
      <c r="D29" s="2">
        <v>1882.8040000000001</v>
      </c>
      <c r="E29" s="2">
        <v>3559.5383999999999</v>
      </c>
      <c r="F29" s="2">
        <v>436.21159999999998</v>
      </c>
      <c r="G29" s="2">
        <v>207.13319999999999</v>
      </c>
      <c r="H29" s="2">
        <v>139.74420000000001</v>
      </c>
      <c r="I29" s="2">
        <v>115.9182</v>
      </c>
    </row>
    <row r="30" spans="1:9" x14ac:dyDescent="0.3">
      <c r="A30" s="15">
        <v>44985</v>
      </c>
      <c r="B30" s="2">
        <v>641.83000000000004</v>
      </c>
      <c r="C30" s="2">
        <v>957.73</v>
      </c>
      <c r="D30" s="2">
        <v>1905.0464999999999</v>
      </c>
      <c r="E30" s="2">
        <v>3459.1419999999998</v>
      </c>
      <c r="F30" s="2">
        <v>440.1927</v>
      </c>
      <c r="G30" s="2">
        <v>200.81450000000001</v>
      </c>
      <c r="H30" s="2">
        <v>138.49080000000001</v>
      </c>
      <c r="I30" s="2">
        <v>113.56010000000001</v>
      </c>
    </row>
    <row r="31" spans="1:9" x14ac:dyDescent="0.3">
      <c r="A31" s="15">
        <v>45016</v>
      </c>
      <c r="B31" s="2">
        <v>652.62</v>
      </c>
      <c r="C31" s="2">
        <v>966.68</v>
      </c>
      <c r="D31" s="2">
        <v>1896.5873999999999</v>
      </c>
      <c r="E31" s="2">
        <v>3536.2145</v>
      </c>
      <c r="F31" s="2">
        <v>438.45609999999999</v>
      </c>
      <c r="G31" s="2">
        <v>204.67769999999999</v>
      </c>
      <c r="H31" s="2">
        <v>138.7825</v>
      </c>
      <c r="I31" s="2">
        <v>115.3582</v>
      </c>
    </row>
    <row r="32" spans="1:9" x14ac:dyDescent="0.3">
      <c r="A32" s="15">
        <v>45046</v>
      </c>
      <c r="B32" s="2">
        <v>654.46</v>
      </c>
      <c r="C32" s="2">
        <v>972.71</v>
      </c>
      <c r="D32" s="2">
        <v>1954.0162</v>
      </c>
      <c r="E32" s="2">
        <v>3543.6188000000002</v>
      </c>
      <c r="F32" s="2">
        <v>451.87880000000001</v>
      </c>
      <c r="G32" s="2">
        <v>205.2525</v>
      </c>
      <c r="H32" s="2">
        <v>139.666</v>
      </c>
      <c r="I32" s="2">
        <v>115.6503</v>
      </c>
    </row>
    <row r="33" spans="1:9" x14ac:dyDescent="0.3">
      <c r="A33" s="15">
        <v>45077</v>
      </c>
      <c r="B33" s="2">
        <v>653.41999999999996</v>
      </c>
      <c r="C33" s="2">
        <v>971.65</v>
      </c>
      <c r="D33" s="2">
        <v>1901.0733</v>
      </c>
      <c r="E33" s="2">
        <v>3710.4540000000002</v>
      </c>
      <c r="F33" s="2">
        <v>440.31439999999998</v>
      </c>
      <c r="G33" s="2">
        <v>215.4101</v>
      </c>
      <c r="H33" s="2">
        <v>139.61429999999999</v>
      </c>
      <c r="I33" s="2">
        <v>115.4609</v>
      </c>
    </row>
    <row r="34" spans="1:9" x14ac:dyDescent="0.3">
      <c r="A34" s="15">
        <v>45107</v>
      </c>
      <c r="B34" s="2">
        <v>648.15</v>
      </c>
      <c r="C34" s="2">
        <v>966.34</v>
      </c>
      <c r="D34" s="2">
        <v>1941.8541</v>
      </c>
      <c r="E34" s="2">
        <v>3900.0861</v>
      </c>
      <c r="F34" s="2">
        <v>450.601</v>
      </c>
      <c r="G34" s="2">
        <v>225.68260000000001</v>
      </c>
      <c r="H34" s="2">
        <v>139.5909</v>
      </c>
      <c r="I34" s="2">
        <v>114.5226</v>
      </c>
    </row>
    <row r="35" spans="1:9" x14ac:dyDescent="0.3">
      <c r="A35" s="15">
        <v>45138</v>
      </c>
      <c r="B35" s="2">
        <v>651.6</v>
      </c>
      <c r="C35" s="2">
        <v>973.32</v>
      </c>
      <c r="D35" s="2">
        <v>1935.4958999999999</v>
      </c>
      <c r="E35" s="2">
        <v>3945.2584999999999</v>
      </c>
      <c r="F35" s="2">
        <v>446.31959999999998</v>
      </c>
      <c r="G35" s="2">
        <v>227.54</v>
      </c>
      <c r="H35" s="2">
        <v>141.22739999999999</v>
      </c>
      <c r="I35" s="2">
        <v>115.28919999999999</v>
      </c>
    </row>
    <row r="36" spans="1:9" x14ac:dyDescent="0.3">
      <c r="A36" s="15">
        <v>45169</v>
      </c>
      <c r="B36" s="2">
        <v>651.67999999999995</v>
      </c>
      <c r="C36" s="2">
        <v>974.95</v>
      </c>
      <c r="D36" s="2">
        <v>1863.1124</v>
      </c>
      <c r="E36" s="2">
        <v>3992.0183999999999</v>
      </c>
      <c r="F36" s="2">
        <v>432.98480000000001</v>
      </c>
      <c r="G36" s="2">
        <v>230.0264</v>
      </c>
      <c r="H36" s="2">
        <v>141.49629999999999</v>
      </c>
      <c r="I36" s="2">
        <v>115.2933</v>
      </c>
    </row>
    <row r="37" spans="1:9" x14ac:dyDescent="0.3">
      <c r="A37" s="15">
        <v>45199</v>
      </c>
      <c r="B37" s="2">
        <v>650.38</v>
      </c>
      <c r="C37" s="2">
        <v>977.29</v>
      </c>
      <c r="D37" s="2">
        <v>1825.7527</v>
      </c>
      <c r="E37" s="2">
        <v>3816.9132</v>
      </c>
      <c r="F37" s="2">
        <v>425.47480000000002</v>
      </c>
      <c r="G37" s="2">
        <v>218.7988</v>
      </c>
      <c r="H37" s="2">
        <v>141.7098</v>
      </c>
      <c r="I37" s="2">
        <v>115.1656</v>
      </c>
    </row>
    <row r="38" spans="1:9" x14ac:dyDescent="0.3">
      <c r="A38" s="15">
        <v>45230</v>
      </c>
      <c r="B38" s="2">
        <v>654.19000000000005</v>
      </c>
      <c r="C38" s="2">
        <v>984.48</v>
      </c>
      <c r="D38" s="2">
        <v>1761.3998999999999</v>
      </c>
      <c r="E38" s="2">
        <v>3786.4344999999998</v>
      </c>
      <c r="F38" s="2">
        <v>410.34930000000003</v>
      </c>
      <c r="G38" s="2">
        <v>217.3407</v>
      </c>
      <c r="H38" s="2">
        <v>142.4451</v>
      </c>
      <c r="I38" s="2">
        <v>115.93429999999999</v>
      </c>
    </row>
    <row r="39" spans="1:9" x14ac:dyDescent="0.3">
      <c r="A39" s="15">
        <v>45260</v>
      </c>
      <c r="B39" s="2">
        <v>665.22</v>
      </c>
      <c r="C39" s="2">
        <v>998.43</v>
      </c>
      <c r="D39" s="2">
        <v>1922.5887</v>
      </c>
      <c r="E39" s="2">
        <v>3888.1959000000002</v>
      </c>
      <c r="F39" s="2">
        <v>445.78410000000002</v>
      </c>
      <c r="G39" s="2">
        <v>223.51750000000001</v>
      </c>
      <c r="H39" s="2">
        <v>145.29220000000001</v>
      </c>
      <c r="I39" s="2">
        <v>118.0992</v>
      </c>
    </row>
    <row r="40" spans="1:9" x14ac:dyDescent="0.3">
      <c r="A40" s="15">
        <v>45291</v>
      </c>
      <c r="B40" s="2">
        <v>681.32</v>
      </c>
      <c r="C40" s="2">
        <v>1016.06</v>
      </c>
      <c r="D40" s="2">
        <v>2079.7833000000001</v>
      </c>
      <c r="E40" s="2">
        <v>3907.1410000000001</v>
      </c>
      <c r="F40" s="2">
        <v>480.40730000000002</v>
      </c>
      <c r="G40" s="2">
        <v>226.45930000000001</v>
      </c>
      <c r="H40" s="2">
        <v>148.09399999999999</v>
      </c>
      <c r="I40" s="2">
        <v>121.1854</v>
      </c>
    </row>
    <row r="42" spans="1:9" x14ac:dyDescent="0.3">
      <c r="A42" s="2" t="s">
        <v>166</v>
      </c>
    </row>
  </sheetData>
  <autoFilter ref="A2:I40" xr:uid="{1B6919BD-BD10-4CB5-AD93-2F0582E7339A}">
    <sortState xmlns:xlrd2="http://schemas.microsoft.com/office/spreadsheetml/2017/richdata2" ref="A3:I40">
      <sortCondition ref="A2:A40"/>
    </sortState>
  </autoFilter>
  <mergeCells count="1">
    <mergeCell ref="A1:I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467DA-D4CC-4328-A4B5-DFEB3BD8B37D}">
  <sheetPr>
    <tabColor theme="5"/>
  </sheetPr>
  <dimension ref="A1:AK39"/>
  <sheetViews>
    <sheetView zoomScale="85" zoomScaleNormal="85" workbookViewId="0">
      <pane xSplit="1" ySplit="2" topLeftCell="B3" activePane="bottomRight" state="frozen"/>
      <selection pane="topRight" activeCell="B1" sqref="B1"/>
      <selection pane="bottomLeft" activeCell="A3" sqref="A3"/>
      <selection pane="bottomRight" activeCell="A3" sqref="A3:A39"/>
    </sheetView>
  </sheetViews>
  <sheetFormatPr defaultColWidth="8.88671875" defaultRowHeight="13.8" x14ac:dyDescent="0.3"/>
  <cols>
    <col min="1" max="1" width="11.6640625" style="2" customWidth="1"/>
    <col min="2" max="9" width="9.44140625" style="2" customWidth="1"/>
    <col min="10" max="10" width="1.33203125" style="2" bestFit="1" customWidth="1"/>
    <col min="11" max="18" width="8.88671875" style="2"/>
    <col min="19" max="19" width="1.33203125" style="2" bestFit="1" customWidth="1"/>
    <col min="20" max="27" width="8.88671875" style="2"/>
    <col min="28" max="28" width="1.33203125" style="2" bestFit="1" customWidth="1"/>
    <col min="29" max="36" width="8.88671875" style="2"/>
    <col min="37" max="37" width="1.33203125" style="2" bestFit="1" customWidth="1"/>
    <col min="38" max="16384" width="8.88671875" style="2"/>
  </cols>
  <sheetData>
    <row r="1" spans="1:37" s="11" customFormat="1" x14ac:dyDescent="0.3">
      <c r="B1" s="176" t="s">
        <v>176</v>
      </c>
      <c r="C1" s="176"/>
      <c r="D1" s="176"/>
      <c r="E1" s="176"/>
      <c r="F1" s="176"/>
      <c r="G1" s="176"/>
      <c r="H1" s="176"/>
      <c r="I1" s="176"/>
      <c r="J1" s="11" t="s">
        <v>177</v>
      </c>
      <c r="K1" s="176" t="s">
        <v>178</v>
      </c>
      <c r="L1" s="176"/>
      <c r="M1" s="176"/>
      <c r="N1" s="176"/>
      <c r="O1" s="176"/>
      <c r="P1" s="176"/>
      <c r="Q1" s="176"/>
      <c r="R1" s="176"/>
      <c r="S1" s="11" t="s">
        <v>177</v>
      </c>
      <c r="T1" s="177" t="s">
        <v>179</v>
      </c>
      <c r="U1" s="177"/>
      <c r="V1" s="177"/>
      <c r="W1" s="177"/>
      <c r="X1" s="177"/>
      <c r="Y1" s="177"/>
      <c r="Z1" s="177"/>
      <c r="AA1" s="177"/>
      <c r="AB1" s="11" t="s">
        <v>177</v>
      </c>
      <c r="AC1" s="177" t="s">
        <v>180</v>
      </c>
      <c r="AD1" s="177"/>
      <c r="AE1" s="177"/>
      <c r="AF1" s="177"/>
      <c r="AG1" s="177"/>
      <c r="AH1" s="177"/>
      <c r="AI1" s="177"/>
      <c r="AJ1" s="177"/>
      <c r="AK1" s="11" t="s">
        <v>177</v>
      </c>
    </row>
    <row r="2" spans="1:37" x14ac:dyDescent="0.3">
      <c r="A2" s="15" t="s">
        <v>171</v>
      </c>
      <c r="B2" s="12" t="s">
        <v>24</v>
      </c>
      <c r="C2" s="12" t="s">
        <v>40</v>
      </c>
      <c r="D2" s="12" t="s">
        <v>45</v>
      </c>
      <c r="E2" s="12" t="s">
        <v>57</v>
      </c>
      <c r="F2" s="12" t="s">
        <v>82</v>
      </c>
      <c r="G2" s="12" t="s">
        <v>2</v>
      </c>
      <c r="H2" s="12" t="s">
        <v>8</v>
      </c>
      <c r="I2" s="12" t="s">
        <v>94</v>
      </c>
      <c r="J2" s="2" t="s">
        <v>177</v>
      </c>
      <c r="K2" s="12" t="s">
        <v>24</v>
      </c>
      <c r="L2" s="12" t="s">
        <v>40</v>
      </c>
      <c r="M2" s="12" t="s">
        <v>45</v>
      </c>
      <c r="N2" s="12" t="s">
        <v>57</v>
      </c>
      <c r="O2" s="12" t="s">
        <v>82</v>
      </c>
      <c r="P2" s="12" t="s">
        <v>2</v>
      </c>
      <c r="Q2" s="12" t="s">
        <v>8</v>
      </c>
      <c r="R2" s="12" t="s">
        <v>94</v>
      </c>
      <c r="S2" s="2" t="s">
        <v>177</v>
      </c>
      <c r="T2" s="12" t="s">
        <v>24</v>
      </c>
      <c r="U2" s="12" t="s">
        <v>40</v>
      </c>
      <c r="V2" s="12" t="s">
        <v>45</v>
      </c>
      <c r="W2" s="12" t="s">
        <v>57</v>
      </c>
      <c r="X2" s="12" t="s">
        <v>82</v>
      </c>
      <c r="Y2" s="12" t="s">
        <v>2</v>
      </c>
      <c r="Z2" s="12" t="s">
        <v>8</v>
      </c>
      <c r="AA2" s="12" t="s">
        <v>94</v>
      </c>
      <c r="AB2" s="2" t="s">
        <v>177</v>
      </c>
      <c r="AC2" s="12" t="s">
        <v>24</v>
      </c>
      <c r="AD2" s="12" t="s">
        <v>40</v>
      </c>
      <c r="AE2" s="12" t="s">
        <v>45</v>
      </c>
      <c r="AF2" s="12" t="s">
        <v>57</v>
      </c>
      <c r="AG2" s="12" t="s">
        <v>82</v>
      </c>
      <c r="AH2" s="12" t="s">
        <v>2</v>
      </c>
      <c r="AI2" s="12" t="s">
        <v>8</v>
      </c>
      <c r="AJ2" s="12" t="s">
        <v>94</v>
      </c>
      <c r="AK2" s="2" t="s">
        <v>177</v>
      </c>
    </row>
    <row r="3" spans="1:37" x14ac:dyDescent="0.3">
      <c r="A3" s="15">
        <v>44196</v>
      </c>
      <c r="B3" s="18">
        <v>1</v>
      </c>
      <c r="C3" s="18">
        <v>1</v>
      </c>
      <c r="D3" s="18">
        <v>1</v>
      </c>
      <c r="E3" s="18">
        <v>1</v>
      </c>
      <c r="F3" s="18">
        <v>1</v>
      </c>
      <c r="G3" s="18">
        <v>1</v>
      </c>
      <c r="H3" s="18">
        <v>1</v>
      </c>
      <c r="I3" s="18">
        <v>1</v>
      </c>
      <c r="J3" s="2" t="s">
        <v>177</v>
      </c>
      <c r="S3" s="2" t="s">
        <v>177</v>
      </c>
      <c r="AB3" s="2" t="s">
        <v>177</v>
      </c>
      <c r="AC3" s="20">
        <v>1</v>
      </c>
      <c r="AD3" s="20">
        <v>1</v>
      </c>
      <c r="AE3" s="20">
        <v>1</v>
      </c>
      <c r="AF3" s="20">
        <v>1</v>
      </c>
      <c r="AG3" s="20">
        <v>1</v>
      </c>
      <c r="AH3" s="20">
        <v>1</v>
      </c>
      <c r="AI3" s="20">
        <v>1</v>
      </c>
      <c r="AJ3" s="20">
        <v>1</v>
      </c>
      <c r="AK3" s="2" t="s">
        <v>177</v>
      </c>
    </row>
    <row r="4" spans="1:37" x14ac:dyDescent="0.3">
      <c r="A4" s="15">
        <v>44227</v>
      </c>
      <c r="B4" s="18">
        <f>((In3Y!B5-In3Y!B$4)/In3Y!B$4)+Data3Y!B$3</f>
        <v>0.999364855328158</v>
      </c>
      <c r="C4" s="18">
        <f>((In3Y!C5-In3Y!C$4)/In3Y!C$4)+Data3Y!C$3</f>
        <v>1.0024188178150339</v>
      </c>
      <c r="D4" s="18">
        <f>((In3Y!D5-In3Y!D$4)/In3Y!D$4)+Data3Y!D$3</f>
        <v>1.0250107863063125</v>
      </c>
      <c r="E4" s="18">
        <f>((In3Y!E5-In3Y!E$4)/In3Y!E$4)+Data3Y!E$3</f>
        <v>1.0129158079976999</v>
      </c>
      <c r="F4" s="18">
        <f>((In3Y!F5-In3Y!F$4)/In3Y!F$4)+Data3Y!F$3</f>
        <v>1.0288456046445571</v>
      </c>
      <c r="G4" s="18">
        <f>((In3Y!G5-In3Y!G$4)/In3Y!G$4)+Data3Y!G$3</f>
        <v>1.0214947276374027</v>
      </c>
      <c r="H4" s="18">
        <f>((In3Y!H5-In3Y!H$4)/In3Y!H$4)+Data3Y!H$3</f>
        <v>1.0007547491084232</v>
      </c>
      <c r="I4" s="18">
        <f>((In3Y!I5-In3Y!I$4)/In3Y!I$4)+Data3Y!I$3</f>
        <v>0.99968393338580042</v>
      </c>
      <c r="J4" s="2" t="s">
        <v>177</v>
      </c>
      <c r="K4" s="20">
        <f>B4/B3-1</f>
        <v>-6.3514467184200285E-4</v>
      </c>
      <c r="L4" s="20">
        <f t="shared" ref="L4:R4" si="0">C4/C3-1</f>
        <v>2.4188178150339468E-3</v>
      </c>
      <c r="M4" s="20">
        <f t="shared" si="0"/>
        <v>2.5010786306312482E-2</v>
      </c>
      <c r="N4" s="20">
        <f t="shared" si="0"/>
        <v>1.2915807997699869E-2</v>
      </c>
      <c r="O4" s="20">
        <f t="shared" si="0"/>
        <v>2.8845604644557099E-2</v>
      </c>
      <c r="P4" s="20">
        <f t="shared" si="0"/>
        <v>2.1494727637402677E-2</v>
      </c>
      <c r="Q4" s="20">
        <f t="shared" si="0"/>
        <v>7.5474910842321385E-4</v>
      </c>
      <c r="R4" s="20">
        <f t="shared" si="0"/>
        <v>-3.1606661419958382E-4</v>
      </c>
      <c r="S4" s="2" t="s">
        <v>177</v>
      </c>
      <c r="T4" s="20" t="e">
        <f>(VLOOKUP(T$2,Fonder!$A$2:$F$20,4,FALSE)/12)+K4</f>
        <v>#VALUE!</v>
      </c>
      <c r="U4" s="20" t="e">
        <f>(VLOOKUP(U$2,Fonder!$A$2:$F$20,4,FALSE)/12)+L4</f>
        <v>#VALUE!</v>
      </c>
      <c r="V4" s="20" t="e">
        <f>(VLOOKUP(V$2,Fonder!$A$2:$F$20,4,FALSE)/12)+M4</f>
        <v>#VALUE!</v>
      </c>
      <c r="W4" s="20" t="e">
        <f>(VLOOKUP(W$2,Fonder!$A$2:$F$20,4,FALSE)/12)+N4</f>
        <v>#VALUE!</v>
      </c>
      <c r="X4" s="20" t="e">
        <f>(VLOOKUP(X$2,Fonder!$A$2:$F$20,4,FALSE)/12)+O4</f>
        <v>#VALUE!</v>
      </c>
      <c r="Y4" s="20" t="e">
        <f>(VLOOKUP(Y$2,Fonder!$A$2:$F$20,4,FALSE)/12)+P4</f>
        <v>#VALUE!</v>
      </c>
      <c r="Z4" s="20" t="e">
        <f>(VLOOKUP(Z$2,Fonder!$A$2:$F$20,4,FALSE)/12)+Q4</f>
        <v>#VALUE!</v>
      </c>
      <c r="AA4" s="20" t="e">
        <f>(VLOOKUP(AA$2,Fonder!$A$2:$F$20,4,FALSE)/12)+R4</f>
        <v>#VALUE!</v>
      </c>
      <c r="AB4" s="2" t="s">
        <v>177</v>
      </c>
      <c r="AC4" s="20" t="e">
        <f>AC3*(1+T4)</f>
        <v>#VALUE!</v>
      </c>
      <c r="AD4" s="20" t="e">
        <f t="shared" ref="AD4:AJ19" si="1">AD3*(1+U4)</f>
        <v>#VALUE!</v>
      </c>
      <c r="AE4" s="20" t="e">
        <f t="shared" si="1"/>
        <v>#VALUE!</v>
      </c>
      <c r="AF4" s="20" t="e">
        <f t="shared" si="1"/>
        <v>#VALUE!</v>
      </c>
      <c r="AG4" s="20" t="e">
        <f t="shared" si="1"/>
        <v>#VALUE!</v>
      </c>
      <c r="AH4" s="20" t="e">
        <f t="shared" si="1"/>
        <v>#VALUE!</v>
      </c>
      <c r="AI4" s="20" t="e">
        <f t="shared" si="1"/>
        <v>#VALUE!</v>
      </c>
      <c r="AJ4" s="20" t="e">
        <f t="shared" si="1"/>
        <v>#VALUE!</v>
      </c>
      <c r="AK4" s="2" t="s">
        <v>177</v>
      </c>
    </row>
    <row r="5" spans="1:37" x14ac:dyDescent="0.3">
      <c r="A5" s="15">
        <v>44255</v>
      </c>
      <c r="B5" s="18">
        <f>((In3Y!B6-In3Y!B$4)/In3Y!B$4)+Data3Y!B$3</f>
        <v>0.99126323218066326</v>
      </c>
      <c r="C5" s="18">
        <f>((In3Y!C6-In3Y!C$4)/In3Y!C$4)+Data3Y!C$3</f>
        <v>0.99842336166712364</v>
      </c>
      <c r="D5" s="18">
        <f>((In3Y!D6-In3Y!D$4)/In3Y!D$4)+Data3Y!D$3</f>
        <v>1.0560931098136024</v>
      </c>
      <c r="E5" s="18">
        <f>((In3Y!E6-In3Y!E$4)/In3Y!E$4)+Data3Y!E$3</f>
        <v>1.0456996846814002</v>
      </c>
      <c r="F5" s="18">
        <f>((In3Y!F6-In3Y!F$4)/In3Y!F$4)+Data3Y!F$3</f>
        <v>1.0496838204539698</v>
      </c>
      <c r="G5" s="18">
        <f>((In3Y!G6-In3Y!G$4)/In3Y!G$4)+Data3Y!G$3</f>
        <v>1.0455445184842758</v>
      </c>
      <c r="H5" s="18">
        <f>((In3Y!H6-In3Y!H$4)/In3Y!H$4)+Data3Y!H$3</f>
        <v>0.99543028807496414</v>
      </c>
      <c r="I5" s="18">
        <f>((In3Y!I6-In3Y!I$4)/In3Y!I$4)+Data3Y!I$3</f>
        <v>0.98955794923338047</v>
      </c>
      <c r="J5" s="2" t="s">
        <v>177</v>
      </c>
      <c r="K5" s="20">
        <f t="shared" ref="K5:K39" si="2">B5/B4-1</f>
        <v>-8.1067721206129484E-3</v>
      </c>
      <c r="L5" s="20">
        <f t="shared" ref="L5:L39" si="3">C5/C4-1</f>
        <v>-3.985815187128261E-3</v>
      </c>
      <c r="M5" s="20">
        <f t="shared" ref="M5:M39" si="4">D5/D4-1</f>
        <v>3.0323898950660677E-2</v>
      </c>
      <c r="N5" s="20">
        <f t="shared" ref="N5:N39" si="5">E5/E4-1</f>
        <v>3.2365845635785373E-2</v>
      </c>
      <c r="O5" s="20">
        <f t="shared" ref="O5:O39" si="6">F5/F4-1</f>
        <v>2.0253977579669735E-2</v>
      </c>
      <c r="P5" s="20">
        <f t="shared" ref="P5:P39" si="7">G5/G4-1</f>
        <v>2.354372489273393E-2</v>
      </c>
      <c r="Q5" s="20">
        <f t="shared" ref="Q5:Q39" si="8">H5/H4-1</f>
        <v>-5.3204454320128214E-3</v>
      </c>
      <c r="R5" s="20">
        <f t="shared" ref="R5:R39" si="9">I5/I4-1</f>
        <v>-1.0129185649832895E-2</v>
      </c>
      <c r="S5" s="2" t="s">
        <v>177</v>
      </c>
      <c r="T5" s="20" t="e">
        <f>(VLOOKUP(T$2,Fonder!$A$2:$F$20,4,FALSE)/12)+K5</f>
        <v>#VALUE!</v>
      </c>
      <c r="U5" s="20" t="e">
        <f>(VLOOKUP(U$2,Fonder!$A$2:$F$20,4,FALSE)/12)+L5</f>
        <v>#VALUE!</v>
      </c>
      <c r="V5" s="20" t="e">
        <f>(VLOOKUP(V$2,Fonder!$A$2:$F$20,4,FALSE)/12)+M5</f>
        <v>#VALUE!</v>
      </c>
      <c r="W5" s="20" t="e">
        <f>(VLOOKUP(W$2,Fonder!$A$2:$F$20,4,FALSE)/12)+N5</f>
        <v>#VALUE!</v>
      </c>
      <c r="X5" s="20" t="e">
        <f>(VLOOKUP(X$2,Fonder!$A$2:$F$20,4,FALSE)/12)+O5</f>
        <v>#VALUE!</v>
      </c>
      <c r="Y5" s="20" t="e">
        <f>(VLOOKUP(Y$2,Fonder!$A$2:$F$20,4,FALSE)/12)+P5</f>
        <v>#VALUE!</v>
      </c>
      <c r="Z5" s="20" t="e">
        <f>(VLOOKUP(Z$2,Fonder!$A$2:$F$20,4,FALSE)/12)+Q5</f>
        <v>#VALUE!</v>
      </c>
      <c r="AA5" s="20" t="e">
        <f>(VLOOKUP(AA$2,Fonder!$A$2:$F$20,4,FALSE)/12)+R5</f>
        <v>#VALUE!</v>
      </c>
      <c r="AB5" s="2" t="s">
        <v>177</v>
      </c>
      <c r="AC5" s="20" t="e">
        <f t="shared" ref="AC5:AC39" si="10">AC4*(1+T5)</f>
        <v>#VALUE!</v>
      </c>
      <c r="AD5" s="20" t="e">
        <f t="shared" si="1"/>
        <v>#VALUE!</v>
      </c>
      <c r="AE5" s="20" t="e">
        <f t="shared" si="1"/>
        <v>#VALUE!</v>
      </c>
      <c r="AF5" s="20" t="e">
        <f t="shared" si="1"/>
        <v>#VALUE!</v>
      </c>
      <c r="AG5" s="20" t="e">
        <f t="shared" si="1"/>
        <v>#VALUE!</v>
      </c>
      <c r="AH5" s="20" t="e">
        <f t="shared" si="1"/>
        <v>#VALUE!</v>
      </c>
      <c r="AI5" s="20" t="e">
        <f t="shared" si="1"/>
        <v>#VALUE!</v>
      </c>
      <c r="AJ5" s="20" t="e">
        <f t="shared" si="1"/>
        <v>#VALUE!</v>
      </c>
      <c r="AK5" s="2" t="s">
        <v>177</v>
      </c>
    </row>
    <row r="6" spans="1:37" x14ac:dyDescent="0.3">
      <c r="A6" s="15">
        <v>44286</v>
      </c>
      <c r="B6" s="18">
        <f>((In3Y!B7-In3Y!B$4)/In3Y!B$4)+Data3Y!B$3</f>
        <v>0.99242060691601974</v>
      </c>
      <c r="C6" s="18">
        <f>((In3Y!C7-In3Y!C$4)/In3Y!C$4)+Data3Y!C$3</f>
        <v>0.99980414430647502</v>
      </c>
      <c r="D6" s="18">
        <f>((In3Y!D7-In3Y!D$4)/In3Y!D$4)+Data3Y!D$3</f>
        <v>1.1428105105616997</v>
      </c>
      <c r="E6" s="18">
        <f>((In3Y!E7-In3Y!E$4)/In3Y!E$4)+Data3Y!E$3</f>
        <v>1.1110695247581144</v>
      </c>
      <c r="F6" s="18">
        <f>((In3Y!F7-In3Y!F$4)/In3Y!F$4)+Data3Y!F$3</f>
        <v>1.1390869840167264</v>
      </c>
      <c r="G6" s="18">
        <f>((In3Y!G7-In3Y!G$4)/In3Y!G$4)+Data3Y!G$3</f>
        <v>1.1178924580848113</v>
      </c>
      <c r="H6" s="18">
        <f>((In3Y!H7-In3Y!H$4)/In3Y!H$4)+Data3Y!H$3</f>
        <v>0.99585394760135737</v>
      </c>
      <c r="I6" s="18">
        <f>((In3Y!I7-In3Y!I$4)/In3Y!I$4)+Data3Y!I$3</f>
        <v>0.99074873020237741</v>
      </c>
      <c r="J6" s="2" t="s">
        <v>177</v>
      </c>
      <c r="K6" s="20">
        <f t="shared" si="2"/>
        <v>1.1675755720408354E-3</v>
      </c>
      <c r="L6" s="20">
        <f t="shared" si="3"/>
        <v>1.3829630719435215E-3</v>
      </c>
      <c r="M6" s="20">
        <f t="shared" si="4"/>
        <v>8.2111510758178019E-2</v>
      </c>
      <c r="N6" s="20">
        <f t="shared" si="5"/>
        <v>6.2513015002611194E-2</v>
      </c>
      <c r="O6" s="20">
        <f t="shared" si="6"/>
        <v>8.5171517194664759E-2</v>
      </c>
      <c r="P6" s="20">
        <f t="shared" si="7"/>
        <v>6.9196421884950565E-2</v>
      </c>
      <c r="Q6" s="20">
        <f t="shared" si="8"/>
        <v>4.2560441596828369E-4</v>
      </c>
      <c r="R6" s="20">
        <f t="shared" si="9"/>
        <v>1.2033463729126392E-3</v>
      </c>
      <c r="S6" s="2" t="s">
        <v>177</v>
      </c>
      <c r="T6" s="20" t="e">
        <f>(VLOOKUP(T$2,Fonder!$A$2:$F$20,4,FALSE)/12)+K6</f>
        <v>#VALUE!</v>
      </c>
      <c r="U6" s="20" t="e">
        <f>(VLOOKUP(U$2,Fonder!$A$2:$F$20,4,FALSE)/12)+L6</f>
        <v>#VALUE!</v>
      </c>
      <c r="V6" s="20" t="e">
        <f>(VLOOKUP(V$2,Fonder!$A$2:$F$20,4,FALSE)/12)+M6</f>
        <v>#VALUE!</v>
      </c>
      <c r="W6" s="20" t="e">
        <f>(VLOOKUP(W$2,Fonder!$A$2:$F$20,4,FALSE)/12)+N6</f>
        <v>#VALUE!</v>
      </c>
      <c r="X6" s="20" t="e">
        <f>(VLOOKUP(X$2,Fonder!$A$2:$F$20,4,FALSE)/12)+O6</f>
        <v>#VALUE!</v>
      </c>
      <c r="Y6" s="20" t="e">
        <f>(VLOOKUP(Y$2,Fonder!$A$2:$F$20,4,FALSE)/12)+P6</f>
        <v>#VALUE!</v>
      </c>
      <c r="Z6" s="20" t="e">
        <f>(VLOOKUP(Z$2,Fonder!$A$2:$F$20,4,FALSE)/12)+Q6</f>
        <v>#VALUE!</v>
      </c>
      <c r="AA6" s="20" t="e">
        <f>(VLOOKUP(AA$2,Fonder!$A$2:$F$20,4,FALSE)/12)+R6</f>
        <v>#VALUE!</v>
      </c>
      <c r="AB6" s="2" t="s">
        <v>177</v>
      </c>
      <c r="AC6" s="20" t="e">
        <f t="shared" si="10"/>
        <v>#VALUE!</v>
      </c>
      <c r="AD6" s="20" t="e">
        <f t="shared" si="1"/>
        <v>#VALUE!</v>
      </c>
      <c r="AE6" s="20" t="e">
        <f t="shared" si="1"/>
        <v>#VALUE!</v>
      </c>
      <c r="AF6" s="20" t="e">
        <f t="shared" si="1"/>
        <v>#VALUE!</v>
      </c>
      <c r="AG6" s="20" t="e">
        <f t="shared" si="1"/>
        <v>#VALUE!</v>
      </c>
      <c r="AH6" s="20" t="e">
        <f t="shared" si="1"/>
        <v>#VALUE!</v>
      </c>
      <c r="AI6" s="20" t="e">
        <f t="shared" si="1"/>
        <v>#VALUE!</v>
      </c>
      <c r="AJ6" s="20" t="e">
        <f t="shared" si="1"/>
        <v>#VALUE!</v>
      </c>
      <c r="AK6" s="2" t="s">
        <v>177</v>
      </c>
    </row>
    <row r="7" spans="1:37" x14ac:dyDescent="0.3">
      <c r="A7" s="15">
        <v>44316</v>
      </c>
      <c r="B7" s="18">
        <f>((In3Y!B8-In3Y!B$4)/In3Y!B$4)+Data3Y!B$3</f>
        <v>0.99235003528581511</v>
      </c>
      <c r="C7" s="18">
        <f>((In3Y!C8-In3Y!C$4)/In3Y!C$4)+Data3Y!C$3</f>
        <v>1.0001077206314388</v>
      </c>
      <c r="D7" s="18">
        <f>((In3Y!D8-In3Y!D$4)/In3Y!D$4)+Data3Y!D$3</f>
        <v>1.1853551809176244</v>
      </c>
      <c r="E7" s="18">
        <f>((In3Y!E8-In3Y!E$4)/In3Y!E$4)+Data3Y!E$3</f>
        <v>1.1249714869111291</v>
      </c>
      <c r="F7" s="18">
        <f>((In3Y!F8-In3Y!F$4)/In3Y!F$4)+Data3Y!F$3</f>
        <v>1.155942379994821</v>
      </c>
      <c r="G7" s="18">
        <f>((In3Y!G8-In3Y!G$4)/In3Y!G$4)+Data3Y!G$3</f>
        <v>1.1320890632771206</v>
      </c>
      <c r="H7" s="18">
        <f>((In3Y!H8-In3Y!H$4)/In3Y!H$4)+Data3Y!H$3</f>
        <v>0.99646680117462483</v>
      </c>
      <c r="I7" s="18">
        <f>((In3Y!I8-In3Y!I$4)/In3Y!I$4)+Data3Y!I$3</f>
        <v>0.99081352385828836</v>
      </c>
      <c r="J7" s="2" t="s">
        <v>177</v>
      </c>
      <c r="K7" s="20">
        <f t="shared" si="2"/>
        <v>-7.1110605435631413E-5</v>
      </c>
      <c r="L7" s="20">
        <f t="shared" si="3"/>
        <v>3.0363579376269101E-4</v>
      </c>
      <c r="M7" s="20">
        <f t="shared" si="4"/>
        <v>3.7228105589450333E-2</v>
      </c>
      <c r="N7" s="20">
        <f t="shared" si="5"/>
        <v>1.2512234242084253E-2</v>
      </c>
      <c r="O7" s="20">
        <f t="shared" si="6"/>
        <v>1.4797286084911487E-2</v>
      </c>
      <c r="P7" s="20">
        <f t="shared" si="7"/>
        <v>1.2699437311377126E-2</v>
      </c>
      <c r="Q7" s="20">
        <f t="shared" si="8"/>
        <v>6.1540507495450036E-4</v>
      </c>
      <c r="R7" s="20">
        <f t="shared" si="9"/>
        <v>6.5398676713623871E-5</v>
      </c>
      <c r="S7" s="2" t="s">
        <v>177</v>
      </c>
      <c r="T7" s="20" t="e">
        <f>(VLOOKUP(T$2,Fonder!$A$2:$F$20,4,FALSE)/12)+K7</f>
        <v>#VALUE!</v>
      </c>
      <c r="U7" s="20" t="e">
        <f>(VLOOKUP(U$2,Fonder!$A$2:$F$20,4,FALSE)/12)+L7</f>
        <v>#VALUE!</v>
      </c>
      <c r="V7" s="20" t="e">
        <f>(VLOOKUP(V$2,Fonder!$A$2:$F$20,4,FALSE)/12)+M7</f>
        <v>#VALUE!</v>
      </c>
      <c r="W7" s="20" t="e">
        <f>(VLOOKUP(W$2,Fonder!$A$2:$F$20,4,FALSE)/12)+N7</f>
        <v>#VALUE!</v>
      </c>
      <c r="X7" s="20" t="e">
        <f>(VLOOKUP(X$2,Fonder!$A$2:$F$20,4,FALSE)/12)+O7</f>
        <v>#VALUE!</v>
      </c>
      <c r="Y7" s="20" t="e">
        <f>(VLOOKUP(Y$2,Fonder!$A$2:$F$20,4,FALSE)/12)+P7</f>
        <v>#VALUE!</v>
      </c>
      <c r="Z7" s="20" t="e">
        <f>(VLOOKUP(Z$2,Fonder!$A$2:$F$20,4,FALSE)/12)+Q7</f>
        <v>#VALUE!</v>
      </c>
      <c r="AA7" s="20" t="e">
        <f>(VLOOKUP(AA$2,Fonder!$A$2:$F$20,4,FALSE)/12)+R7</f>
        <v>#VALUE!</v>
      </c>
      <c r="AB7" s="2" t="s">
        <v>177</v>
      </c>
      <c r="AC7" s="20" t="e">
        <f t="shared" si="10"/>
        <v>#VALUE!</v>
      </c>
      <c r="AD7" s="20" t="e">
        <f t="shared" si="1"/>
        <v>#VALUE!</v>
      </c>
      <c r="AE7" s="20" t="e">
        <f t="shared" si="1"/>
        <v>#VALUE!</v>
      </c>
      <c r="AF7" s="20" t="e">
        <f t="shared" si="1"/>
        <v>#VALUE!</v>
      </c>
      <c r="AG7" s="20" t="e">
        <f t="shared" si="1"/>
        <v>#VALUE!</v>
      </c>
      <c r="AH7" s="20" t="e">
        <f t="shared" si="1"/>
        <v>#VALUE!</v>
      </c>
      <c r="AI7" s="20" t="e">
        <f t="shared" si="1"/>
        <v>#VALUE!</v>
      </c>
      <c r="AJ7" s="20" t="e">
        <f t="shared" si="1"/>
        <v>#VALUE!</v>
      </c>
      <c r="AK7" s="2" t="s">
        <v>177</v>
      </c>
    </row>
    <row r="8" spans="1:37" x14ac:dyDescent="0.3">
      <c r="A8" s="15">
        <v>44347</v>
      </c>
      <c r="B8" s="18">
        <f>((In3Y!B9-In3Y!B$4)/In3Y!B$4)+Data3Y!B$3</f>
        <v>0.99074100211714899</v>
      </c>
      <c r="C8" s="18">
        <f>((In3Y!C9-In3Y!C$4)/In3Y!C$4)+Data3Y!C$3</f>
        <v>0.99966704532100759</v>
      </c>
      <c r="D8" s="18">
        <f>((In3Y!D9-In3Y!D$4)/In3Y!D$4)+Data3Y!D$3</f>
        <v>1.2152485438794836</v>
      </c>
      <c r="E8" s="18">
        <f>((In3Y!E9-In3Y!E$4)/In3Y!E$4)+Data3Y!E$3</f>
        <v>1.1193766532491642</v>
      </c>
      <c r="F8" s="18">
        <f>((In3Y!F9-In3Y!F$4)/In3Y!F$4)+Data3Y!F$3</f>
        <v>1.1842749564643216</v>
      </c>
      <c r="G8" s="18">
        <f>((In3Y!G9-In3Y!G$4)/In3Y!G$4)+Data3Y!G$3</f>
        <v>1.1314445033255285</v>
      </c>
      <c r="H8" s="18">
        <f>((In3Y!H9-In3Y!H$4)/In3Y!H$4)+Data3Y!H$3</f>
        <v>0.99517622749773305</v>
      </c>
      <c r="I8" s="18">
        <f>((In3Y!I9-In3Y!I$4)/In3Y!I$4)+Data3Y!I$3</f>
        <v>0.98876304169866835</v>
      </c>
      <c r="J8" s="2" t="s">
        <v>177</v>
      </c>
      <c r="K8" s="20">
        <f t="shared" si="2"/>
        <v>-1.6214371053080434E-3</v>
      </c>
      <c r="L8" s="20">
        <f t="shared" si="3"/>
        <v>-4.4062784572151958E-4</v>
      </c>
      <c r="M8" s="20">
        <f t="shared" si="4"/>
        <v>2.5218907752794895E-2</v>
      </c>
      <c r="N8" s="20">
        <f t="shared" si="5"/>
        <v>-4.9733115257230009E-3</v>
      </c>
      <c r="O8" s="20">
        <f t="shared" si="6"/>
        <v>2.4510370897230738E-2</v>
      </c>
      <c r="P8" s="20">
        <f t="shared" si="7"/>
        <v>-5.6935445496331116E-4</v>
      </c>
      <c r="Q8" s="20">
        <f t="shared" si="8"/>
        <v>-1.2951496982844812E-3</v>
      </c>
      <c r="R8" s="20">
        <f t="shared" si="9"/>
        <v>-2.069493512397047E-3</v>
      </c>
      <c r="S8" s="2" t="s">
        <v>177</v>
      </c>
      <c r="T8" s="20" t="e">
        <f>(VLOOKUP(T$2,Fonder!$A$2:$F$20,4,FALSE)/12)+K8</f>
        <v>#VALUE!</v>
      </c>
      <c r="U8" s="20" t="e">
        <f>(VLOOKUP(U$2,Fonder!$A$2:$F$20,4,FALSE)/12)+L8</f>
        <v>#VALUE!</v>
      </c>
      <c r="V8" s="20" t="e">
        <f>(VLOOKUP(V$2,Fonder!$A$2:$F$20,4,FALSE)/12)+M8</f>
        <v>#VALUE!</v>
      </c>
      <c r="W8" s="20" t="e">
        <f>(VLOOKUP(W$2,Fonder!$A$2:$F$20,4,FALSE)/12)+N8</f>
        <v>#VALUE!</v>
      </c>
      <c r="X8" s="20" t="e">
        <f>(VLOOKUP(X$2,Fonder!$A$2:$F$20,4,FALSE)/12)+O8</f>
        <v>#VALUE!</v>
      </c>
      <c r="Y8" s="20" t="e">
        <f>(VLOOKUP(Y$2,Fonder!$A$2:$F$20,4,FALSE)/12)+P8</f>
        <v>#VALUE!</v>
      </c>
      <c r="Z8" s="20" t="e">
        <f>(VLOOKUP(Z$2,Fonder!$A$2:$F$20,4,FALSE)/12)+Q8</f>
        <v>#VALUE!</v>
      </c>
      <c r="AA8" s="20" t="e">
        <f>(VLOOKUP(AA$2,Fonder!$A$2:$F$20,4,FALSE)/12)+R8</f>
        <v>#VALUE!</v>
      </c>
      <c r="AB8" s="2" t="s">
        <v>177</v>
      </c>
      <c r="AC8" s="20" t="e">
        <f t="shared" si="10"/>
        <v>#VALUE!</v>
      </c>
      <c r="AD8" s="20" t="e">
        <f t="shared" si="1"/>
        <v>#VALUE!</v>
      </c>
      <c r="AE8" s="20" t="e">
        <f t="shared" si="1"/>
        <v>#VALUE!</v>
      </c>
      <c r="AF8" s="20" t="e">
        <f t="shared" si="1"/>
        <v>#VALUE!</v>
      </c>
      <c r="AG8" s="20" t="e">
        <f t="shared" si="1"/>
        <v>#VALUE!</v>
      </c>
      <c r="AH8" s="20" t="e">
        <f t="shared" si="1"/>
        <v>#VALUE!</v>
      </c>
      <c r="AI8" s="20" t="e">
        <f t="shared" si="1"/>
        <v>#VALUE!</v>
      </c>
      <c r="AJ8" s="20" t="e">
        <f t="shared" si="1"/>
        <v>#VALUE!</v>
      </c>
      <c r="AK8" s="2" t="s">
        <v>177</v>
      </c>
    </row>
    <row r="9" spans="1:37" x14ac:dyDescent="0.3">
      <c r="A9" s="15">
        <v>44377</v>
      </c>
      <c r="B9" s="18">
        <f>((In3Y!B10-In3Y!B$4)/In3Y!B$4)+Data3Y!B$3</f>
        <v>0.99213832039520111</v>
      </c>
      <c r="C9" s="18">
        <f>((In3Y!C10-In3Y!C$4)/In3Y!C$4)+Data3Y!C$3</f>
        <v>0.99987269379920873</v>
      </c>
      <c r="D9" s="18">
        <f>((In3Y!D10-In3Y!D$4)/In3Y!D$4)+Data3Y!D$3</f>
        <v>1.2237203888448007</v>
      </c>
      <c r="E9" s="18">
        <f>((In3Y!E10-In3Y!E$4)/In3Y!E$4)+Data3Y!E$3</f>
        <v>1.1691526618410342</v>
      </c>
      <c r="F9" s="18">
        <f>((In3Y!F10-In3Y!F$4)/In3Y!F$4)+Data3Y!F$3</f>
        <v>1.2017235492738847</v>
      </c>
      <c r="G9" s="18">
        <f>((In3Y!G10-In3Y!G$4)/In3Y!G$4)+Data3Y!G$3</f>
        <v>1.1746131074304169</v>
      </c>
      <c r="H9" s="18">
        <f>((In3Y!H10-In3Y!H$4)/In3Y!H$4)+Data3Y!H$3</f>
        <v>0.99575799919187125</v>
      </c>
      <c r="I9" s="18">
        <f>((In3Y!I10-In3Y!I$4)/In3Y!I$4)+Data3Y!I$3</f>
        <v>0.99006602631570628</v>
      </c>
      <c r="J9" s="2" t="s">
        <v>177</v>
      </c>
      <c r="K9" s="20">
        <f t="shared" si="2"/>
        <v>1.4103769552951118E-3</v>
      </c>
      <c r="L9" s="20">
        <f t="shared" si="3"/>
        <v>2.0571697262972144E-4</v>
      </c>
      <c r="M9" s="20">
        <f t="shared" si="4"/>
        <v>6.9712858394153088E-3</v>
      </c>
      <c r="N9" s="20">
        <f t="shared" si="5"/>
        <v>4.4467613691412389E-2</v>
      </c>
      <c r="O9" s="20">
        <f t="shared" si="6"/>
        <v>1.4733565642269575E-2</v>
      </c>
      <c r="P9" s="20">
        <f t="shared" si="7"/>
        <v>3.8153532036266702E-2</v>
      </c>
      <c r="Q9" s="20">
        <f t="shared" si="8"/>
        <v>5.8459163117374757E-4</v>
      </c>
      <c r="R9" s="20">
        <f t="shared" si="9"/>
        <v>1.3177925975058624E-3</v>
      </c>
      <c r="S9" s="2" t="s">
        <v>177</v>
      </c>
      <c r="T9" s="20" t="e">
        <f>(VLOOKUP(T$2,Fonder!$A$2:$F$20,4,FALSE)/12)+K9</f>
        <v>#VALUE!</v>
      </c>
      <c r="U9" s="20" t="e">
        <f>(VLOOKUP(U$2,Fonder!$A$2:$F$20,4,FALSE)/12)+L9</f>
        <v>#VALUE!</v>
      </c>
      <c r="V9" s="20" t="e">
        <f>(VLOOKUP(V$2,Fonder!$A$2:$F$20,4,FALSE)/12)+M9</f>
        <v>#VALUE!</v>
      </c>
      <c r="W9" s="20" t="e">
        <f>(VLOOKUP(W$2,Fonder!$A$2:$F$20,4,FALSE)/12)+N9</f>
        <v>#VALUE!</v>
      </c>
      <c r="X9" s="20" t="e">
        <f>(VLOOKUP(X$2,Fonder!$A$2:$F$20,4,FALSE)/12)+O9</f>
        <v>#VALUE!</v>
      </c>
      <c r="Y9" s="20" t="e">
        <f>(VLOOKUP(Y$2,Fonder!$A$2:$F$20,4,FALSE)/12)+P9</f>
        <v>#VALUE!</v>
      </c>
      <c r="Z9" s="20" t="e">
        <f>(VLOOKUP(Z$2,Fonder!$A$2:$F$20,4,FALSE)/12)+Q9</f>
        <v>#VALUE!</v>
      </c>
      <c r="AA9" s="20" t="e">
        <f>(VLOOKUP(AA$2,Fonder!$A$2:$F$20,4,FALSE)/12)+R9</f>
        <v>#VALUE!</v>
      </c>
      <c r="AB9" s="2" t="s">
        <v>177</v>
      </c>
      <c r="AC9" s="20" t="e">
        <f t="shared" si="10"/>
        <v>#VALUE!</v>
      </c>
      <c r="AD9" s="20" t="e">
        <f t="shared" si="1"/>
        <v>#VALUE!</v>
      </c>
      <c r="AE9" s="20" t="e">
        <f t="shared" si="1"/>
        <v>#VALUE!</v>
      </c>
      <c r="AF9" s="20" t="e">
        <f t="shared" si="1"/>
        <v>#VALUE!</v>
      </c>
      <c r="AG9" s="20" t="e">
        <f t="shared" si="1"/>
        <v>#VALUE!</v>
      </c>
      <c r="AH9" s="20" t="e">
        <f t="shared" si="1"/>
        <v>#VALUE!</v>
      </c>
      <c r="AI9" s="20" t="e">
        <f t="shared" si="1"/>
        <v>#VALUE!</v>
      </c>
      <c r="AJ9" s="20" t="e">
        <f t="shared" si="1"/>
        <v>#VALUE!</v>
      </c>
      <c r="AK9" s="2" t="s">
        <v>177</v>
      </c>
    </row>
    <row r="10" spans="1:37" x14ac:dyDescent="0.3">
      <c r="A10" s="15">
        <v>44408</v>
      </c>
      <c r="B10" s="18">
        <f>((In3Y!B11-In3Y!B$4)/In3Y!B$4)+Data3Y!B$3</f>
        <v>0.99947776993648552</v>
      </c>
      <c r="C10" s="18">
        <f>((In3Y!C11-In3Y!C$4)/In3Y!C$4)+Data3Y!C$3</f>
        <v>1.0044067531043128</v>
      </c>
      <c r="D10" s="18">
        <f>((In3Y!D11-In3Y!D$4)/In3Y!D$4)+Data3Y!D$3</f>
        <v>1.3157684080743981</v>
      </c>
      <c r="E10" s="18">
        <f>((In3Y!E11-In3Y!E$4)/In3Y!E$4)+Data3Y!E$3</f>
        <v>1.1816826947007233</v>
      </c>
      <c r="F10" s="18">
        <f>((In3Y!F11-In3Y!F$4)/In3Y!F$4)+Data3Y!F$3</f>
        <v>1.27968615891989</v>
      </c>
      <c r="G10" s="18">
        <f>((In3Y!G11-In3Y!G$4)/In3Y!G$4)+Data3Y!G$3</f>
        <v>1.1916779730875862</v>
      </c>
      <c r="H10" s="18">
        <f>((In3Y!H11-In3Y!H$4)/In3Y!H$4)+Data3Y!H$3</f>
        <v>1.0001304087537384</v>
      </c>
      <c r="I10" s="18">
        <f>((In3Y!I11-In3Y!I$4)/In3Y!I$4)+Data3Y!I$3</f>
        <v>0.9982316072935532</v>
      </c>
      <c r="J10" s="2" t="s">
        <v>177</v>
      </c>
      <c r="K10" s="20">
        <f t="shared" si="2"/>
        <v>7.3976071586074887E-3</v>
      </c>
      <c r="L10" s="20">
        <f t="shared" si="3"/>
        <v>4.5346365924605614E-3</v>
      </c>
      <c r="M10" s="20">
        <f t="shared" si="4"/>
        <v>7.5219813340277275E-2</v>
      </c>
      <c r="N10" s="20">
        <f t="shared" si="5"/>
        <v>1.0717191405918092E-2</v>
      </c>
      <c r="O10" s="20">
        <f t="shared" si="6"/>
        <v>6.4875661039606403E-2</v>
      </c>
      <c r="P10" s="20">
        <f t="shared" si="7"/>
        <v>1.4528073583735424E-2</v>
      </c>
      <c r="Q10" s="20">
        <f t="shared" si="8"/>
        <v>4.3910363415766707E-3</v>
      </c>
      <c r="R10" s="20">
        <f t="shared" si="9"/>
        <v>8.2475115404505583E-3</v>
      </c>
      <c r="S10" s="2" t="s">
        <v>177</v>
      </c>
      <c r="T10" s="20" t="e">
        <f>(VLOOKUP(T$2,Fonder!$A$2:$F$20,4,FALSE)/12)+K10</f>
        <v>#VALUE!</v>
      </c>
      <c r="U10" s="20" t="e">
        <f>(VLOOKUP(U$2,Fonder!$A$2:$F$20,4,FALSE)/12)+L10</f>
        <v>#VALUE!</v>
      </c>
      <c r="V10" s="20" t="e">
        <f>(VLOOKUP(V$2,Fonder!$A$2:$F$20,4,FALSE)/12)+M10</f>
        <v>#VALUE!</v>
      </c>
      <c r="W10" s="20" t="e">
        <f>(VLOOKUP(W$2,Fonder!$A$2:$F$20,4,FALSE)/12)+N10</f>
        <v>#VALUE!</v>
      </c>
      <c r="X10" s="20" t="e">
        <f>(VLOOKUP(X$2,Fonder!$A$2:$F$20,4,FALSE)/12)+O10</f>
        <v>#VALUE!</v>
      </c>
      <c r="Y10" s="20" t="e">
        <f>(VLOOKUP(Y$2,Fonder!$A$2:$F$20,4,FALSE)/12)+P10</f>
        <v>#VALUE!</v>
      </c>
      <c r="Z10" s="20" t="e">
        <f>(VLOOKUP(Z$2,Fonder!$A$2:$F$20,4,FALSE)/12)+Q10</f>
        <v>#VALUE!</v>
      </c>
      <c r="AA10" s="20" t="e">
        <f>(VLOOKUP(AA$2,Fonder!$A$2:$F$20,4,FALSE)/12)+R10</f>
        <v>#VALUE!</v>
      </c>
      <c r="AB10" s="2" t="s">
        <v>177</v>
      </c>
      <c r="AC10" s="20" t="e">
        <f t="shared" si="10"/>
        <v>#VALUE!</v>
      </c>
      <c r="AD10" s="20" t="e">
        <f t="shared" si="1"/>
        <v>#VALUE!</v>
      </c>
      <c r="AE10" s="20" t="e">
        <f t="shared" si="1"/>
        <v>#VALUE!</v>
      </c>
      <c r="AF10" s="20" t="e">
        <f t="shared" si="1"/>
        <v>#VALUE!</v>
      </c>
      <c r="AG10" s="20" t="e">
        <f t="shared" si="1"/>
        <v>#VALUE!</v>
      </c>
      <c r="AH10" s="20" t="e">
        <f t="shared" si="1"/>
        <v>#VALUE!</v>
      </c>
      <c r="AI10" s="20" t="e">
        <f t="shared" si="1"/>
        <v>#VALUE!</v>
      </c>
      <c r="AJ10" s="20" t="e">
        <f t="shared" si="1"/>
        <v>#VALUE!</v>
      </c>
      <c r="AK10" s="2" t="s">
        <v>177</v>
      </c>
    </row>
    <row r="11" spans="1:37" x14ac:dyDescent="0.3">
      <c r="A11" s="15">
        <v>44439</v>
      </c>
      <c r="B11" s="18">
        <f>((In3Y!B12-In3Y!B$4)/In3Y!B$4)+Data3Y!B$3</f>
        <v>0.99781227946365569</v>
      </c>
      <c r="C11" s="18">
        <f>((In3Y!C12-In3Y!C$4)/In3Y!C$4)+Data3Y!C$3</f>
        <v>1.0041031767793489</v>
      </c>
      <c r="D11" s="18">
        <f>((In3Y!D12-In3Y!D$4)/In3Y!D$4)+Data3Y!D$3</f>
        <v>1.3221767321179816</v>
      </c>
      <c r="E11" s="18">
        <f>((In3Y!E12-In3Y!E$4)/In3Y!E$4)+Data3Y!E$3</f>
        <v>1.2167621207610819</v>
      </c>
      <c r="F11" s="18">
        <f>((In3Y!F12-In3Y!F$4)/In3Y!F$4)+Data3Y!F$3</f>
        <v>1.2803205926640813</v>
      </c>
      <c r="G11" s="18">
        <f>((In3Y!G12-In3Y!G$4)/In3Y!G$4)+Data3Y!G$3</f>
        <v>1.2287630337037831</v>
      </c>
      <c r="H11" s="18">
        <f>((In3Y!H12-In3Y!H$4)/In3Y!H$4)+Data3Y!H$3</f>
        <v>0.99883848369079753</v>
      </c>
      <c r="I11" s="18">
        <f>((In3Y!I12-In3Y!I$4)/In3Y!I$4)+Data3Y!I$3</f>
        <v>0.99653828040797887</v>
      </c>
      <c r="J11" s="2" t="s">
        <v>177</v>
      </c>
      <c r="K11" s="20">
        <f t="shared" si="2"/>
        <v>-1.6663606964821831E-3</v>
      </c>
      <c r="L11" s="20">
        <f t="shared" si="3"/>
        <v>-3.0224440847859135E-4</v>
      </c>
      <c r="M11" s="20">
        <f t="shared" si="4"/>
        <v>4.870404247630411E-3</v>
      </c>
      <c r="N11" s="20">
        <f t="shared" si="5"/>
        <v>2.9685994571700958E-2</v>
      </c>
      <c r="O11" s="20">
        <f t="shared" si="6"/>
        <v>4.9577292039071352E-4</v>
      </c>
      <c r="P11" s="20">
        <f t="shared" si="7"/>
        <v>3.1120035323058959E-2</v>
      </c>
      <c r="Q11" s="20">
        <f t="shared" si="8"/>
        <v>-1.291756606571659E-3</v>
      </c>
      <c r="R11" s="20">
        <f t="shared" si="9"/>
        <v>-1.6963266572628255E-3</v>
      </c>
      <c r="S11" s="2" t="s">
        <v>177</v>
      </c>
      <c r="T11" s="20" t="e">
        <f>(VLOOKUP(T$2,Fonder!$A$2:$F$20,4,FALSE)/12)+K11</f>
        <v>#VALUE!</v>
      </c>
      <c r="U11" s="20" t="e">
        <f>(VLOOKUP(U$2,Fonder!$A$2:$F$20,4,FALSE)/12)+L11</f>
        <v>#VALUE!</v>
      </c>
      <c r="V11" s="20" t="e">
        <f>(VLOOKUP(V$2,Fonder!$A$2:$F$20,4,FALSE)/12)+M11</f>
        <v>#VALUE!</v>
      </c>
      <c r="W11" s="20" t="e">
        <f>(VLOOKUP(W$2,Fonder!$A$2:$F$20,4,FALSE)/12)+N11</f>
        <v>#VALUE!</v>
      </c>
      <c r="X11" s="20" t="e">
        <f>(VLOOKUP(X$2,Fonder!$A$2:$F$20,4,FALSE)/12)+O11</f>
        <v>#VALUE!</v>
      </c>
      <c r="Y11" s="20" t="e">
        <f>(VLOOKUP(Y$2,Fonder!$A$2:$F$20,4,FALSE)/12)+P11</f>
        <v>#VALUE!</v>
      </c>
      <c r="Z11" s="20" t="e">
        <f>(VLOOKUP(Z$2,Fonder!$A$2:$F$20,4,FALSE)/12)+Q11</f>
        <v>#VALUE!</v>
      </c>
      <c r="AA11" s="20" t="e">
        <f>(VLOOKUP(AA$2,Fonder!$A$2:$F$20,4,FALSE)/12)+R11</f>
        <v>#VALUE!</v>
      </c>
      <c r="AB11" s="2" t="s">
        <v>177</v>
      </c>
      <c r="AC11" s="20" t="e">
        <f t="shared" si="10"/>
        <v>#VALUE!</v>
      </c>
      <c r="AD11" s="20" t="e">
        <f t="shared" si="1"/>
        <v>#VALUE!</v>
      </c>
      <c r="AE11" s="20" t="e">
        <f t="shared" si="1"/>
        <v>#VALUE!</v>
      </c>
      <c r="AF11" s="20" t="e">
        <f t="shared" si="1"/>
        <v>#VALUE!</v>
      </c>
      <c r="AG11" s="20" t="e">
        <f t="shared" si="1"/>
        <v>#VALUE!</v>
      </c>
      <c r="AH11" s="20" t="e">
        <f t="shared" si="1"/>
        <v>#VALUE!</v>
      </c>
      <c r="AI11" s="20" t="e">
        <f t="shared" si="1"/>
        <v>#VALUE!</v>
      </c>
      <c r="AJ11" s="20" t="e">
        <f t="shared" si="1"/>
        <v>#VALUE!</v>
      </c>
      <c r="AK11" s="2" t="s">
        <v>177</v>
      </c>
    </row>
    <row r="12" spans="1:37" x14ac:dyDescent="0.3">
      <c r="A12" s="15">
        <v>44469</v>
      </c>
      <c r="B12" s="18">
        <f>((In3Y!B13-In3Y!B$4)/In3Y!B$4)+Data3Y!B$3</f>
        <v>0.99065631616090333</v>
      </c>
      <c r="C12" s="18">
        <f>((In3Y!C13-In3Y!C$4)/In3Y!C$4)+Data3Y!C$3</f>
        <v>1.0009890712523013</v>
      </c>
      <c r="D12" s="18">
        <f>((In3Y!D13-In3Y!D$4)/In3Y!D$4)+Data3Y!D$3</f>
        <v>1.2401038568969827</v>
      </c>
      <c r="E12" s="18">
        <f>((In3Y!E13-In3Y!E$4)/In3Y!E$4)+Data3Y!E$3</f>
        <v>1.184731879788298</v>
      </c>
      <c r="F12" s="18">
        <f>((In3Y!F13-In3Y!F$4)/In3Y!F$4)+Data3Y!F$3</f>
        <v>1.201416705662443</v>
      </c>
      <c r="G12" s="18">
        <f>((In3Y!G13-In3Y!G$4)/In3Y!G$4)+Data3Y!G$3</f>
        <v>1.1884175896589784</v>
      </c>
      <c r="H12" s="18">
        <f>((In3Y!H13-In3Y!H$4)/In3Y!H$4)+Data3Y!H$3</f>
        <v>0.99487757118088183</v>
      </c>
      <c r="I12" s="18">
        <f>((In3Y!I13-In3Y!I$4)/In3Y!I$4)+Data3Y!I$3</f>
        <v>0.98764021505172428</v>
      </c>
      <c r="J12" s="2" t="s">
        <v>177</v>
      </c>
      <c r="K12" s="20">
        <f t="shared" si="2"/>
        <v>-7.1716528750266351E-3</v>
      </c>
      <c r="L12" s="20">
        <f t="shared" si="3"/>
        <v>-3.101380016579669E-3</v>
      </c>
      <c r="M12" s="20">
        <f t="shared" si="4"/>
        <v>-6.2074058049355618E-2</v>
      </c>
      <c r="N12" s="20">
        <f t="shared" si="5"/>
        <v>-2.6324160184037493E-2</v>
      </c>
      <c r="O12" s="20">
        <f t="shared" si="6"/>
        <v>-6.1628226128469632E-2</v>
      </c>
      <c r="P12" s="20">
        <f t="shared" si="7"/>
        <v>-3.2834194175905496E-2</v>
      </c>
      <c r="Q12" s="20">
        <f t="shared" si="8"/>
        <v>-3.9655185243562263E-3</v>
      </c>
      <c r="R12" s="20">
        <f t="shared" si="9"/>
        <v>-8.9289749638234994E-3</v>
      </c>
      <c r="S12" s="2" t="s">
        <v>177</v>
      </c>
      <c r="T12" s="20" t="e">
        <f>(VLOOKUP(T$2,Fonder!$A$2:$F$20,4,FALSE)/12)+K12</f>
        <v>#VALUE!</v>
      </c>
      <c r="U12" s="20" t="e">
        <f>(VLOOKUP(U$2,Fonder!$A$2:$F$20,4,FALSE)/12)+L12</f>
        <v>#VALUE!</v>
      </c>
      <c r="V12" s="20" t="e">
        <f>(VLOOKUP(V$2,Fonder!$A$2:$F$20,4,FALSE)/12)+M12</f>
        <v>#VALUE!</v>
      </c>
      <c r="W12" s="20" t="e">
        <f>(VLOOKUP(W$2,Fonder!$A$2:$F$20,4,FALSE)/12)+N12</f>
        <v>#VALUE!</v>
      </c>
      <c r="X12" s="20" t="e">
        <f>(VLOOKUP(X$2,Fonder!$A$2:$F$20,4,FALSE)/12)+O12</f>
        <v>#VALUE!</v>
      </c>
      <c r="Y12" s="20" t="e">
        <f>(VLOOKUP(Y$2,Fonder!$A$2:$F$20,4,FALSE)/12)+P12</f>
        <v>#VALUE!</v>
      </c>
      <c r="Z12" s="20" t="e">
        <f>(VLOOKUP(Z$2,Fonder!$A$2:$F$20,4,FALSE)/12)+Q12</f>
        <v>#VALUE!</v>
      </c>
      <c r="AA12" s="20" t="e">
        <f>(VLOOKUP(AA$2,Fonder!$A$2:$F$20,4,FALSE)/12)+R12</f>
        <v>#VALUE!</v>
      </c>
      <c r="AB12" s="2" t="s">
        <v>177</v>
      </c>
      <c r="AC12" s="20" t="e">
        <f t="shared" si="10"/>
        <v>#VALUE!</v>
      </c>
      <c r="AD12" s="20" t="e">
        <f t="shared" si="1"/>
        <v>#VALUE!</v>
      </c>
      <c r="AE12" s="20" t="e">
        <f t="shared" si="1"/>
        <v>#VALUE!</v>
      </c>
      <c r="AF12" s="20" t="e">
        <f t="shared" si="1"/>
        <v>#VALUE!</v>
      </c>
      <c r="AG12" s="20" t="e">
        <f t="shared" si="1"/>
        <v>#VALUE!</v>
      </c>
      <c r="AH12" s="20" t="e">
        <f t="shared" si="1"/>
        <v>#VALUE!</v>
      </c>
      <c r="AI12" s="20" t="e">
        <f t="shared" si="1"/>
        <v>#VALUE!</v>
      </c>
      <c r="AJ12" s="20" t="e">
        <f t="shared" si="1"/>
        <v>#VALUE!</v>
      </c>
      <c r="AK12" s="2" t="s">
        <v>177</v>
      </c>
    </row>
    <row r="13" spans="1:37" x14ac:dyDescent="0.3">
      <c r="A13" s="15">
        <v>44500</v>
      </c>
      <c r="B13" s="18">
        <f>((In3Y!B14-In3Y!B$4)/In3Y!B$4)+Data3Y!B$3</f>
        <v>0.98642201834862386</v>
      </c>
      <c r="C13" s="18">
        <f>((In3Y!C14-In3Y!C$4)/In3Y!C$4)+Data3Y!C$3</f>
        <v>0.99443769830388973</v>
      </c>
      <c r="D13" s="18">
        <f>((In3Y!D14-In3Y!D$4)/In3Y!D$4)+Data3Y!D$3</f>
        <v>1.3024655436409391</v>
      </c>
      <c r="E13" s="18">
        <f>((In3Y!E14-In3Y!E$4)/In3Y!E$4)+Data3Y!E$3</f>
        <v>1.2210641385197198</v>
      </c>
      <c r="F13" s="18">
        <f>((In3Y!F14-In3Y!F$4)/In3Y!F$4)+Data3Y!F$3</f>
        <v>1.2600765982057078</v>
      </c>
      <c r="G13" s="18">
        <f>((In3Y!G14-In3Y!G$4)/In3Y!G$4)+Data3Y!G$3</f>
        <v>1.2225823990659204</v>
      </c>
      <c r="H13" s="18">
        <f>((In3Y!H14-In3Y!H$4)/In3Y!H$4)+Data3Y!H$3</f>
        <v>0.98925242675149772</v>
      </c>
      <c r="I13" s="18">
        <f>((In3Y!I14-In3Y!I$4)/In3Y!I$4)+Data3Y!I$3</f>
        <v>0.98247726690877368</v>
      </c>
      <c r="J13" s="2" t="s">
        <v>177</v>
      </c>
      <c r="K13" s="20">
        <f t="shared" si="2"/>
        <v>-4.2742349119507805E-3</v>
      </c>
      <c r="L13" s="20">
        <f t="shared" si="3"/>
        <v>-6.544899576391372E-3</v>
      </c>
      <c r="M13" s="20">
        <f t="shared" si="4"/>
        <v>5.028747100262998E-2</v>
      </c>
      <c r="N13" s="20">
        <f t="shared" si="5"/>
        <v>3.0667072737094125E-2</v>
      </c>
      <c r="O13" s="20">
        <f t="shared" si="6"/>
        <v>4.8825600865039398E-2</v>
      </c>
      <c r="P13" s="20">
        <f t="shared" si="7"/>
        <v>2.8748151915814146E-2</v>
      </c>
      <c r="Q13" s="20">
        <f t="shared" si="8"/>
        <v>-5.654107191005675E-3</v>
      </c>
      <c r="R13" s="20">
        <f t="shared" si="9"/>
        <v>-5.2275596561043303E-3</v>
      </c>
      <c r="S13" s="2" t="s">
        <v>177</v>
      </c>
      <c r="T13" s="20" t="e">
        <f>(VLOOKUP(T$2,Fonder!$A$2:$F$20,4,FALSE)/12)+K13</f>
        <v>#VALUE!</v>
      </c>
      <c r="U13" s="20" t="e">
        <f>(VLOOKUP(U$2,Fonder!$A$2:$F$20,4,FALSE)/12)+L13</f>
        <v>#VALUE!</v>
      </c>
      <c r="V13" s="20" t="e">
        <f>(VLOOKUP(V$2,Fonder!$A$2:$F$20,4,FALSE)/12)+M13</f>
        <v>#VALUE!</v>
      </c>
      <c r="W13" s="20" t="e">
        <f>(VLOOKUP(W$2,Fonder!$A$2:$F$20,4,FALSE)/12)+N13</f>
        <v>#VALUE!</v>
      </c>
      <c r="X13" s="20" t="e">
        <f>(VLOOKUP(X$2,Fonder!$A$2:$F$20,4,FALSE)/12)+O13</f>
        <v>#VALUE!</v>
      </c>
      <c r="Y13" s="20" t="e">
        <f>(VLOOKUP(Y$2,Fonder!$A$2:$F$20,4,FALSE)/12)+P13</f>
        <v>#VALUE!</v>
      </c>
      <c r="Z13" s="20" t="e">
        <f>(VLOOKUP(Z$2,Fonder!$A$2:$F$20,4,FALSE)/12)+Q13</f>
        <v>#VALUE!</v>
      </c>
      <c r="AA13" s="20" t="e">
        <f>(VLOOKUP(AA$2,Fonder!$A$2:$F$20,4,FALSE)/12)+R13</f>
        <v>#VALUE!</v>
      </c>
      <c r="AB13" s="2" t="s">
        <v>177</v>
      </c>
      <c r="AC13" s="20" t="e">
        <f t="shared" si="10"/>
        <v>#VALUE!</v>
      </c>
      <c r="AD13" s="20" t="e">
        <f t="shared" si="1"/>
        <v>#VALUE!</v>
      </c>
      <c r="AE13" s="20" t="e">
        <f t="shared" si="1"/>
        <v>#VALUE!</v>
      </c>
      <c r="AF13" s="20" t="e">
        <f t="shared" si="1"/>
        <v>#VALUE!</v>
      </c>
      <c r="AG13" s="20" t="e">
        <f t="shared" si="1"/>
        <v>#VALUE!</v>
      </c>
      <c r="AH13" s="20" t="e">
        <f t="shared" si="1"/>
        <v>#VALUE!</v>
      </c>
      <c r="AI13" s="20" t="e">
        <f t="shared" si="1"/>
        <v>#VALUE!</v>
      </c>
      <c r="AJ13" s="20" t="e">
        <f t="shared" si="1"/>
        <v>#VALUE!</v>
      </c>
      <c r="AK13" s="2" t="s">
        <v>177</v>
      </c>
    </row>
    <row r="14" spans="1:37" x14ac:dyDescent="0.3">
      <c r="A14" s="15">
        <v>44530</v>
      </c>
      <c r="B14" s="18">
        <f>((In3Y!B15-In3Y!B$4)/In3Y!B$4)+Data3Y!B$3</f>
        <v>0.99328158080451656</v>
      </c>
      <c r="C14" s="18">
        <f>((In3Y!C15-In3Y!C$4)/In3Y!C$4)+Data3Y!C$3</f>
        <v>0.99833522660503748</v>
      </c>
      <c r="D14" s="18">
        <f>((In3Y!D15-In3Y!D$4)/In3Y!D$4)+Data3Y!D$3</f>
        <v>1.3242173729960229</v>
      </c>
      <c r="E14" s="18">
        <f>((In3Y!E15-In3Y!E$4)/In3Y!E$4)+Data3Y!E$3</f>
        <v>1.2515028020531056</v>
      </c>
      <c r="F14" s="18">
        <f>((In3Y!F15-In3Y!F$4)/In3Y!F$4)+Data3Y!F$3</f>
        <v>1.2848676666489938</v>
      </c>
      <c r="G14" s="18">
        <f>((In3Y!G15-In3Y!G$4)/In3Y!G$4)+Data3Y!G$3</f>
        <v>1.2607774307552186</v>
      </c>
      <c r="H14" s="18">
        <f>((In3Y!H15-In3Y!H$4)/In3Y!H$4)+Data3Y!H$3</f>
        <v>0.98898485231377575</v>
      </c>
      <c r="I14" s="18">
        <f>((In3Y!I15-In3Y!I$4)/In3Y!I$4)+Data3Y!I$3</f>
        <v>0.98951290974085693</v>
      </c>
      <c r="J14" s="2" t="s">
        <v>177</v>
      </c>
      <c r="K14" s="20">
        <f t="shared" si="2"/>
        <v>6.953983516483575E-3</v>
      </c>
      <c r="L14" s="20">
        <f t="shared" si="3"/>
        <v>3.91932879032586E-3</v>
      </c>
      <c r="M14" s="20">
        <f t="shared" si="4"/>
        <v>1.670050272061574E-2</v>
      </c>
      <c r="N14" s="20">
        <f t="shared" si="5"/>
        <v>2.4927980908755698E-2</v>
      </c>
      <c r="O14" s="20">
        <f t="shared" si="6"/>
        <v>1.9674255103687477E-2</v>
      </c>
      <c r="P14" s="20">
        <f t="shared" si="7"/>
        <v>3.1241273977508754E-2</v>
      </c>
      <c r="Q14" s="20">
        <f t="shared" si="8"/>
        <v>-2.7048145699337667E-4</v>
      </c>
      <c r="R14" s="20">
        <f t="shared" si="9"/>
        <v>7.1611253196930402E-3</v>
      </c>
      <c r="S14" s="2" t="s">
        <v>177</v>
      </c>
      <c r="T14" s="20" t="e">
        <f>(VLOOKUP(T$2,Fonder!$A$2:$F$20,4,FALSE)/12)+K14</f>
        <v>#VALUE!</v>
      </c>
      <c r="U14" s="20" t="e">
        <f>(VLOOKUP(U$2,Fonder!$A$2:$F$20,4,FALSE)/12)+L14</f>
        <v>#VALUE!</v>
      </c>
      <c r="V14" s="20" t="e">
        <f>(VLOOKUP(V$2,Fonder!$A$2:$F$20,4,FALSE)/12)+M14</f>
        <v>#VALUE!</v>
      </c>
      <c r="W14" s="20" t="e">
        <f>(VLOOKUP(W$2,Fonder!$A$2:$F$20,4,FALSE)/12)+N14</f>
        <v>#VALUE!</v>
      </c>
      <c r="X14" s="20" t="e">
        <f>(VLOOKUP(X$2,Fonder!$A$2:$F$20,4,FALSE)/12)+O14</f>
        <v>#VALUE!</v>
      </c>
      <c r="Y14" s="20" t="e">
        <f>(VLOOKUP(Y$2,Fonder!$A$2:$F$20,4,FALSE)/12)+P14</f>
        <v>#VALUE!</v>
      </c>
      <c r="Z14" s="20" t="e">
        <f>(VLOOKUP(Z$2,Fonder!$A$2:$F$20,4,FALSE)/12)+Q14</f>
        <v>#VALUE!</v>
      </c>
      <c r="AA14" s="20" t="e">
        <f>(VLOOKUP(AA$2,Fonder!$A$2:$F$20,4,FALSE)/12)+R14</f>
        <v>#VALUE!</v>
      </c>
      <c r="AB14" s="2" t="s">
        <v>177</v>
      </c>
      <c r="AC14" s="20" t="e">
        <f t="shared" si="10"/>
        <v>#VALUE!</v>
      </c>
      <c r="AD14" s="20" t="e">
        <f t="shared" si="1"/>
        <v>#VALUE!</v>
      </c>
      <c r="AE14" s="20" t="e">
        <f t="shared" si="1"/>
        <v>#VALUE!</v>
      </c>
      <c r="AF14" s="20" t="e">
        <f t="shared" si="1"/>
        <v>#VALUE!</v>
      </c>
      <c r="AG14" s="20" t="e">
        <f t="shared" si="1"/>
        <v>#VALUE!</v>
      </c>
      <c r="AH14" s="20" t="e">
        <f t="shared" si="1"/>
        <v>#VALUE!</v>
      </c>
      <c r="AI14" s="20" t="e">
        <f t="shared" si="1"/>
        <v>#VALUE!</v>
      </c>
      <c r="AJ14" s="20" t="e">
        <f t="shared" si="1"/>
        <v>#VALUE!</v>
      </c>
      <c r="AK14" s="2" t="s">
        <v>177</v>
      </c>
    </row>
    <row r="15" spans="1:37" x14ac:dyDescent="0.3">
      <c r="A15" s="15">
        <v>44561</v>
      </c>
      <c r="B15" s="18">
        <f>((In3Y!B16-In3Y!B$4)/In3Y!B$4)+Data3Y!B$3</f>
        <v>0.99047282992237118</v>
      </c>
      <c r="C15" s="18">
        <f>((In3Y!C16-In3Y!C$4)/In3Y!C$4)+Data3Y!C$3</f>
        <v>0.99689568725762867</v>
      </c>
      <c r="D15" s="18">
        <f>((In3Y!D16-In3Y!D$4)/In3Y!D$4)+Data3Y!D$3</f>
        <v>1.3934282100701301</v>
      </c>
      <c r="E15" s="18">
        <f>((In3Y!E16-In3Y!E$4)/In3Y!E$4)+Data3Y!E$3</f>
        <v>1.3043333738111014</v>
      </c>
      <c r="F15" s="18">
        <f>((In3Y!F16-In3Y!F$4)/In3Y!F$4)+Data3Y!F$3</f>
        <v>1.3473292951894451</v>
      </c>
      <c r="G15" s="18">
        <f>((In3Y!G16-In3Y!G$4)/In3Y!G$4)+Data3Y!G$3</f>
        <v>1.309935619172182</v>
      </c>
      <c r="H15" s="18">
        <f>((In3Y!H16-In3Y!H$4)/In3Y!H$4)+Data3Y!H$3</f>
        <v>0.98958148925445388</v>
      </c>
      <c r="I15" s="18">
        <f>((In3Y!I16-In3Y!I$4)/In3Y!I$4)+Data3Y!I$3</f>
        <v>0.98668332337723497</v>
      </c>
      <c r="J15" s="2" t="s">
        <v>177</v>
      </c>
      <c r="K15" s="20">
        <f t="shared" si="2"/>
        <v>-2.8277488845311893E-3</v>
      </c>
      <c r="L15" s="20">
        <f t="shared" si="3"/>
        <v>-1.4419398505091108E-3</v>
      </c>
      <c r="M15" s="20">
        <f t="shared" si="4"/>
        <v>5.2265465236661646E-2</v>
      </c>
      <c r="N15" s="20">
        <f t="shared" si="5"/>
        <v>4.2213706330762157E-2</v>
      </c>
      <c r="O15" s="20">
        <f t="shared" si="6"/>
        <v>4.8613277586286197E-2</v>
      </c>
      <c r="P15" s="20">
        <f t="shared" si="7"/>
        <v>3.8990377855603775E-2</v>
      </c>
      <c r="Q15" s="20">
        <f t="shared" si="8"/>
        <v>6.0328218302063696E-4</v>
      </c>
      <c r="R15" s="20">
        <f t="shared" si="9"/>
        <v>-2.8595749845881091E-3</v>
      </c>
      <c r="S15" s="2" t="s">
        <v>177</v>
      </c>
      <c r="T15" s="20" t="e">
        <f>(VLOOKUP(T$2,Fonder!$A$2:$F$20,4,FALSE)/12)+K15</f>
        <v>#VALUE!</v>
      </c>
      <c r="U15" s="20" t="e">
        <f>(VLOOKUP(U$2,Fonder!$A$2:$F$20,4,FALSE)/12)+L15</f>
        <v>#VALUE!</v>
      </c>
      <c r="V15" s="20" t="e">
        <f>(VLOOKUP(V$2,Fonder!$A$2:$F$20,4,FALSE)/12)+M15</f>
        <v>#VALUE!</v>
      </c>
      <c r="W15" s="20" t="e">
        <f>(VLOOKUP(W$2,Fonder!$A$2:$F$20,4,FALSE)/12)+N15</f>
        <v>#VALUE!</v>
      </c>
      <c r="X15" s="20" t="e">
        <f>(VLOOKUP(X$2,Fonder!$A$2:$F$20,4,FALSE)/12)+O15</f>
        <v>#VALUE!</v>
      </c>
      <c r="Y15" s="20" t="e">
        <f>(VLOOKUP(Y$2,Fonder!$A$2:$F$20,4,FALSE)/12)+P15</f>
        <v>#VALUE!</v>
      </c>
      <c r="Z15" s="20" t="e">
        <f>(VLOOKUP(Z$2,Fonder!$A$2:$F$20,4,FALSE)/12)+Q15</f>
        <v>#VALUE!</v>
      </c>
      <c r="AA15" s="20" t="e">
        <f>(VLOOKUP(AA$2,Fonder!$A$2:$F$20,4,FALSE)/12)+R15</f>
        <v>#VALUE!</v>
      </c>
      <c r="AB15" s="2" t="s">
        <v>177</v>
      </c>
      <c r="AC15" s="20" t="e">
        <f t="shared" si="10"/>
        <v>#VALUE!</v>
      </c>
      <c r="AD15" s="20" t="e">
        <f t="shared" si="1"/>
        <v>#VALUE!</v>
      </c>
      <c r="AE15" s="20" t="e">
        <f t="shared" si="1"/>
        <v>#VALUE!</v>
      </c>
      <c r="AF15" s="20" t="e">
        <f t="shared" si="1"/>
        <v>#VALUE!</v>
      </c>
      <c r="AG15" s="20" t="e">
        <f t="shared" si="1"/>
        <v>#VALUE!</v>
      </c>
      <c r="AH15" s="20" t="e">
        <f t="shared" si="1"/>
        <v>#VALUE!</v>
      </c>
      <c r="AI15" s="20" t="e">
        <f t="shared" si="1"/>
        <v>#VALUE!</v>
      </c>
      <c r="AJ15" s="20" t="e">
        <f t="shared" si="1"/>
        <v>#VALUE!</v>
      </c>
      <c r="AK15" s="2" t="s">
        <v>177</v>
      </c>
    </row>
    <row r="16" spans="1:37" x14ac:dyDescent="0.3">
      <c r="A16" s="15">
        <v>44592</v>
      </c>
      <c r="B16" s="18">
        <f>((In3Y!B17-In3Y!B$4)/In3Y!B$4)+Data3Y!B$3</f>
        <v>0.9835709244883557</v>
      </c>
      <c r="C16" s="18">
        <f>((In3Y!C17-In3Y!C$4)/In3Y!C$4)+Data3Y!C$3</f>
        <v>0.99252810529202085</v>
      </c>
      <c r="D16" s="18">
        <f>((In3Y!D17-In3Y!D$4)/In3Y!D$4)+Data3Y!D$3</f>
        <v>1.255081959893442</v>
      </c>
      <c r="E16" s="18">
        <f>((In3Y!E17-In3Y!E$4)/In3Y!E$4)+Data3Y!E$3</f>
        <v>1.2785562062247586</v>
      </c>
      <c r="F16" s="18">
        <f>((In3Y!F17-In3Y!F$4)/In3Y!F$4)+Data3Y!F$3</f>
        <v>1.2279402366998791</v>
      </c>
      <c r="G16" s="18">
        <f>((In3Y!G17-In3Y!G$4)/In3Y!G$4)+Data3Y!G$3</f>
        <v>1.2750448185272463</v>
      </c>
      <c r="H16" s="18">
        <f>((In3Y!H17-In3Y!H$4)/In3Y!H$4)+Data3Y!H$3</f>
        <v>0.98320092002362225</v>
      </c>
      <c r="I16" s="18">
        <f>((In3Y!I17-In3Y!I$4)/In3Y!I$4)+Data3Y!I$3</f>
        <v>0.97991001583493731</v>
      </c>
      <c r="J16" s="2" t="s">
        <v>177</v>
      </c>
      <c r="K16" s="20">
        <f t="shared" si="2"/>
        <v>-6.9682935518347033E-3</v>
      </c>
      <c r="L16" s="20">
        <f t="shared" si="3"/>
        <v>-4.3811825263510018E-3</v>
      </c>
      <c r="M16" s="20">
        <f t="shared" si="4"/>
        <v>-9.9284806477202947E-2</v>
      </c>
      <c r="N16" s="20">
        <f t="shared" si="5"/>
        <v>-1.9762714121946523E-2</v>
      </c>
      <c r="O16" s="20">
        <f t="shared" si="6"/>
        <v>-8.8611640016911353E-2</v>
      </c>
      <c r="P16" s="20">
        <f t="shared" si="7"/>
        <v>-2.6635507985487972E-2</v>
      </c>
      <c r="Q16" s="20">
        <f t="shared" si="8"/>
        <v>-6.4477451327820123E-3</v>
      </c>
      <c r="R16" s="20">
        <f t="shared" si="9"/>
        <v>-6.8647228364151491E-3</v>
      </c>
      <c r="S16" s="2" t="s">
        <v>177</v>
      </c>
      <c r="T16" s="20" t="e">
        <f>(VLOOKUP(T$2,Fonder!$A$2:$F$20,4,FALSE)/12)+K16</f>
        <v>#VALUE!</v>
      </c>
      <c r="U16" s="20" t="e">
        <f>(VLOOKUP(U$2,Fonder!$A$2:$F$20,4,FALSE)/12)+L16</f>
        <v>#VALUE!</v>
      </c>
      <c r="V16" s="20" t="e">
        <f>(VLOOKUP(V$2,Fonder!$A$2:$F$20,4,FALSE)/12)+M16</f>
        <v>#VALUE!</v>
      </c>
      <c r="W16" s="20" t="e">
        <f>(VLOOKUP(W$2,Fonder!$A$2:$F$20,4,FALSE)/12)+N16</f>
        <v>#VALUE!</v>
      </c>
      <c r="X16" s="20" t="e">
        <f>(VLOOKUP(X$2,Fonder!$A$2:$F$20,4,FALSE)/12)+O16</f>
        <v>#VALUE!</v>
      </c>
      <c r="Y16" s="20" t="e">
        <f>(VLOOKUP(Y$2,Fonder!$A$2:$F$20,4,FALSE)/12)+P16</f>
        <v>#VALUE!</v>
      </c>
      <c r="Z16" s="20" t="e">
        <f>(VLOOKUP(Z$2,Fonder!$A$2:$F$20,4,FALSE)/12)+Q16</f>
        <v>#VALUE!</v>
      </c>
      <c r="AA16" s="20" t="e">
        <f>(VLOOKUP(AA$2,Fonder!$A$2:$F$20,4,FALSE)/12)+R16</f>
        <v>#VALUE!</v>
      </c>
      <c r="AB16" s="2" t="s">
        <v>177</v>
      </c>
      <c r="AC16" s="20" t="e">
        <f t="shared" si="10"/>
        <v>#VALUE!</v>
      </c>
      <c r="AD16" s="20" t="e">
        <f t="shared" si="1"/>
        <v>#VALUE!</v>
      </c>
      <c r="AE16" s="20" t="e">
        <f t="shared" si="1"/>
        <v>#VALUE!</v>
      </c>
      <c r="AF16" s="20" t="e">
        <f t="shared" si="1"/>
        <v>#VALUE!</v>
      </c>
      <c r="AG16" s="20" t="e">
        <f t="shared" si="1"/>
        <v>#VALUE!</v>
      </c>
      <c r="AH16" s="20" t="e">
        <f t="shared" si="1"/>
        <v>#VALUE!</v>
      </c>
      <c r="AI16" s="20" t="e">
        <f t="shared" si="1"/>
        <v>#VALUE!</v>
      </c>
      <c r="AJ16" s="20" t="e">
        <f t="shared" si="1"/>
        <v>#VALUE!</v>
      </c>
      <c r="AK16" s="2" t="s">
        <v>177</v>
      </c>
    </row>
    <row r="17" spans="1:37" x14ac:dyDescent="0.3">
      <c r="A17" s="15">
        <v>44620</v>
      </c>
      <c r="B17" s="18">
        <f>((In3Y!B18-In3Y!B$4)/In3Y!B$4)+Data3Y!B$3</f>
        <v>0.97551164431898374</v>
      </c>
      <c r="C17" s="18">
        <f>((In3Y!C18-In3Y!C$4)/In3Y!C$4)+Data3Y!C$3</f>
        <v>0.98349915782051778</v>
      </c>
      <c r="D17" s="18">
        <f>((In3Y!D18-In3Y!D$4)/In3Y!D$4)+Data3Y!D$3</f>
        <v>1.1687741797658515</v>
      </c>
      <c r="E17" s="18">
        <f>((In3Y!E18-In3Y!E$4)/In3Y!E$4)+Data3Y!E$3</f>
        <v>1.2678168880716516</v>
      </c>
      <c r="F17" s="18">
        <f>((In3Y!F18-In3Y!F$4)/In3Y!F$4)+Data3Y!F$3</f>
        <v>1.1362180730887139</v>
      </c>
      <c r="G17" s="18">
        <f>((In3Y!G18-In3Y!G$4)/In3Y!G$4)+Data3Y!G$3</f>
        <v>1.249791097430655</v>
      </c>
      <c r="H17" s="18">
        <f>((In3Y!H18-In3Y!H$4)/In3Y!H$4)+Data3Y!H$3</f>
        <v>0.97063235407395609</v>
      </c>
      <c r="I17" s="18">
        <f>((In3Y!I18-In3Y!I$4)/In3Y!I$4)+Data3Y!I$3</f>
        <v>0.96922617410845513</v>
      </c>
      <c r="J17" s="2" t="s">
        <v>177</v>
      </c>
      <c r="K17" s="20">
        <f t="shared" si="2"/>
        <v>-8.1938983440003055E-3</v>
      </c>
      <c r="L17" s="20">
        <f t="shared" si="3"/>
        <v>-9.0969186901227461E-3</v>
      </c>
      <c r="M17" s="20">
        <f t="shared" si="4"/>
        <v>-6.8766648621830351E-2</v>
      </c>
      <c r="N17" s="20">
        <f t="shared" si="5"/>
        <v>-8.3995667150350561E-3</v>
      </c>
      <c r="O17" s="20">
        <f t="shared" si="6"/>
        <v>-7.4695950885745765E-2</v>
      </c>
      <c r="P17" s="20">
        <f t="shared" si="7"/>
        <v>-1.9806143854426139E-2</v>
      </c>
      <c r="Q17" s="20">
        <f t="shared" si="8"/>
        <v>-1.2783313861590151E-2</v>
      </c>
      <c r="R17" s="20">
        <f t="shared" si="9"/>
        <v>-1.090288042150378E-2</v>
      </c>
      <c r="S17" s="2" t="s">
        <v>177</v>
      </c>
      <c r="T17" s="20" t="e">
        <f>(VLOOKUP(T$2,Fonder!$A$2:$F$20,4,FALSE)/12)+K17</f>
        <v>#VALUE!</v>
      </c>
      <c r="U17" s="20" t="e">
        <f>(VLOOKUP(U$2,Fonder!$A$2:$F$20,4,FALSE)/12)+L17</f>
        <v>#VALUE!</v>
      </c>
      <c r="V17" s="20" t="e">
        <f>(VLOOKUP(V$2,Fonder!$A$2:$F$20,4,FALSE)/12)+M17</f>
        <v>#VALUE!</v>
      </c>
      <c r="W17" s="20" t="e">
        <f>(VLOOKUP(W$2,Fonder!$A$2:$F$20,4,FALSE)/12)+N17</f>
        <v>#VALUE!</v>
      </c>
      <c r="X17" s="20" t="e">
        <f>(VLOOKUP(X$2,Fonder!$A$2:$F$20,4,FALSE)/12)+O17</f>
        <v>#VALUE!</v>
      </c>
      <c r="Y17" s="20" t="e">
        <f>(VLOOKUP(Y$2,Fonder!$A$2:$F$20,4,FALSE)/12)+P17</f>
        <v>#VALUE!</v>
      </c>
      <c r="Z17" s="20" t="e">
        <f>(VLOOKUP(Z$2,Fonder!$A$2:$F$20,4,FALSE)/12)+Q17</f>
        <v>#VALUE!</v>
      </c>
      <c r="AA17" s="20" t="e">
        <f>(VLOOKUP(AA$2,Fonder!$A$2:$F$20,4,FALSE)/12)+R17</f>
        <v>#VALUE!</v>
      </c>
      <c r="AB17" s="2" t="s">
        <v>177</v>
      </c>
      <c r="AC17" s="20" t="e">
        <f t="shared" si="10"/>
        <v>#VALUE!</v>
      </c>
      <c r="AD17" s="20" t="e">
        <f t="shared" si="1"/>
        <v>#VALUE!</v>
      </c>
      <c r="AE17" s="20" t="e">
        <f t="shared" si="1"/>
        <v>#VALUE!</v>
      </c>
      <c r="AF17" s="20" t="e">
        <f t="shared" si="1"/>
        <v>#VALUE!</v>
      </c>
      <c r="AG17" s="20" t="e">
        <f t="shared" si="1"/>
        <v>#VALUE!</v>
      </c>
      <c r="AH17" s="20" t="e">
        <f t="shared" si="1"/>
        <v>#VALUE!</v>
      </c>
      <c r="AI17" s="20" t="e">
        <f t="shared" si="1"/>
        <v>#VALUE!</v>
      </c>
      <c r="AJ17" s="20" t="e">
        <f t="shared" si="1"/>
        <v>#VALUE!</v>
      </c>
      <c r="AK17" s="2" t="s">
        <v>177</v>
      </c>
    </row>
    <row r="18" spans="1:37" x14ac:dyDescent="0.3">
      <c r="A18" s="15">
        <v>44651</v>
      </c>
      <c r="B18" s="18">
        <f>((In3Y!B19-In3Y!B$4)/In3Y!B$4)+Data3Y!B$3</f>
        <v>0.94914608327452366</v>
      </c>
      <c r="C18" s="18">
        <f>((In3Y!C19-In3Y!C$4)/In3Y!C$4)+Data3Y!C$3</f>
        <v>0.96544126287751186</v>
      </c>
      <c r="D18" s="18">
        <f>((In3Y!D19-In3Y!D$4)/In3Y!D$4)+Data3Y!D$3</f>
        <v>1.1985003518963055</v>
      </c>
      <c r="E18" s="18">
        <f>((In3Y!E19-In3Y!E$4)/In3Y!E$4)+Data3Y!E$3</f>
        <v>1.2825216675366791</v>
      </c>
      <c r="F18" s="18">
        <f>((In3Y!F19-In3Y!F$4)/In3Y!F$4)+Data3Y!F$3</f>
        <v>1.1659227373933507</v>
      </c>
      <c r="G18" s="18">
        <f>((In3Y!G19-In3Y!G$4)/In3Y!G$4)+Data3Y!G$3</f>
        <v>1.2560481521988325</v>
      </c>
      <c r="H18" s="18">
        <f>((In3Y!H19-In3Y!H$4)/In3Y!H$4)+Data3Y!H$3</f>
        <v>0.95707727630844586</v>
      </c>
      <c r="I18" s="18">
        <f>((In3Y!I19-In3Y!I$4)/In3Y!I$4)+Data3Y!I$3</f>
        <v>0.94093663180451914</v>
      </c>
      <c r="J18" s="2" t="s">
        <v>177</v>
      </c>
      <c r="K18" s="20">
        <f t="shared" si="2"/>
        <v>-2.7027418071330356E-2</v>
      </c>
      <c r="L18" s="20">
        <f t="shared" si="3"/>
        <v>-1.8360864673258148E-2</v>
      </c>
      <c r="M18" s="20">
        <f t="shared" si="4"/>
        <v>2.5433631787116662E-2</v>
      </c>
      <c r="N18" s="20">
        <f t="shared" si="5"/>
        <v>1.159850417152386E-2</v>
      </c>
      <c r="O18" s="20">
        <f t="shared" si="6"/>
        <v>2.6143453451578313E-2</v>
      </c>
      <c r="P18" s="20">
        <f t="shared" si="7"/>
        <v>5.0064805078551267E-3</v>
      </c>
      <c r="Q18" s="20">
        <f t="shared" si="8"/>
        <v>-1.3965202899549611E-2</v>
      </c>
      <c r="R18" s="20">
        <f t="shared" si="9"/>
        <v>-2.9187761391151201E-2</v>
      </c>
      <c r="S18" s="2" t="s">
        <v>177</v>
      </c>
      <c r="T18" s="20" t="e">
        <f>(VLOOKUP(T$2,Fonder!$A$2:$F$20,4,FALSE)/12)+K18</f>
        <v>#VALUE!</v>
      </c>
      <c r="U18" s="20" t="e">
        <f>(VLOOKUP(U$2,Fonder!$A$2:$F$20,4,FALSE)/12)+L18</f>
        <v>#VALUE!</v>
      </c>
      <c r="V18" s="20" t="e">
        <f>(VLOOKUP(V$2,Fonder!$A$2:$F$20,4,FALSE)/12)+M18</f>
        <v>#VALUE!</v>
      </c>
      <c r="W18" s="20" t="e">
        <f>(VLOOKUP(W$2,Fonder!$A$2:$F$20,4,FALSE)/12)+N18</f>
        <v>#VALUE!</v>
      </c>
      <c r="X18" s="20" t="e">
        <f>(VLOOKUP(X$2,Fonder!$A$2:$F$20,4,FALSE)/12)+O18</f>
        <v>#VALUE!</v>
      </c>
      <c r="Y18" s="20" t="e">
        <f>(VLOOKUP(Y$2,Fonder!$A$2:$F$20,4,FALSE)/12)+P18</f>
        <v>#VALUE!</v>
      </c>
      <c r="Z18" s="20" t="e">
        <f>(VLOOKUP(Z$2,Fonder!$A$2:$F$20,4,FALSE)/12)+Q18</f>
        <v>#VALUE!</v>
      </c>
      <c r="AA18" s="20" t="e">
        <f>(VLOOKUP(AA$2,Fonder!$A$2:$F$20,4,FALSE)/12)+R18</f>
        <v>#VALUE!</v>
      </c>
      <c r="AB18" s="2" t="s">
        <v>177</v>
      </c>
      <c r="AC18" s="20" t="e">
        <f t="shared" si="10"/>
        <v>#VALUE!</v>
      </c>
      <c r="AD18" s="20" t="e">
        <f t="shared" si="1"/>
        <v>#VALUE!</v>
      </c>
      <c r="AE18" s="20" t="e">
        <f t="shared" si="1"/>
        <v>#VALUE!</v>
      </c>
      <c r="AF18" s="20" t="e">
        <f t="shared" si="1"/>
        <v>#VALUE!</v>
      </c>
      <c r="AG18" s="20" t="e">
        <f t="shared" si="1"/>
        <v>#VALUE!</v>
      </c>
      <c r="AH18" s="20" t="e">
        <f t="shared" si="1"/>
        <v>#VALUE!</v>
      </c>
      <c r="AI18" s="20" t="e">
        <f t="shared" si="1"/>
        <v>#VALUE!</v>
      </c>
      <c r="AJ18" s="20" t="e">
        <f t="shared" si="1"/>
        <v>#VALUE!</v>
      </c>
      <c r="AK18" s="2" t="s">
        <v>177</v>
      </c>
    </row>
    <row r="19" spans="1:37" x14ac:dyDescent="0.3">
      <c r="A19" s="15">
        <v>44681</v>
      </c>
      <c r="B19" s="18">
        <f>((In3Y!B20-In3Y!B$4)/In3Y!B$4)+Data3Y!B$3</f>
        <v>0.93386026817219481</v>
      </c>
      <c r="C19" s="18">
        <f>((In3Y!C20-In3Y!C$4)/In3Y!C$4)+Data3Y!C$3</f>
        <v>0.95706843197931768</v>
      </c>
      <c r="D19" s="18">
        <f>((In3Y!D20-In3Y!D$4)/In3Y!D$4)+Data3Y!D$3</f>
        <v>1.1513451368867995</v>
      </c>
      <c r="E19" s="18">
        <f>((In3Y!E20-In3Y!E$4)/In3Y!E$4)+Data3Y!E$3</f>
        <v>1.2336490277806316</v>
      </c>
      <c r="F19" s="18">
        <f>((In3Y!F20-In3Y!F$4)/In3Y!F$4)+Data3Y!F$3</f>
        <v>1.1115122958996935</v>
      </c>
      <c r="G19" s="18">
        <f>((In3Y!G20-In3Y!G$4)/In3Y!G$4)+Data3Y!G$3</f>
        <v>1.2126628155932144</v>
      </c>
      <c r="H19" s="18">
        <f>((In3Y!H20-In3Y!H$4)/In3Y!H$4)+Data3Y!H$3</f>
        <v>0.94422829775359107</v>
      </c>
      <c r="I19" s="18">
        <f>((In3Y!I20-In3Y!I$4)/In3Y!I$4)+Data3Y!I$3</f>
        <v>0.92496420545594193</v>
      </c>
      <c r="J19" s="2" t="s">
        <v>177</v>
      </c>
      <c r="K19" s="20">
        <f t="shared" si="2"/>
        <v>-1.6104807649411801E-2</v>
      </c>
      <c r="L19" s="20">
        <f t="shared" si="3"/>
        <v>-8.6725430330570896E-3</v>
      </c>
      <c r="M19" s="20">
        <f t="shared" si="4"/>
        <v>-3.9345182448128235E-2</v>
      </c>
      <c r="N19" s="20">
        <f t="shared" si="5"/>
        <v>-3.8106677643830023E-2</v>
      </c>
      <c r="O19" s="20">
        <f t="shared" si="6"/>
        <v>-4.6667278841565851E-2</v>
      </c>
      <c r="P19" s="20">
        <f t="shared" si="7"/>
        <v>-3.454114122111307E-2</v>
      </c>
      <c r="Q19" s="20">
        <f t="shared" si="8"/>
        <v>-1.3425225812919495E-2</v>
      </c>
      <c r="R19" s="20">
        <f t="shared" si="9"/>
        <v>-1.6975028719995122E-2</v>
      </c>
      <c r="S19" s="2" t="s">
        <v>177</v>
      </c>
      <c r="T19" s="20" t="e">
        <f>(VLOOKUP(T$2,Fonder!$A$2:$F$20,4,FALSE)/12)+K19</f>
        <v>#VALUE!</v>
      </c>
      <c r="U19" s="20" t="e">
        <f>(VLOOKUP(U$2,Fonder!$A$2:$F$20,4,FALSE)/12)+L19</f>
        <v>#VALUE!</v>
      </c>
      <c r="V19" s="20" t="e">
        <f>(VLOOKUP(V$2,Fonder!$A$2:$F$20,4,FALSE)/12)+M19</f>
        <v>#VALUE!</v>
      </c>
      <c r="W19" s="20" t="e">
        <f>(VLOOKUP(W$2,Fonder!$A$2:$F$20,4,FALSE)/12)+N19</f>
        <v>#VALUE!</v>
      </c>
      <c r="X19" s="20" t="e">
        <f>(VLOOKUP(X$2,Fonder!$A$2:$F$20,4,FALSE)/12)+O19</f>
        <v>#VALUE!</v>
      </c>
      <c r="Y19" s="20" t="e">
        <f>(VLOOKUP(Y$2,Fonder!$A$2:$F$20,4,FALSE)/12)+P19</f>
        <v>#VALUE!</v>
      </c>
      <c r="Z19" s="20" t="e">
        <f>(VLOOKUP(Z$2,Fonder!$A$2:$F$20,4,FALSE)/12)+Q19</f>
        <v>#VALUE!</v>
      </c>
      <c r="AA19" s="20" t="e">
        <f>(VLOOKUP(AA$2,Fonder!$A$2:$F$20,4,FALSE)/12)+R19</f>
        <v>#VALUE!</v>
      </c>
      <c r="AB19" s="2" t="s">
        <v>177</v>
      </c>
      <c r="AC19" s="20" t="e">
        <f t="shared" si="10"/>
        <v>#VALUE!</v>
      </c>
      <c r="AD19" s="20" t="e">
        <f t="shared" si="1"/>
        <v>#VALUE!</v>
      </c>
      <c r="AE19" s="20" t="e">
        <f t="shared" si="1"/>
        <v>#VALUE!</v>
      </c>
      <c r="AF19" s="20" t="e">
        <f t="shared" si="1"/>
        <v>#VALUE!</v>
      </c>
      <c r="AG19" s="20" t="e">
        <f t="shared" si="1"/>
        <v>#VALUE!</v>
      </c>
      <c r="AH19" s="20" t="e">
        <f t="shared" si="1"/>
        <v>#VALUE!</v>
      </c>
      <c r="AI19" s="20" t="e">
        <f t="shared" si="1"/>
        <v>#VALUE!</v>
      </c>
      <c r="AJ19" s="20" t="e">
        <f t="shared" si="1"/>
        <v>#VALUE!</v>
      </c>
      <c r="AK19" s="2" t="s">
        <v>177</v>
      </c>
    </row>
    <row r="20" spans="1:37" x14ac:dyDescent="0.3">
      <c r="A20" s="15">
        <v>44712</v>
      </c>
      <c r="B20" s="18">
        <f>((In3Y!B21-In3Y!B$4)/In3Y!B$4)+Data3Y!B$3</f>
        <v>0.93140437544107268</v>
      </c>
      <c r="C20" s="18">
        <f>((In3Y!C21-In3Y!C$4)/In3Y!C$4)+Data3Y!C$3</f>
        <v>0.94638450389752826</v>
      </c>
      <c r="D20" s="18">
        <f>((In3Y!D21-In3Y!D$4)/In3Y!D$4)+Data3Y!D$3</f>
        <v>1.1390996881653561</v>
      </c>
      <c r="E20" s="18">
        <f>((In3Y!E21-In3Y!E$4)/In3Y!E$4)+Data3Y!E$3</f>
        <v>1.2260492464347605</v>
      </c>
      <c r="F20" s="18">
        <f>((In3Y!F21-In3Y!F$4)/In3Y!F$4)+Data3Y!F$3</f>
        <v>1.089967417716351</v>
      </c>
      <c r="G20" s="18">
        <f>((In3Y!G21-In3Y!G$4)/In3Y!G$4)+Data3Y!G$3</f>
        <v>1.2086319669163477</v>
      </c>
      <c r="H20" s="18">
        <f>((In3Y!H21-In3Y!H$4)/In3Y!H$4)+Data3Y!H$3</f>
        <v>0.93641458361768759</v>
      </c>
      <c r="I20" s="18">
        <f>((In3Y!I21-In3Y!I$4)/In3Y!I$4)+Data3Y!I$3</f>
        <v>0.92074392598984167</v>
      </c>
      <c r="J20" s="2" t="s">
        <v>177</v>
      </c>
      <c r="K20" s="20">
        <f t="shared" si="2"/>
        <v>-2.6298289099813132E-3</v>
      </c>
      <c r="L20" s="20">
        <f t="shared" si="3"/>
        <v>-1.116318094380564E-2</v>
      </c>
      <c r="M20" s="20">
        <f t="shared" si="4"/>
        <v>-1.0635775780105994E-2</v>
      </c>
      <c r="N20" s="20">
        <f t="shared" si="5"/>
        <v>-6.1604080048142107E-3</v>
      </c>
      <c r="O20" s="20">
        <f t="shared" si="6"/>
        <v>-1.9383391675306116E-2</v>
      </c>
      <c r="P20" s="20">
        <f t="shared" si="7"/>
        <v>-3.3239649348817402E-3</v>
      </c>
      <c r="Q20" s="20">
        <f t="shared" si="8"/>
        <v>-8.2752382601676278E-3</v>
      </c>
      <c r="R20" s="20">
        <f t="shared" si="9"/>
        <v>-4.5626408472962954E-3</v>
      </c>
      <c r="S20" s="2" t="s">
        <v>177</v>
      </c>
      <c r="T20" s="20" t="e">
        <f>(VLOOKUP(T$2,Fonder!$A$2:$F$20,4,FALSE)/12)+K20</f>
        <v>#VALUE!</v>
      </c>
      <c r="U20" s="20" t="e">
        <f>(VLOOKUP(U$2,Fonder!$A$2:$F$20,4,FALSE)/12)+L20</f>
        <v>#VALUE!</v>
      </c>
      <c r="V20" s="20" t="e">
        <f>(VLOOKUP(V$2,Fonder!$A$2:$F$20,4,FALSE)/12)+M20</f>
        <v>#VALUE!</v>
      </c>
      <c r="W20" s="20" t="e">
        <f>(VLOOKUP(W$2,Fonder!$A$2:$F$20,4,FALSE)/12)+N20</f>
        <v>#VALUE!</v>
      </c>
      <c r="X20" s="20" t="e">
        <f>(VLOOKUP(X$2,Fonder!$A$2:$F$20,4,FALSE)/12)+O20</f>
        <v>#VALUE!</v>
      </c>
      <c r="Y20" s="20" t="e">
        <f>(VLOOKUP(Y$2,Fonder!$A$2:$F$20,4,FALSE)/12)+P20</f>
        <v>#VALUE!</v>
      </c>
      <c r="Z20" s="20" t="e">
        <f>(VLOOKUP(Z$2,Fonder!$A$2:$F$20,4,FALSE)/12)+Q20</f>
        <v>#VALUE!</v>
      </c>
      <c r="AA20" s="20" t="e">
        <f>(VLOOKUP(AA$2,Fonder!$A$2:$F$20,4,FALSE)/12)+R20</f>
        <v>#VALUE!</v>
      </c>
      <c r="AB20" s="2" t="s">
        <v>177</v>
      </c>
      <c r="AC20" s="20" t="e">
        <f t="shared" si="10"/>
        <v>#VALUE!</v>
      </c>
      <c r="AD20" s="20" t="e">
        <f t="shared" ref="AD20:AD39" si="11">AD19*(1+U20)</f>
        <v>#VALUE!</v>
      </c>
      <c r="AE20" s="20" t="e">
        <f t="shared" ref="AE20:AE39" si="12">AE19*(1+V20)</f>
        <v>#VALUE!</v>
      </c>
      <c r="AF20" s="20" t="e">
        <f t="shared" ref="AF20:AF39" si="13">AF19*(1+W20)</f>
        <v>#VALUE!</v>
      </c>
      <c r="AG20" s="20" t="e">
        <f t="shared" ref="AG20:AG39" si="14">AG19*(1+X20)</f>
        <v>#VALUE!</v>
      </c>
      <c r="AH20" s="20" t="e">
        <f t="shared" ref="AH20:AH39" si="15">AH19*(1+Y20)</f>
        <v>#VALUE!</v>
      </c>
      <c r="AI20" s="20" t="e">
        <f t="shared" ref="AI20:AI39" si="16">AI19*(1+Z20)</f>
        <v>#VALUE!</v>
      </c>
      <c r="AJ20" s="20" t="e">
        <f t="shared" ref="AJ20:AJ39" si="17">AJ19*(1+AA20)</f>
        <v>#VALUE!</v>
      </c>
      <c r="AK20" s="2" t="s">
        <v>177</v>
      </c>
    </row>
    <row r="21" spans="1:37" x14ac:dyDescent="0.3">
      <c r="A21" s="15">
        <v>44742</v>
      </c>
      <c r="B21" s="18">
        <f>((In3Y!B22-In3Y!B$4)/In3Y!B$4)+Data3Y!B$3</f>
        <v>0.92028228652081856</v>
      </c>
      <c r="C21" s="18">
        <f>((In3Y!C22-In3Y!C$4)/In3Y!C$4)+Data3Y!C$3</f>
        <v>0.93387911786595634</v>
      </c>
      <c r="D21" s="18">
        <f>((In3Y!D22-In3Y!D$4)/In3Y!D$4)+Data3Y!D$3</f>
        <v>1.0040685774730616</v>
      </c>
      <c r="E21" s="18">
        <f>((In3Y!E22-In3Y!E$4)/In3Y!E$4)+Data3Y!E$3</f>
        <v>1.1769685306740749</v>
      </c>
      <c r="F21" s="18">
        <f>((In3Y!F22-In3Y!F$4)/In3Y!F$4)+Data3Y!F$3</f>
        <v>0.96556256753825109</v>
      </c>
      <c r="G21" s="18">
        <f>((In3Y!G22-In3Y!G$4)/In3Y!G$4)+Data3Y!G$3</f>
        <v>1.1589952130931487</v>
      </c>
      <c r="H21" s="18">
        <f>((In3Y!H22-In3Y!H$4)/In3Y!H$4)+Data3Y!H$3</f>
        <v>0.92259395849352899</v>
      </c>
      <c r="I21" s="18">
        <f>((In3Y!I22-In3Y!I$4)/In3Y!I$4)+Data3Y!I$3</f>
        <v>0.90857694167622771</v>
      </c>
      <c r="J21" s="2" t="s">
        <v>177</v>
      </c>
      <c r="K21" s="20">
        <f t="shared" si="2"/>
        <v>-1.1941203212608054E-2</v>
      </c>
      <c r="L21" s="20">
        <f t="shared" si="3"/>
        <v>-1.3213853333471248E-2</v>
      </c>
      <c r="M21" s="20">
        <f t="shared" si="4"/>
        <v>-0.11854196089701052</v>
      </c>
      <c r="N21" s="20">
        <f t="shared" si="5"/>
        <v>-4.0031602240617858E-2</v>
      </c>
      <c r="O21" s="20">
        <f t="shared" si="6"/>
        <v>-0.11413630183436785</v>
      </c>
      <c r="P21" s="20">
        <f t="shared" si="7"/>
        <v>-4.1068542932750751E-2</v>
      </c>
      <c r="Q21" s="20">
        <f t="shared" si="8"/>
        <v>-1.4759087871917598E-2</v>
      </c>
      <c r="R21" s="20">
        <f t="shared" si="9"/>
        <v>-1.3214297667545227E-2</v>
      </c>
      <c r="S21" s="2" t="s">
        <v>177</v>
      </c>
      <c r="T21" s="20" t="e">
        <f>(VLOOKUP(T$2,Fonder!$A$2:$F$20,4,FALSE)/12)+K21</f>
        <v>#VALUE!</v>
      </c>
      <c r="U21" s="20" t="e">
        <f>(VLOOKUP(U$2,Fonder!$A$2:$F$20,4,FALSE)/12)+L21</f>
        <v>#VALUE!</v>
      </c>
      <c r="V21" s="20" t="e">
        <f>(VLOOKUP(V$2,Fonder!$A$2:$F$20,4,FALSE)/12)+M21</f>
        <v>#VALUE!</v>
      </c>
      <c r="W21" s="20" t="e">
        <f>(VLOOKUP(W$2,Fonder!$A$2:$F$20,4,FALSE)/12)+N21</f>
        <v>#VALUE!</v>
      </c>
      <c r="X21" s="20" t="e">
        <f>(VLOOKUP(X$2,Fonder!$A$2:$F$20,4,FALSE)/12)+O21</f>
        <v>#VALUE!</v>
      </c>
      <c r="Y21" s="20" t="e">
        <f>(VLOOKUP(Y$2,Fonder!$A$2:$F$20,4,FALSE)/12)+P21</f>
        <v>#VALUE!</v>
      </c>
      <c r="Z21" s="20" t="e">
        <f>(VLOOKUP(Z$2,Fonder!$A$2:$F$20,4,FALSE)/12)+Q21</f>
        <v>#VALUE!</v>
      </c>
      <c r="AA21" s="20" t="e">
        <f>(VLOOKUP(AA$2,Fonder!$A$2:$F$20,4,FALSE)/12)+R21</f>
        <v>#VALUE!</v>
      </c>
      <c r="AB21" s="2" t="s">
        <v>177</v>
      </c>
      <c r="AC21" s="20" t="e">
        <f t="shared" si="10"/>
        <v>#VALUE!</v>
      </c>
      <c r="AD21" s="20" t="e">
        <f t="shared" si="11"/>
        <v>#VALUE!</v>
      </c>
      <c r="AE21" s="20" t="e">
        <f t="shared" si="12"/>
        <v>#VALUE!</v>
      </c>
      <c r="AF21" s="20" t="e">
        <f t="shared" si="13"/>
        <v>#VALUE!</v>
      </c>
      <c r="AG21" s="20" t="e">
        <f t="shared" si="14"/>
        <v>#VALUE!</v>
      </c>
      <c r="AH21" s="20" t="e">
        <f t="shared" si="15"/>
        <v>#VALUE!</v>
      </c>
      <c r="AI21" s="20" t="e">
        <f t="shared" si="16"/>
        <v>#VALUE!</v>
      </c>
      <c r="AJ21" s="20" t="e">
        <f t="shared" si="17"/>
        <v>#VALUE!</v>
      </c>
      <c r="AK21" s="2" t="s">
        <v>177</v>
      </c>
    </row>
    <row r="22" spans="1:37" x14ac:dyDescent="0.3">
      <c r="A22" s="15">
        <v>44773</v>
      </c>
      <c r="B22" s="18">
        <f>((In3Y!B23-In3Y!B$4)/In3Y!B$4)+Data3Y!B$3</f>
        <v>0.93394495412844047</v>
      </c>
      <c r="C22" s="18">
        <f>((In3Y!C23-In3Y!C$4)/In3Y!C$4)+Data3Y!C$3</f>
        <v>0.94434760468486822</v>
      </c>
      <c r="D22" s="18">
        <f>((In3Y!D23-In3Y!D$4)/In3Y!D$4)+Data3Y!D$3</f>
        <v>1.1261433546362369</v>
      </c>
      <c r="E22" s="18">
        <f>((In3Y!E23-In3Y!E$4)/In3Y!E$4)+Data3Y!E$3</f>
        <v>1.249264779571847</v>
      </c>
      <c r="F22" s="18">
        <f>((In3Y!F23-In3Y!F$4)/In3Y!F$4)+Data3Y!F$3</f>
        <v>1.0770441278508218</v>
      </c>
      <c r="G22" s="18">
        <f>((In3Y!G23-In3Y!G$4)/In3Y!G$4)+Data3Y!G$3</f>
        <v>1.2247904397164187</v>
      </c>
      <c r="H22" s="18">
        <f>((In3Y!H23-In3Y!H$4)/In3Y!H$4)+Data3Y!H$3</f>
        <v>0.93542266625764714</v>
      </c>
      <c r="I22" s="18">
        <f>((In3Y!I23-In3Y!I$4)/In3Y!I$4)+Data3Y!I$3</f>
        <v>0.92286473297112104</v>
      </c>
      <c r="J22" s="2" t="s">
        <v>177</v>
      </c>
      <c r="K22" s="20">
        <f t="shared" si="2"/>
        <v>1.4846170362872391E-2</v>
      </c>
      <c r="L22" s="20">
        <f t="shared" si="3"/>
        <v>1.1209680801979927E-2</v>
      </c>
      <c r="M22" s="20">
        <f t="shared" si="4"/>
        <v>0.12158011902971899</v>
      </c>
      <c r="N22" s="20">
        <f t="shared" si="5"/>
        <v>6.1425813021837028E-2</v>
      </c>
      <c r="O22" s="20">
        <f t="shared" si="6"/>
        <v>0.11545762445700269</v>
      </c>
      <c r="P22" s="20">
        <f t="shared" si="7"/>
        <v>5.6769196179572212E-2</v>
      </c>
      <c r="Q22" s="20">
        <f t="shared" si="8"/>
        <v>1.390504202419196E-2</v>
      </c>
      <c r="R22" s="20">
        <f t="shared" si="9"/>
        <v>1.5725461036391497E-2</v>
      </c>
      <c r="S22" s="2" t="s">
        <v>177</v>
      </c>
      <c r="T22" s="20" t="e">
        <f>(VLOOKUP(T$2,Fonder!$A$2:$F$20,4,FALSE)/12)+K22</f>
        <v>#VALUE!</v>
      </c>
      <c r="U22" s="20" t="e">
        <f>(VLOOKUP(U$2,Fonder!$A$2:$F$20,4,FALSE)/12)+L22</f>
        <v>#VALUE!</v>
      </c>
      <c r="V22" s="20" t="e">
        <f>(VLOOKUP(V$2,Fonder!$A$2:$F$20,4,FALSE)/12)+M22</f>
        <v>#VALUE!</v>
      </c>
      <c r="W22" s="20" t="e">
        <f>(VLOOKUP(W$2,Fonder!$A$2:$F$20,4,FALSE)/12)+N22</f>
        <v>#VALUE!</v>
      </c>
      <c r="X22" s="20" t="e">
        <f>(VLOOKUP(X$2,Fonder!$A$2:$F$20,4,FALSE)/12)+O22</f>
        <v>#VALUE!</v>
      </c>
      <c r="Y22" s="20" t="e">
        <f>(VLOOKUP(Y$2,Fonder!$A$2:$F$20,4,FALSE)/12)+P22</f>
        <v>#VALUE!</v>
      </c>
      <c r="Z22" s="20" t="e">
        <f>(VLOOKUP(Z$2,Fonder!$A$2:$F$20,4,FALSE)/12)+Q22</f>
        <v>#VALUE!</v>
      </c>
      <c r="AA22" s="20" t="e">
        <f>(VLOOKUP(AA$2,Fonder!$A$2:$F$20,4,FALSE)/12)+R22</f>
        <v>#VALUE!</v>
      </c>
      <c r="AB22" s="2" t="s">
        <v>177</v>
      </c>
      <c r="AC22" s="20" t="e">
        <f t="shared" si="10"/>
        <v>#VALUE!</v>
      </c>
      <c r="AD22" s="20" t="e">
        <f t="shared" si="11"/>
        <v>#VALUE!</v>
      </c>
      <c r="AE22" s="20" t="e">
        <f t="shared" si="12"/>
        <v>#VALUE!</v>
      </c>
      <c r="AF22" s="20" t="e">
        <f t="shared" si="13"/>
        <v>#VALUE!</v>
      </c>
      <c r="AG22" s="20" t="e">
        <f t="shared" si="14"/>
        <v>#VALUE!</v>
      </c>
      <c r="AH22" s="20" t="e">
        <f t="shared" si="15"/>
        <v>#VALUE!</v>
      </c>
      <c r="AI22" s="20" t="e">
        <f t="shared" si="16"/>
        <v>#VALUE!</v>
      </c>
      <c r="AJ22" s="20" t="e">
        <f t="shared" si="17"/>
        <v>#VALUE!</v>
      </c>
      <c r="AK22" s="2" t="s">
        <v>177</v>
      </c>
    </row>
    <row r="23" spans="1:37" x14ac:dyDescent="0.3">
      <c r="A23" s="15">
        <v>44804</v>
      </c>
      <c r="B23" s="18">
        <f>((In3Y!B24-In3Y!B$4)/In3Y!B$4)+Data3Y!B$3</f>
        <v>0.91465067043048687</v>
      </c>
      <c r="C23" s="18">
        <f>((In3Y!C24-In3Y!C$4)/In3Y!C$4)+Data3Y!C$3</f>
        <v>0.93264522699674879</v>
      </c>
      <c r="D23" s="18">
        <f>((In3Y!D24-In3Y!D$4)/In3Y!D$4)+Data3Y!D$3</f>
        <v>1.0446208955606795</v>
      </c>
      <c r="E23" s="18">
        <f>((In3Y!E24-In3Y!E$4)/In3Y!E$4)+Data3Y!E$3</f>
        <v>1.2642996988795274</v>
      </c>
      <c r="F23" s="18">
        <f>((In3Y!F24-In3Y!F$4)/In3Y!F$4)+Data3Y!F$3</f>
        <v>1.0064992960269901</v>
      </c>
      <c r="G23" s="18">
        <f>((In3Y!G24-In3Y!G$4)/In3Y!G$4)+Data3Y!G$3</f>
        <v>1.228280083535972</v>
      </c>
      <c r="H23" s="18">
        <f>((In3Y!H24-In3Y!H$4)/In3Y!H$4)+Data3Y!H$3</f>
        <v>0.92220543500441232</v>
      </c>
      <c r="I23" s="18">
        <f>((In3Y!I24-In3Y!I$4)/In3Y!I$4)+Data3Y!I$3</f>
        <v>0.90172382731384471</v>
      </c>
      <c r="J23" s="2" t="s">
        <v>177</v>
      </c>
      <c r="K23" s="20">
        <f t="shared" si="2"/>
        <v>-2.0658908871089787E-2</v>
      </c>
      <c r="L23" s="20">
        <f t="shared" si="3"/>
        <v>-1.2392023477440395E-2</v>
      </c>
      <c r="M23" s="20">
        <f t="shared" si="4"/>
        <v>-7.2390836157702587E-2</v>
      </c>
      <c r="N23" s="20">
        <f t="shared" si="5"/>
        <v>1.2035014156753343E-2</v>
      </c>
      <c r="O23" s="20">
        <f t="shared" si="6"/>
        <v>-6.5498552937287569E-2</v>
      </c>
      <c r="P23" s="20">
        <f t="shared" si="7"/>
        <v>2.849176239782869E-3</v>
      </c>
      <c r="Q23" s="20">
        <f t="shared" si="8"/>
        <v>-1.4129688888246728E-2</v>
      </c>
      <c r="R23" s="20">
        <f t="shared" si="9"/>
        <v>-2.2907913697399751E-2</v>
      </c>
      <c r="S23" s="2" t="s">
        <v>177</v>
      </c>
      <c r="T23" s="20" t="e">
        <f>(VLOOKUP(T$2,Fonder!$A$2:$F$20,4,FALSE)/12)+K23</f>
        <v>#VALUE!</v>
      </c>
      <c r="U23" s="20" t="e">
        <f>(VLOOKUP(U$2,Fonder!$A$2:$F$20,4,FALSE)/12)+L23</f>
        <v>#VALUE!</v>
      </c>
      <c r="V23" s="20" t="e">
        <f>(VLOOKUP(V$2,Fonder!$A$2:$F$20,4,FALSE)/12)+M23</f>
        <v>#VALUE!</v>
      </c>
      <c r="W23" s="20" t="e">
        <f>(VLOOKUP(W$2,Fonder!$A$2:$F$20,4,FALSE)/12)+N23</f>
        <v>#VALUE!</v>
      </c>
      <c r="X23" s="20" t="e">
        <f>(VLOOKUP(X$2,Fonder!$A$2:$F$20,4,FALSE)/12)+O23</f>
        <v>#VALUE!</v>
      </c>
      <c r="Y23" s="20" t="e">
        <f>(VLOOKUP(Y$2,Fonder!$A$2:$F$20,4,FALSE)/12)+P23</f>
        <v>#VALUE!</v>
      </c>
      <c r="Z23" s="20" t="e">
        <f>(VLOOKUP(Z$2,Fonder!$A$2:$F$20,4,FALSE)/12)+Q23</f>
        <v>#VALUE!</v>
      </c>
      <c r="AA23" s="20" t="e">
        <f>(VLOOKUP(AA$2,Fonder!$A$2:$F$20,4,FALSE)/12)+R23</f>
        <v>#VALUE!</v>
      </c>
      <c r="AB23" s="2" t="s">
        <v>177</v>
      </c>
      <c r="AC23" s="20" t="e">
        <f t="shared" si="10"/>
        <v>#VALUE!</v>
      </c>
      <c r="AD23" s="20" t="e">
        <f t="shared" si="11"/>
        <v>#VALUE!</v>
      </c>
      <c r="AE23" s="20" t="e">
        <f t="shared" si="12"/>
        <v>#VALUE!</v>
      </c>
      <c r="AF23" s="20" t="e">
        <f t="shared" si="13"/>
        <v>#VALUE!</v>
      </c>
      <c r="AG23" s="20" t="e">
        <f t="shared" si="14"/>
        <v>#VALUE!</v>
      </c>
      <c r="AH23" s="20" t="e">
        <f t="shared" si="15"/>
        <v>#VALUE!</v>
      </c>
      <c r="AI23" s="20" t="e">
        <f t="shared" si="16"/>
        <v>#VALUE!</v>
      </c>
      <c r="AJ23" s="20" t="e">
        <f t="shared" si="17"/>
        <v>#VALUE!</v>
      </c>
      <c r="AK23" s="2" t="s">
        <v>177</v>
      </c>
    </row>
    <row r="24" spans="1:37" x14ac:dyDescent="0.3">
      <c r="A24" s="15">
        <v>44834</v>
      </c>
      <c r="B24" s="18">
        <f>((In3Y!B25-In3Y!B$4)/In3Y!B$4)+Data3Y!B$3</f>
        <v>0.90677487649964716</v>
      </c>
      <c r="C24" s="18">
        <f>((In3Y!C25-In3Y!C$4)/In3Y!C$4)+Data3Y!C$3</f>
        <v>0.92592737670884095</v>
      </c>
      <c r="D24" s="18">
        <f>((In3Y!D25-In3Y!D$4)/In3Y!D$4)+Data3Y!D$3</f>
        <v>0.96829010957999151</v>
      </c>
      <c r="E24" s="18">
        <f>((In3Y!E25-In3Y!E$4)/In3Y!E$4)+Data3Y!E$3</f>
        <v>1.1876141960799964</v>
      </c>
      <c r="F24" s="18">
        <f>((In3Y!F25-In3Y!F$4)/In3Y!F$4)+Data3Y!F$3</f>
        <v>0.93413005097753254</v>
      </c>
      <c r="G24" s="18">
        <f>((In3Y!G25-In3Y!G$4)/In3Y!G$4)+Data3Y!G$3</f>
        <v>1.1564921406280733</v>
      </c>
      <c r="H24" s="18">
        <f>((In3Y!H25-In3Y!H$4)/In3Y!H$4)+Data3Y!H$3</f>
        <v>0.90685031102149927</v>
      </c>
      <c r="I24" s="18">
        <f>((In3Y!I25-In3Y!I$4)/In3Y!I$4)+Data3Y!I$3</f>
        <v>0.89303357575642639</v>
      </c>
      <c r="J24" s="2" t="s">
        <v>177</v>
      </c>
      <c r="K24" s="20">
        <f t="shared" si="2"/>
        <v>-8.6107124670152801E-3</v>
      </c>
      <c r="L24" s="20">
        <f t="shared" si="3"/>
        <v>-7.2030072030071501E-3</v>
      </c>
      <c r="M24" s="20">
        <f t="shared" si="4"/>
        <v>-7.307032274107339E-2</v>
      </c>
      <c r="N24" s="20">
        <f t="shared" si="5"/>
        <v>-6.065452903887647E-2</v>
      </c>
      <c r="O24" s="20">
        <f t="shared" si="6"/>
        <v>-7.1901933101319204E-2</v>
      </c>
      <c r="P24" s="20">
        <f t="shared" si="7"/>
        <v>-5.844590649164938E-2</v>
      </c>
      <c r="Q24" s="20">
        <f t="shared" si="8"/>
        <v>-1.6650437527338524E-2</v>
      </c>
      <c r="R24" s="20">
        <f t="shared" si="9"/>
        <v>-9.6373759838483952E-3</v>
      </c>
      <c r="S24" s="2" t="s">
        <v>177</v>
      </c>
      <c r="T24" s="20" t="e">
        <f>(VLOOKUP(T$2,Fonder!$A$2:$F$20,4,FALSE)/12)+K24</f>
        <v>#VALUE!</v>
      </c>
      <c r="U24" s="20" t="e">
        <f>(VLOOKUP(U$2,Fonder!$A$2:$F$20,4,FALSE)/12)+L24</f>
        <v>#VALUE!</v>
      </c>
      <c r="V24" s="20" t="e">
        <f>(VLOOKUP(V$2,Fonder!$A$2:$F$20,4,FALSE)/12)+M24</f>
        <v>#VALUE!</v>
      </c>
      <c r="W24" s="20" t="e">
        <f>(VLOOKUP(W$2,Fonder!$A$2:$F$20,4,FALSE)/12)+N24</f>
        <v>#VALUE!</v>
      </c>
      <c r="X24" s="20" t="e">
        <f>(VLOOKUP(X$2,Fonder!$A$2:$F$20,4,FALSE)/12)+O24</f>
        <v>#VALUE!</v>
      </c>
      <c r="Y24" s="20" t="e">
        <f>(VLOOKUP(Y$2,Fonder!$A$2:$F$20,4,FALSE)/12)+P24</f>
        <v>#VALUE!</v>
      </c>
      <c r="Z24" s="20" t="e">
        <f>(VLOOKUP(Z$2,Fonder!$A$2:$F$20,4,FALSE)/12)+Q24</f>
        <v>#VALUE!</v>
      </c>
      <c r="AA24" s="20" t="e">
        <f>(VLOOKUP(AA$2,Fonder!$A$2:$F$20,4,FALSE)/12)+R24</f>
        <v>#VALUE!</v>
      </c>
      <c r="AB24" s="2" t="s">
        <v>177</v>
      </c>
      <c r="AC24" s="20" t="e">
        <f t="shared" si="10"/>
        <v>#VALUE!</v>
      </c>
      <c r="AD24" s="20" t="e">
        <f t="shared" si="11"/>
        <v>#VALUE!</v>
      </c>
      <c r="AE24" s="20" t="e">
        <f t="shared" si="12"/>
        <v>#VALUE!</v>
      </c>
      <c r="AF24" s="20" t="e">
        <f t="shared" si="13"/>
        <v>#VALUE!</v>
      </c>
      <c r="AG24" s="20" t="e">
        <f t="shared" si="14"/>
        <v>#VALUE!</v>
      </c>
      <c r="AH24" s="20" t="e">
        <f t="shared" si="15"/>
        <v>#VALUE!</v>
      </c>
      <c r="AI24" s="20" t="e">
        <f t="shared" si="16"/>
        <v>#VALUE!</v>
      </c>
      <c r="AJ24" s="20" t="e">
        <f t="shared" si="17"/>
        <v>#VALUE!</v>
      </c>
      <c r="AK24" s="2" t="s">
        <v>177</v>
      </c>
    </row>
    <row r="25" spans="1:37" x14ac:dyDescent="0.3">
      <c r="A25" s="15">
        <v>44865</v>
      </c>
      <c r="B25" s="18">
        <f>((In3Y!B26-In3Y!B$4)/In3Y!B$4)+Data3Y!B$3</f>
        <v>0.91167254763585037</v>
      </c>
      <c r="C25" s="18">
        <f>((In3Y!C26-In3Y!C$4)/In3Y!C$4)+Data3Y!C$3</f>
        <v>0.92958008539308246</v>
      </c>
      <c r="D25" s="18">
        <f>((In3Y!D26-In3Y!D$4)/In3Y!D$4)+Data3Y!D$3</f>
        <v>1.0304893541808564</v>
      </c>
      <c r="E25" s="18">
        <f>((In3Y!E26-In3Y!E$4)/In3Y!E$4)+Data3Y!E$3</f>
        <v>1.2543557799990519</v>
      </c>
      <c r="F25" s="18">
        <f>((In3Y!F26-In3Y!F$4)/In3Y!F$4)+Data3Y!F$3</f>
        <v>0.99082312207483658</v>
      </c>
      <c r="G25" s="18">
        <f>((In3Y!G26-In3Y!G$4)/In3Y!G$4)+Data3Y!G$3</f>
        <v>1.2262762474959881</v>
      </c>
      <c r="H25" s="18">
        <f>((In3Y!H26-In3Y!H$4)/In3Y!H$4)+Data3Y!H$3</f>
        <v>0.91200922726394329</v>
      </c>
      <c r="I25" s="18">
        <f>((In3Y!I26-In3Y!I$4)/In3Y!I$4)+Data3Y!I$3</f>
        <v>0.89713691057527289</v>
      </c>
      <c r="J25" s="2" t="s">
        <v>177</v>
      </c>
      <c r="K25" s="20">
        <f t="shared" si="2"/>
        <v>5.4011985368511706E-3</v>
      </c>
      <c r="L25" s="20">
        <f t="shared" si="3"/>
        <v>3.9449191979017417E-3</v>
      </c>
      <c r="M25" s="20">
        <f t="shared" si="4"/>
        <v>6.4236166398358163E-2</v>
      </c>
      <c r="N25" s="20">
        <f t="shared" si="5"/>
        <v>5.6198034798971008E-2</v>
      </c>
      <c r="O25" s="20">
        <f t="shared" si="6"/>
        <v>6.0690768954469343E-2</v>
      </c>
      <c r="P25" s="20">
        <f t="shared" si="7"/>
        <v>6.0341185570025768E-2</v>
      </c>
      <c r="Q25" s="20">
        <f t="shared" si="8"/>
        <v>5.6888288836036693E-3</v>
      </c>
      <c r="R25" s="20">
        <f t="shared" si="9"/>
        <v>4.5948270370135269E-3</v>
      </c>
      <c r="S25" s="2" t="s">
        <v>177</v>
      </c>
      <c r="T25" s="20" t="e">
        <f>(VLOOKUP(T$2,Fonder!$A$2:$F$20,4,FALSE)/12)+K25</f>
        <v>#VALUE!</v>
      </c>
      <c r="U25" s="20" t="e">
        <f>(VLOOKUP(U$2,Fonder!$A$2:$F$20,4,FALSE)/12)+L25</f>
        <v>#VALUE!</v>
      </c>
      <c r="V25" s="20" t="e">
        <f>(VLOOKUP(V$2,Fonder!$A$2:$F$20,4,FALSE)/12)+M25</f>
        <v>#VALUE!</v>
      </c>
      <c r="W25" s="20" t="e">
        <f>(VLOOKUP(W$2,Fonder!$A$2:$F$20,4,FALSE)/12)+N25</f>
        <v>#VALUE!</v>
      </c>
      <c r="X25" s="20" t="e">
        <f>(VLOOKUP(X$2,Fonder!$A$2:$F$20,4,FALSE)/12)+O25</f>
        <v>#VALUE!</v>
      </c>
      <c r="Y25" s="20" t="e">
        <f>(VLOOKUP(Y$2,Fonder!$A$2:$F$20,4,FALSE)/12)+P25</f>
        <v>#VALUE!</v>
      </c>
      <c r="Z25" s="20" t="e">
        <f>(VLOOKUP(Z$2,Fonder!$A$2:$F$20,4,FALSE)/12)+Q25</f>
        <v>#VALUE!</v>
      </c>
      <c r="AA25" s="20" t="e">
        <f>(VLOOKUP(AA$2,Fonder!$A$2:$F$20,4,FALSE)/12)+R25</f>
        <v>#VALUE!</v>
      </c>
      <c r="AB25" s="2" t="s">
        <v>177</v>
      </c>
      <c r="AC25" s="20" t="e">
        <f t="shared" si="10"/>
        <v>#VALUE!</v>
      </c>
      <c r="AD25" s="20" t="e">
        <f t="shared" si="11"/>
        <v>#VALUE!</v>
      </c>
      <c r="AE25" s="20" t="e">
        <f t="shared" si="12"/>
        <v>#VALUE!</v>
      </c>
      <c r="AF25" s="20" t="e">
        <f t="shared" si="13"/>
        <v>#VALUE!</v>
      </c>
      <c r="AG25" s="20" t="e">
        <f t="shared" si="14"/>
        <v>#VALUE!</v>
      </c>
      <c r="AH25" s="20" t="e">
        <f t="shared" si="15"/>
        <v>#VALUE!</v>
      </c>
      <c r="AI25" s="20" t="e">
        <f t="shared" si="16"/>
        <v>#VALUE!</v>
      </c>
      <c r="AJ25" s="20" t="e">
        <f t="shared" si="17"/>
        <v>#VALUE!</v>
      </c>
      <c r="AK25" s="2" t="s">
        <v>177</v>
      </c>
    </row>
    <row r="26" spans="1:37" x14ac:dyDescent="0.3">
      <c r="A26" s="15">
        <v>44895</v>
      </c>
      <c r="B26" s="18">
        <f>((In3Y!B27-In3Y!B$4)/In3Y!B$4)+Data3Y!B$3</f>
        <v>0.92362738179251935</v>
      </c>
      <c r="C26" s="18">
        <f>((In3Y!C27-In3Y!C$4)/In3Y!C$4)+Data3Y!C$3</f>
        <v>0.93887343805084422</v>
      </c>
      <c r="D26" s="18">
        <f>((In3Y!D27-In3Y!D$4)/In3Y!D$4)+Data3Y!D$3</f>
        <v>1.1055215280859629</v>
      </c>
      <c r="E26" s="18">
        <f>((In3Y!E27-In3Y!E$4)/In3Y!E$4)+Data3Y!E$3</f>
        <v>1.2863873562189245</v>
      </c>
      <c r="F26" s="18">
        <f>((In3Y!F27-In3Y!F$4)/In3Y!F$4)+Data3Y!F$3</f>
        <v>1.0670133128634325</v>
      </c>
      <c r="G26" s="18">
        <f>((In3Y!G27-In3Y!G$4)/In3Y!G$4)+Data3Y!G$3</f>
        <v>1.2803566439786576</v>
      </c>
      <c r="H26" s="18">
        <f>((In3Y!H27-In3Y!H$4)/In3Y!H$4)+Data3Y!H$3</f>
        <v>0.92837856647670691</v>
      </c>
      <c r="I26" s="18">
        <f>((In3Y!I27-In3Y!I$4)/In3Y!I$4)+Data3Y!I$3</f>
        <v>0.90803093660019785</v>
      </c>
      <c r="J26" s="2" t="s">
        <v>177</v>
      </c>
      <c r="K26" s="20">
        <f t="shared" si="2"/>
        <v>1.3113079019073437E-2</v>
      </c>
      <c r="L26" s="20">
        <f t="shared" si="3"/>
        <v>9.9973663418488901E-3</v>
      </c>
      <c r="M26" s="20">
        <f t="shared" si="4"/>
        <v>7.2812177632587183E-2</v>
      </c>
      <c r="N26" s="20">
        <f t="shared" si="5"/>
        <v>2.5536276653420398E-2</v>
      </c>
      <c r="O26" s="20">
        <f t="shared" si="6"/>
        <v>7.6895854659759566E-2</v>
      </c>
      <c r="P26" s="20">
        <f t="shared" si="7"/>
        <v>4.4101316153762005E-2</v>
      </c>
      <c r="Q26" s="20">
        <f t="shared" si="8"/>
        <v>1.7948655258535284E-2</v>
      </c>
      <c r="R26" s="20">
        <f t="shared" si="9"/>
        <v>1.21431031278596E-2</v>
      </c>
      <c r="S26" s="2" t="s">
        <v>177</v>
      </c>
      <c r="T26" s="20" t="e">
        <f>(VLOOKUP(T$2,Fonder!$A$2:$F$20,4,FALSE)/12)+K26</f>
        <v>#VALUE!</v>
      </c>
      <c r="U26" s="20" t="e">
        <f>(VLOOKUP(U$2,Fonder!$A$2:$F$20,4,FALSE)/12)+L26</f>
        <v>#VALUE!</v>
      </c>
      <c r="V26" s="20" t="e">
        <f>(VLOOKUP(V$2,Fonder!$A$2:$F$20,4,FALSE)/12)+M26</f>
        <v>#VALUE!</v>
      </c>
      <c r="W26" s="20" t="e">
        <f>(VLOOKUP(W$2,Fonder!$A$2:$F$20,4,FALSE)/12)+N26</f>
        <v>#VALUE!</v>
      </c>
      <c r="X26" s="20" t="e">
        <f>(VLOOKUP(X$2,Fonder!$A$2:$F$20,4,FALSE)/12)+O26</f>
        <v>#VALUE!</v>
      </c>
      <c r="Y26" s="20" t="e">
        <f>(VLOOKUP(Y$2,Fonder!$A$2:$F$20,4,FALSE)/12)+P26</f>
        <v>#VALUE!</v>
      </c>
      <c r="Z26" s="20" t="e">
        <f>(VLOOKUP(Z$2,Fonder!$A$2:$F$20,4,FALSE)/12)+Q26</f>
        <v>#VALUE!</v>
      </c>
      <c r="AA26" s="20" t="e">
        <f>(VLOOKUP(AA$2,Fonder!$A$2:$F$20,4,FALSE)/12)+R26</f>
        <v>#VALUE!</v>
      </c>
      <c r="AB26" s="2" t="s">
        <v>177</v>
      </c>
      <c r="AC26" s="20" t="e">
        <f t="shared" si="10"/>
        <v>#VALUE!</v>
      </c>
      <c r="AD26" s="20" t="e">
        <f t="shared" si="11"/>
        <v>#VALUE!</v>
      </c>
      <c r="AE26" s="20" t="e">
        <f t="shared" si="12"/>
        <v>#VALUE!</v>
      </c>
      <c r="AF26" s="20" t="e">
        <f t="shared" si="13"/>
        <v>#VALUE!</v>
      </c>
      <c r="AG26" s="20" t="e">
        <f t="shared" si="14"/>
        <v>#VALUE!</v>
      </c>
      <c r="AH26" s="20" t="e">
        <f t="shared" si="15"/>
        <v>#VALUE!</v>
      </c>
      <c r="AI26" s="20" t="e">
        <f t="shared" si="16"/>
        <v>#VALUE!</v>
      </c>
      <c r="AJ26" s="20" t="e">
        <f t="shared" si="17"/>
        <v>#VALUE!</v>
      </c>
      <c r="AK26" s="2" t="s">
        <v>177</v>
      </c>
    </row>
    <row r="27" spans="1:37" x14ac:dyDescent="0.3">
      <c r="A27" s="15">
        <v>44926</v>
      </c>
      <c r="B27" s="18">
        <f>((In3Y!B28-In3Y!B$4)/In3Y!B$4)+Data3Y!B$3</f>
        <v>0.9120536344389556</v>
      </c>
      <c r="C27" s="18">
        <f>((In3Y!C28-In3Y!C$4)/In3Y!C$4)+Data3Y!C$3</f>
        <v>0.93409455912883388</v>
      </c>
      <c r="D27" s="18">
        <f>((In3Y!D28-In3Y!D$4)/In3Y!D$4)+Data3Y!D$3</f>
        <v>1.0760797838841114</v>
      </c>
      <c r="E27" s="18">
        <f>((In3Y!E28-In3Y!E$4)/In3Y!E$4)+Data3Y!E$3</f>
        <v>1.2260248410851968</v>
      </c>
      <c r="F27" s="18">
        <f>((In3Y!F28-In3Y!F$4)/In3Y!F$4)+Data3Y!F$3</f>
        <v>1.0395162321038842</v>
      </c>
      <c r="G27" s="18">
        <f>((In3Y!G28-In3Y!G$4)/In3Y!G$4)+Data3Y!G$3</f>
        <v>1.2045084118518854</v>
      </c>
      <c r="H27" s="18">
        <f>((In3Y!H28-In3Y!H$4)/In3Y!H$4)+Data3Y!H$3</f>
        <v>0.92833059227196379</v>
      </c>
      <c r="I27" s="18">
        <f>((In3Y!I28-In3Y!I$4)/In3Y!I$4)+Data3Y!I$3</f>
        <v>0.90050618068264066</v>
      </c>
      <c r="J27" s="2" t="s">
        <v>177</v>
      </c>
      <c r="K27" s="20">
        <f t="shared" si="2"/>
        <v>-1.253075383181268E-2</v>
      </c>
      <c r="L27" s="20">
        <f t="shared" si="3"/>
        <v>-5.090013976677854E-3</v>
      </c>
      <c r="M27" s="20">
        <f t="shared" si="4"/>
        <v>-2.6631543080689934E-2</v>
      </c>
      <c r="N27" s="20">
        <f t="shared" si="5"/>
        <v>-4.6924058171055938E-2</v>
      </c>
      <c r="O27" s="20">
        <f t="shared" si="6"/>
        <v>-2.5770138411635335E-2</v>
      </c>
      <c r="P27" s="20">
        <f t="shared" si="7"/>
        <v>-5.9239925440677799E-2</v>
      </c>
      <c r="Q27" s="20">
        <f t="shared" si="8"/>
        <v>-5.1675261014683116E-5</v>
      </c>
      <c r="R27" s="20">
        <f t="shared" si="9"/>
        <v>-8.2868937766933382E-3</v>
      </c>
      <c r="S27" s="2" t="s">
        <v>177</v>
      </c>
      <c r="T27" s="20" t="e">
        <f>(VLOOKUP(T$2,Fonder!$A$2:$F$20,4,FALSE)/12)+K27</f>
        <v>#VALUE!</v>
      </c>
      <c r="U27" s="20" t="e">
        <f>(VLOOKUP(U$2,Fonder!$A$2:$F$20,4,FALSE)/12)+L27</f>
        <v>#VALUE!</v>
      </c>
      <c r="V27" s="20" t="e">
        <f>(VLOOKUP(V$2,Fonder!$A$2:$F$20,4,FALSE)/12)+M27</f>
        <v>#VALUE!</v>
      </c>
      <c r="W27" s="20" t="e">
        <f>(VLOOKUP(W$2,Fonder!$A$2:$F$20,4,FALSE)/12)+N27</f>
        <v>#VALUE!</v>
      </c>
      <c r="X27" s="20" t="e">
        <f>(VLOOKUP(X$2,Fonder!$A$2:$F$20,4,FALSE)/12)+O27</f>
        <v>#VALUE!</v>
      </c>
      <c r="Y27" s="20" t="e">
        <f>(VLOOKUP(Y$2,Fonder!$A$2:$F$20,4,FALSE)/12)+P27</f>
        <v>#VALUE!</v>
      </c>
      <c r="Z27" s="20" t="e">
        <f>(VLOOKUP(Z$2,Fonder!$A$2:$F$20,4,FALSE)/12)+Q27</f>
        <v>#VALUE!</v>
      </c>
      <c r="AA27" s="20" t="e">
        <f>(VLOOKUP(AA$2,Fonder!$A$2:$F$20,4,FALSE)/12)+R27</f>
        <v>#VALUE!</v>
      </c>
      <c r="AB27" s="2" t="s">
        <v>177</v>
      </c>
      <c r="AC27" s="20" t="e">
        <f t="shared" si="10"/>
        <v>#VALUE!</v>
      </c>
      <c r="AD27" s="20" t="e">
        <f t="shared" si="11"/>
        <v>#VALUE!</v>
      </c>
      <c r="AE27" s="20" t="e">
        <f t="shared" si="12"/>
        <v>#VALUE!</v>
      </c>
      <c r="AF27" s="20" t="e">
        <f t="shared" si="13"/>
        <v>#VALUE!</v>
      </c>
      <c r="AG27" s="20" t="e">
        <f t="shared" si="14"/>
        <v>#VALUE!</v>
      </c>
      <c r="AH27" s="20" t="e">
        <f t="shared" si="15"/>
        <v>#VALUE!</v>
      </c>
      <c r="AI27" s="20" t="e">
        <f t="shared" si="16"/>
        <v>#VALUE!</v>
      </c>
      <c r="AJ27" s="20" t="e">
        <f t="shared" si="17"/>
        <v>#VALUE!</v>
      </c>
      <c r="AK27" s="2" t="s">
        <v>177</v>
      </c>
    </row>
    <row r="28" spans="1:37" x14ac:dyDescent="0.3">
      <c r="A28" s="15">
        <v>44957</v>
      </c>
      <c r="B28" s="18">
        <f>((In3Y!B29-In3Y!B$4)/In3Y!B$4)+Data3Y!B$3</f>
        <v>0.92821453775582219</v>
      </c>
      <c r="C28" s="18">
        <f>((In3Y!C29-In3Y!C$4)/In3Y!C$4)+Data3Y!C$3</f>
        <v>0.94986094245759733</v>
      </c>
      <c r="D28" s="18">
        <f>((In3Y!D29-In3Y!D$4)/In3Y!D$4)+Data3Y!D$3</f>
        <v>1.1611492664448311</v>
      </c>
      <c r="E28" s="18">
        <f>((In3Y!E29-In3Y!E$4)/In3Y!E$4)+Data3Y!E$3</f>
        <v>1.3202398014754628</v>
      </c>
      <c r="F28" s="18">
        <f>((In3Y!F29-In3Y!F$4)/In3Y!F$4)+Data3Y!F$3</f>
        <v>1.117268302978099</v>
      </c>
      <c r="G28" s="18">
        <f>((In3Y!G29-In3Y!G$4)/In3Y!G$4)+Data3Y!G$3</f>
        <v>1.2974709948021783</v>
      </c>
      <c r="H28" s="18">
        <f>((In3Y!H29-In3Y!H$4)/In3Y!H$4)+Data3Y!H$3</f>
        <v>0.94424181161408205</v>
      </c>
      <c r="I28" s="18">
        <f>((In3Y!I29-In3Y!I$4)/In3Y!I$4)+Data3Y!I$3</f>
        <v>0.91594682495282709</v>
      </c>
      <c r="J28" s="2" t="s">
        <v>177</v>
      </c>
      <c r="K28" s="20">
        <f t="shared" si="2"/>
        <v>1.7719246661198618E-2</v>
      </c>
      <c r="L28" s="20">
        <f t="shared" si="3"/>
        <v>1.6878787243411075E-2</v>
      </c>
      <c r="M28" s="20">
        <f t="shared" si="4"/>
        <v>7.9054995581889997E-2</v>
      </c>
      <c r="N28" s="20">
        <f t="shared" si="5"/>
        <v>7.6845882100458063E-2</v>
      </c>
      <c r="O28" s="20">
        <f t="shared" si="6"/>
        <v>7.4796399010385706E-2</v>
      </c>
      <c r="P28" s="20">
        <f t="shared" si="7"/>
        <v>7.7178857395745704E-2</v>
      </c>
      <c r="Q28" s="20">
        <f t="shared" si="8"/>
        <v>1.7139604656545515E-2</v>
      </c>
      <c r="R28" s="20">
        <f t="shared" si="9"/>
        <v>1.7146627753827692E-2</v>
      </c>
      <c r="S28" s="2" t="s">
        <v>177</v>
      </c>
      <c r="T28" s="20" t="e">
        <f>(VLOOKUP(T$2,Fonder!$A$2:$F$20,4,FALSE)/12)+K28</f>
        <v>#VALUE!</v>
      </c>
      <c r="U28" s="20" t="e">
        <f>(VLOOKUP(U$2,Fonder!$A$2:$F$20,4,FALSE)/12)+L28</f>
        <v>#VALUE!</v>
      </c>
      <c r="V28" s="20" t="e">
        <f>(VLOOKUP(V$2,Fonder!$A$2:$F$20,4,FALSE)/12)+M28</f>
        <v>#VALUE!</v>
      </c>
      <c r="W28" s="20" t="e">
        <f>(VLOOKUP(W$2,Fonder!$A$2:$F$20,4,FALSE)/12)+N28</f>
        <v>#VALUE!</v>
      </c>
      <c r="X28" s="20" t="e">
        <f>(VLOOKUP(X$2,Fonder!$A$2:$F$20,4,FALSE)/12)+O28</f>
        <v>#VALUE!</v>
      </c>
      <c r="Y28" s="20" t="e">
        <f>(VLOOKUP(Y$2,Fonder!$A$2:$F$20,4,FALSE)/12)+P28</f>
        <v>#VALUE!</v>
      </c>
      <c r="Z28" s="20" t="e">
        <f>(VLOOKUP(Z$2,Fonder!$A$2:$F$20,4,FALSE)/12)+Q28</f>
        <v>#VALUE!</v>
      </c>
      <c r="AA28" s="20" t="e">
        <f>(VLOOKUP(AA$2,Fonder!$A$2:$F$20,4,FALSE)/12)+R28</f>
        <v>#VALUE!</v>
      </c>
      <c r="AB28" s="2" t="s">
        <v>177</v>
      </c>
      <c r="AC28" s="20" t="e">
        <f t="shared" si="10"/>
        <v>#VALUE!</v>
      </c>
      <c r="AD28" s="20" t="e">
        <f t="shared" si="11"/>
        <v>#VALUE!</v>
      </c>
      <c r="AE28" s="20" t="e">
        <f t="shared" si="12"/>
        <v>#VALUE!</v>
      </c>
      <c r="AF28" s="20" t="e">
        <f t="shared" si="13"/>
        <v>#VALUE!</v>
      </c>
      <c r="AG28" s="20" t="e">
        <f t="shared" si="14"/>
        <v>#VALUE!</v>
      </c>
      <c r="AH28" s="20" t="e">
        <f t="shared" si="15"/>
        <v>#VALUE!</v>
      </c>
      <c r="AI28" s="20" t="e">
        <f t="shared" si="16"/>
        <v>#VALUE!</v>
      </c>
      <c r="AJ28" s="20" t="e">
        <f t="shared" si="17"/>
        <v>#VALUE!</v>
      </c>
      <c r="AK28" s="2" t="s">
        <v>177</v>
      </c>
    </row>
    <row r="29" spans="1:37" x14ac:dyDescent="0.3">
      <c r="A29" s="15">
        <v>44985</v>
      </c>
      <c r="B29" s="18">
        <f>((In3Y!B30-In3Y!B$4)/In3Y!B$4)+Data3Y!B$3</f>
        <v>0.90589978828510942</v>
      </c>
      <c r="C29" s="18">
        <f>((In3Y!C30-In3Y!C$4)/In3Y!C$4)+Data3Y!C$3</f>
        <v>0.93788436679854292</v>
      </c>
      <c r="D29" s="18">
        <f>((In3Y!D30-In3Y!D$4)/In3Y!D$4)+Data3Y!D$3</f>
        <v>1.1748665001871106</v>
      </c>
      <c r="E29" s="18">
        <f>((In3Y!E30-In3Y!E$4)/In3Y!E$4)+Data3Y!E$3</f>
        <v>1.2830025790297515</v>
      </c>
      <c r="F29" s="18">
        <f>((In3Y!F30-In3Y!F$4)/In3Y!F$4)+Data3Y!F$3</f>
        <v>1.1274650901359513</v>
      </c>
      <c r="G29" s="18">
        <f>((In3Y!G30-In3Y!G$4)/In3Y!G$4)+Data3Y!G$3</f>
        <v>1.2578910048495464</v>
      </c>
      <c r="H29" s="18">
        <f>((In3Y!H30-In3Y!H$4)/In3Y!H$4)+Data3Y!H$3</f>
        <v>0.93577267524436447</v>
      </c>
      <c r="I29" s="18">
        <f>((In3Y!I30-In3Y!I$4)/In3Y!I$4)+Data3Y!I$3</f>
        <v>0.89731390787922471</v>
      </c>
      <c r="J29" s="2" t="s">
        <v>177</v>
      </c>
      <c r="K29" s="20">
        <f t="shared" si="2"/>
        <v>-2.404050848488537E-2</v>
      </c>
      <c r="L29" s="20">
        <f t="shared" si="3"/>
        <v>-1.2608767371850349E-2</v>
      </c>
      <c r="M29" s="20">
        <f t="shared" si="4"/>
        <v>1.1813497315705579E-2</v>
      </c>
      <c r="N29" s="20">
        <f t="shared" si="5"/>
        <v>-2.8204893083889848E-2</v>
      </c>
      <c r="O29" s="20">
        <f t="shared" si="6"/>
        <v>9.1265340032224973E-3</v>
      </c>
      <c r="P29" s="20">
        <f t="shared" si="7"/>
        <v>-3.0505491152552966E-2</v>
      </c>
      <c r="Q29" s="20">
        <f t="shared" si="8"/>
        <v>-8.9692452352225782E-3</v>
      </c>
      <c r="R29" s="20">
        <f t="shared" si="9"/>
        <v>-2.0342793452624242E-2</v>
      </c>
      <c r="S29" s="2" t="s">
        <v>177</v>
      </c>
      <c r="T29" s="20" t="e">
        <f>(VLOOKUP(T$2,Fonder!$A$2:$F$20,4,FALSE)/12)+K29</f>
        <v>#VALUE!</v>
      </c>
      <c r="U29" s="20" t="e">
        <f>(VLOOKUP(U$2,Fonder!$A$2:$F$20,4,FALSE)/12)+L29</f>
        <v>#VALUE!</v>
      </c>
      <c r="V29" s="20" t="e">
        <f>(VLOOKUP(V$2,Fonder!$A$2:$F$20,4,FALSE)/12)+M29</f>
        <v>#VALUE!</v>
      </c>
      <c r="W29" s="20" t="e">
        <f>(VLOOKUP(W$2,Fonder!$A$2:$F$20,4,FALSE)/12)+N29</f>
        <v>#VALUE!</v>
      </c>
      <c r="X29" s="20" t="e">
        <f>(VLOOKUP(X$2,Fonder!$A$2:$F$20,4,FALSE)/12)+O29</f>
        <v>#VALUE!</v>
      </c>
      <c r="Y29" s="20" t="e">
        <f>(VLOOKUP(Y$2,Fonder!$A$2:$F$20,4,FALSE)/12)+P29</f>
        <v>#VALUE!</v>
      </c>
      <c r="Z29" s="20" t="e">
        <f>(VLOOKUP(Z$2,Fonder!$A$2:$F$20,4,FALSE)/12)+Q29</f>
        <v>#VALUE!</v>
      </c>
      <c r="AA29" s="20" t="e">
        <f>(VLOOKUP(AA$2,Fonder!$A$2:$F$20,4,FALSE)/12)+R29</f>
        <v>#VALUE!</v>
      </c>
      <c r="AB29" s="2" t="s">
        <v>177</v>
      </c>
      <c r="AC29" s="20" t="e">
        <f t="shared" si="10"/>
        <v>#VALUE!</v>
      </c>
      <c r="AD29" s="20" t="e">
        <f t="shared" si="11"/>
        <v>#VALUE!</v>
      </c>
      <c r="AE29" s="20" t="e">
        <f t="shared" si="12"/>
        <v>#VALUE!</v>
      </c>
      <c r="AF29" s="20" t="e">
        <f t="shared" si="13"/>
        <v>#VALUE!</v>
      </c>
      <c r="AG29" s="20" t="e">
        <f t="shared" si="14"/>
        <v>#VALUE!</v>
      </c>
      <c r="AH29" s="20" t="e">
        <f t="shared" si="15"/>
        <v>#VALUE!</v>
      </c>
      <c r="AI29" s="20" t="e">
        <f t="shared" si="16"/>
        <v>#VALUE!</v>
      </c>
      <c r="AJ29" s="20" t="e">
        <f t="shared" si="17"/>
        <v>#VALUE!</v>
      </c>
      <c r="AK29" s="2" t="s">
        <v>177</v>
      </c>
    </row>
    <row r="30" spans="1:37" x14ac:dyDescent="0.3">
      <c r="A30" s="15">
        <v>45016</v>
      </c>
      <c r="B30" s="18">
        <f>((In3Y!B31-In3Y!B$4)/In3Y!B$4)+Data3Y!B$3</f>
        <v>0.92112914608327456</v>
      </c>
      <c r="C30" s="18">
        <f>((In3Y!C31-In3Y!C$4)/In3Y!C$4)+Data3Y!C$3</f>
        <v>0.94664890908378707</v>
      </c>
      <c r="D30" s="18">
        <f>((In3Y!D31-In3Y!D$4)/In3Y!D$4)+Data3Y!D$3</f>
        <v>1.1696496652113066</v>
      </c>
      <c r="E30" s="18">
        <f>((In3Y!E31-In3Y!E$4)/In3Y!E$4)+Data3Y!E$3</f>
        <v>1.3115889210394958</v>
      </c>
      <c r="F30" s="18">
        <f>((In3Y!F31-In3Y!F$4)/In3Y!F$4)+Data3Y!F$3</f>
        <v>1.1230171384195096</v>
      </c>
      <c r="G30" s="18">
        <f>((In3Y!G31-In3Y!G$4)/In3Y!G$4)+Data3Y!G$3</f>
        <v>1.2820898775899847</v>
      </c>
      <c r="H30" s="18">
        <f>((In3Y!H31-In3Y!H$4)/In3Y!H$4)+Data3Y!H$3</f>
        <v>0.9377436717969786</v>
      </c>
      <c r="I30" s="18">
        <f>((In3Y!I31-In3Y!I$4)/In3Y!I$4)+Data3Y!I$3</f>
        <v>0.91152189235403247</v>
      </c>
      <c r="J30" s="2" t="s">
        <v>177</v>
      </c>
      <c r="K30" s="20">
        <f t="shared" si="2"/>
        <v>1.6811305174267321E-2</v>
      </c>
      <c r="L30" s="20">
        <f t="shared" si="3"/>
        <v>9.3450137303832115E-3</v>
      </c>
      <c r="M30" s="20">
        <f t="shared" si="4"/>
        <v>-4.4403640541058609E-3</v>
      </c>
      <c r="N30" s="20">
        <f t="shared" si="5"/>
        <v>2.2280814144085559E-2</v>
      </c>
      <c r="O30" s="20">
        <f t="shared" si="6"/>
        <v>-3.9450904115402308E-3</v>
      </c>
      <c r="P30" s="20">
        <f t="shared" si="7"/>
        <v>1.9237654651431901E-2</v>
      </c>
      <c r="Q30" s="20">
        <f t="shared" si="8"/>
        <v>2.1062770956625787E-3</v>
      </c>
      <c r="R30" s="20">
        <f t="shared" si="9"/>
        <v>1.5833906451297342E-2</v>
      </c>
      <c r="S30" s="2" t="s">
        <v>177</v>
      </c>
      <c r="T30" s="20" t="e">
        <f>(VLOOKUP(T$2,Fonder!$A$2:$F$20,4,FALSE)/12)+K30</f>
        <v>#VALUE!</v>
      </c>
      <c r="U30" s="20" t="e">
        <f>(VLOOKUP(U$2,Fonder!$A$2:$F$20,4,FALSE)/12)+L30</f>
        <v>#VALUE!</v>
      </c>
      <c r="V30" s="20" t="e">
        <f>(VLOOKUP(V$2,Fonder!$A$2:$F$20,4,FALSE)/12)+M30</f>
        <v>#VALUE!</v>
      </c>
      <c r="W30" s="20" t="e">
        <f>(VLOOKUP(W$2,Fonder!$A$2:$F$20,4,FALSE)/12)+N30</f>
        <v>#VALUE!</v>
      </c>
      <c r="X30" s="20" t="e">
        <f>(VLOOKUP(X$2,Fonder!$A$2:$F$20,4,FALSE)/12)+O30</f>
        <v>#VALUE!</v>
      </c>
      <c r="Y30" s="20" t="e">
        <f>(VLOOKUP(Y$2,Fonder!$A$2:$F$20,4,FALSE)/12)+P30</f>
        <v>#VALUE!</v>
      </c>
      <c r="Z30" s="20" t="e">
        <f>(VLOOKUP(Z$2,Fonder!$A$2:$F$20,4,FALSE)/12)+Q30</f>
        <v>#VALUE!</v>
      </c>
      <c r="AA30" s="20" t="e">
        <f>(VLOOKUP(AA$2,Fonder!$A$2:$F$20,4,FALSE)/12)+R30</f>
        <v>#VALUE!</v>
      </c>
      <c r="AB30" s="2" t="s">
        <v>177</v>
      </c>
      <c r="AC30" s="20" t="e">
        <f t="shared" si="10"/>
        <v>#VALUE!</v>
      </c>
      <c r="AD30" s="20" t="e">
        <f t="shared" si="11"/>
        <v>#VALUE!</v>
      </c>
      <c r="AE30" s="20" t="e">
        <f t="shared" si="12"/>
        <v>#VALUE!</v>
      </c>
      <c r="AF30" s="20" t="e">
        <f t="shared" si="13"/>
        <v>#VALUE!</v>
      </c>
      <c r="AG30" s="20" t="e">
        <f t="shared" si="14"/>
        <v>#VALUE!</v>
      </c>
      <c r="AH30" s="20" t="e">
        <f t="shared" si="15"/>
        <v>#VALUE!</v>
      </c>
      <c r="AI30" s="20" t="e">
        <f t="shared" si="16"/>
        <v>#VALUE!</v>
      </c>
      <c r="AJ30" s="20" t="e">
        <f t="shared" si="17"/>
        <v>#VALUE!</v>
      </c>
      <c r="AK30" s="2" t="s">
        <v>177</v>
      </c>
    </row>
    <row r="31" spans="1:37" x14ac:dyDescent="0.3">
      <c r="A31" s="15">
        <v>45046</v>
      </c>
      <c r="B31" s="18">
        <f>((In3Y!B32-In3Y!B$4)/In3Y!B$4)+Data3Y!B$3</f>
        <v>0.92372618207480595</v>
      </c>
      <c r="C31" s="18">
        <f>((In3Y!C32-In3Y!C$4)/In3Y!C$4)+Data3Y!C$3</f>
        <v>0.95255395824356626</v>
      </c>
      <c r="D31" s="18">
        <f>((In3Y!D32-In3Y!D$4)/In3Y!D$4)+Data3Y!D$3</f>
        <v>1.2050667394223278</v>
      </c>
      <c r="E31" s="18">
        <f>((In3Y!E32-In3Y!E$4)/In3Y!E$4)+Data3Y!E$3</f>
        <v>1.314335190488946</v>
      </c>
      <c r="F31" s="18">
        <f>((In3Y!F32-In3Y!F$4)/In3Y!F$4)+Data3Y!F$3</f>
        <v>1.1573966855255107</v>
      </c>
      <c r="G31" s="18">
        <f>((In3Y!G32-In3Y!G$4)/In3Y!G$4)+Data3Y!G$3</f>
        <v>1.285690393237946</v>
      </c>
      <c r="H31" s="18">
        <f>((In3Y!H32-In3Y!H$4)/In3Y!H$4)+Data3Y!H$3</f>
        <v>0.94371341966888345</v>
      </c>
      <c r="I31" s="18">
        <f>((In3Y!I32-In3Y!I$4)/In3Y!I$4)+Data3Y!I$3</f>
        <v>0.91382996880422518</v>
      </c>
      <c r="J31" s="2" t="s">
        <v>177</v>
      </c>
      <c r="K31" s="20">
        <f t="shared" si="2"/>
        <v>2.8194048604088806E-3</v>
      </c>
      <c r="L31" s="20">
        <f t="shared" si="3"/>
        <v>6.2378449952416037E-3</v>
      </c>
      <c r="M31" s="20">
        <f t="shared" si="4"/>
        <v>3.0280070404348658E-2</v>
      </c>
      <c r="N31" s="20">
        <f t="shared" si="5"/>
        <v>2.093849227754685E-3</v>
      </c>
      <c r="O31" s="20">
        <f t="shared" si="6"/>
        <v>3.061355515409625E-2</v>
      </c>
      <c r="P31" s="20">
        <f t="shared" si="7"/>
        <v>2.8083176623541206E-3</v>
      </c>
      <c r="Q31" s="20">
        <f t="shared" si="8"/>
        <v>6.3660764145334614E-3</v>
      </c>
      <c r="R31" s="20">
        <f t="shared" si="9"/>
        <v>2.5321130184070562E-3</v>
      </c>
      <c r="S31" s="2" t="s">
        <v>177</v>
      </c>
      <c r="T31" s="20" t="e">
        <f>(VLOOKUP(T$2,Fonder!$A$2:$F$20,4,FALSE)/12)+K31</f>
        <v>#VALUE!</v>
      </c>
      <c r="U31" s="20" t="e">
        <f>(VLOOKUP(U$2,Fonder!$A$2:$F$20,4,FALSE)/12)+L31</f>
        <v>#VALUE!</v>
      </c>
      <c r="V31" s="20" t="e">
        <f>(VLOOKUP(V$2,Fonder!$A$2:$F$20,4,FALSE)/12)+M31</f>
        <v>#VALUE!</v>
      </c>
      <c r="W31" s="20" t="e">
        <f>(VLOOKUP(W$2,Fonder!$A$2:$F$20,4,FALSE)/12)+N31</f>
        <v>#VALUE!</v>
      </c>
      <c r="X31" s="20" t="e">
        <f>(VLOOKUP(X$2,Fonder!$A$2:$F$20,4,FALSE)/12)+O31</f>
        <v>#VALUE!</v>
      </c>
      <c r="Y31" s="20" t="e">
        <f>(VLOOKUP(Y$2,Fonder!$A$2:$F$20,4,FALSE)/12)+P31</f>
        <v>#VALUE!</v>
      </c>
      <c r="Z31" s="20" t="e">
        <f>(VLOOKUP(Z$2,Fonder!$A$2:$F$20,4,FALSE)/12)+Q31</f>
        <v>#VALUE!</v>
      </c>
      <c r="AA31" s="20" t="e">
        <f>(VLOOKUP(AA$2,Fonder!$A$2:$F$20,4,FALSE)/12)+R31</f>
        <v>#VALUE!</v>
      </c>
      <c r="AB31" s="2" t="s">
        <v>177</v>
      </c>
      <c r="AC31" s="20" t="e">
        <f t="shared" si="10"/>
        <v>#VALUE!</v>
      </c>
      <c r="AD31" s="20" t="e">
        <f t="shared" si="11"/>
        <v>#VALUE!</v>
      </c>
      <c r="AE31" s="20" t="e">
        <f t="shared" si="12"/>
        <v>#VALUE!</v>
      </c>
      <c r="AF31" s="20" t="e">
        <f t="shared" si="13"/>
        <v>#VALUE!</v>
      </c>
      <c r="AG31" s="20" t="e">
        <f t="shared" si="14"/>
        <v>#VALUE!</v>
      </c>
      <c r="AH31" s="20" t="e">
        <f t="shared" si="15"/>
        <v>#VALUE!</v>
      </c>
      <c r="AI31" s="20" t="e">
        <f t="shared" si="16"/>
        <v>#VALUE!</v>
      </c>
      <c r="AJ31" s="20" t="e">
        <f t="shared" si="17"/>
        <v>#VALUE!</v>
      </c>
      <c r="AK31" s="2" t="s">
        <v>177</v>
      </c>
    </row>
    <row r="32" spans="1:37" x14ac:dyDescent="0.3">
      <c r="A32" s="15">
        <v>45077</v>
      </c>
      <c r="B32" s="18">
        <f>((In3Y!B33-In3Y!B$4)/In3Y!B$4)+Data3Y!B$3</f>
        <v>0.92225829216654898</v>
      </c>
      <c r="C32" s="18">
        <f>((In3Y!C33-In3Y!C$4)/In3Y!C$4)+Data3Y!C$3</f>
        <v>0.95151592306788357</v>
      </c>
      <c r="D32" s="18">
        <f>((In3Y!D33-In3Y!D$4)/In3Y!D$4)+Data3Y!D$3</f>
        <v>1.1724161770172861</v>
      </c>
      <c r="E32" s="18">
        <f>((In3Y!E33-In3Y!E$4)/In3Y!E$4)+Data3Y!E$3</f>
        <v>1.3762146946760954</v>
      </c>
      <c r="F32" s="18">
        <f>((In3Y!F33-In3Y!F$4)/In3Y!F$4)+Data3Y!F$3</f>
        <v>1.1277768002153539</v>
      </c>
      <c r="G32" s="18">
        <f>((In3Y!G33-In3Y!G$4)/In3Y!G$4)+Data3Y!G$3</f>
        <v>1.349317042064897</v>
      </c>
      <c r="H32" s="18">
        <f>((In3Y!H33-In3Y!H$4)/In3Y!H$4)+Data3Y!H$3</f>
        <v>0.94336408637519065</v>
      </c>
      <c r="I32" s="18">
        <f>((In3Y!I33-In3Y!I$4)/In3Y!I$4)+Data3Y!I$3</f>
        <v>0.91233339338599007</v>
      </c>
      <c r="J32" s="2" t="s">
        <v>177</v>
      </c>
      <c r="K32" s="20">
        <f t="shared" si="2"/>
        <v>-1.589096354246311E-3</v>
      </c>
      <c r="L32" s="20">
        <f t="shared" si="3"/>
        <v>-1.0897389766735266E-3</v>
      </c>
      <c r="M32" s="20">
        <f t="shared" si="4"/>
        <v>-2.7094401776198263E-2</v>
      </c>
      <c r="N32" s="20">
        <f t="shared" si="5"/>
        <v>4.7080459105815819E-2</v>
      </c>
      <c r="O32" s="20">
        <f t="shared" si="6"/>
        <v>-2.5591817983052212E-2</v>
      </c>
      <c r="P32" s="20">
        <f t="shared" si="7"/>
        <v>4.9488313175235499E-2</v>
      </c>
      <c r="Q32" s="20">
        <f t="shared" si="8"/>
        <v>-3.701688313549889E-4</v>
      </c>
      <c r="R32" s="20">
        <f t="shared" si="9"/>
        <v>-1.6376957085281196E-3</v>
      </c>
      <c r="S32" s="2" t="s">
        <v>177</v>
      </c>
      <c r="T32" s="20" t="e">
        <f>(VLOOKUP(T$2,Fonder!$A$2:$F$20,4,FALSE)/12)+K32</f>
        <v>#VALUE!</v>
      </c>
      <c r="U32" s="20" t="e">
        <f>(VLOOKUP(U$2,Fonder!$A$2:$F$20,4,FALSE)/12)+L32</f>
        <v>#VALUE!</v>
      </c>
      <c r="V32" s="20" t="e">
        <f>(VLOOKUP(V$2,Fonder!$A$2:$F$20,4,FALSE)/12)+M32</f>
        <v>#VALUE!</v>
      </c>
      <c r="W32" s="20" t="e">
        <f>(VLOOKUP(W$2,Fonder!$A$2:$F$20,4,FALSE)/12)+N32</f>
        <v>#VALUE!</v>
      </c>
      <c r="X32" s="20" t="e">
        <f>(VLOOKUP(X$2,Fonder!$A$2:$F$20,4,FALSE)/12)+O32</f>
        <v>#VALUE!</v>
      </c>
      <c r="Y32" s="20" t="e">
        <f>(VLOOKUP(Y$2,Fonder!$A$2:$F$20,4,FALSE)/12)+P32</f>
        <v>#VALUE!</v>
      </c>
      <c r="Z32" s="20" t="e">
        <f>(VLOOKUP(Z$2,Fonder!$A$2:$F$20,4,FALSE)/12)+Q32</f>
        <v>#VALUE!</v>
      </c>
      <c r="AA32" s="20" t="e">
        <f>(VLOOKUP(AA$2,Fonder!$A$2:$F$20,4,FALSE)/12)+R32</f>
        <v>#VALUE!</v>
      </c>
      <c r="AB32" s="2" t="s">
        <v>177</v>
      </c>
      <c r="AC32" s="20" t="e">
        <f t="shared" si="10"/>
        <v>#VALUE!</v>
      </c>
      <c r="AD32" s="20" t="e">
        <f t="shared" si="11"/>
        <v>#VALUE!</v>
      </c>
      <c r="AE32" s="20" t="e">
        <f t="shared" si="12"/>
        <v>#VALUE!</v>
      </c>
      <c r="AF32" s="20" t="e">
        <f t="shared" si="13"/>
        <v>#VALUE!</v>
      </c>
      <c r="AG32" s="20" t="e">
        <f t="shared" si="14"/>
        <v>#VALUE!</v>
      </c>
      <c r="AH32" s="20" t="e">
        <f t="shared" si="15"/>
        <v>#VALUE!</v>
      </c>
      <c r="AI32" s="20" t="e">
        <f t="shared" si="16"/>
        <v>#VALUE!</v>
      </c>
      <c r="AJ32" s="20" t="e">
        <f t="shared" si="17"/>
        <v>#VALUE!</v>
      </c>
      <c r="AK32" s="2" t="s">
        <v>177</v>
      </c>
    </row>
    <row r="33" spans="1:37" x14ac:dyDescent="0.3">
      <c r="A33" s="15">
        <v>45107</v>
      </c>
      <c r="B33" s="18">
        <f>((In3Y!B34-In3Y!B$4)/In3Y!B$4)+Data3Y!B$3</f>
        <v>0.91482004234297809</v>
      </c>
      <c r="C33" s="18">
        <f>((In3Y!C34-In3Y!C$4)/In3Y!C$4)+Data3Y!C$3</f>
        <v>0.94631595440479466</v>
      </c>
      <c r="D33" s="18">
        <f>((In3Y!D34-In3Y!D$4)/In3Y!D$4)+Data3Y!D$3</f>
        <v>1.1975662170666133</v>
      </c>
      <c r="E33" s="18">
        <f>((In3Y!E34-In3Y!E$4)/In3Y!E$4)+Data3Y!E$3</f>
        <v>1.4465496139615215</v>
      </c>
      <c r="F33" s="18">
        <f>((In3Y!F34-In3Y!F$4)/In3Y!F$4)+Data3Y!F$3</f>
        <v>1.1541238577567274</v>
      </c>
      <c r="G33" s="18">
        <f>((In3Y!G34-In3Y!G$4)/In3Y!G$4)+Data3Y!G$3</f>
        <v>1.4136634181847338</v>
      </c>
      <c r="H33" s="18">
        <f>((In3Y!H34-In3Y!H$4)/In3Y!H$4)+Data3Y!H$3</f>
        <v>0.94320597420744601</v>
      </c>
      <c r="I33" s="18">
        <f>((In3Y!I34-In3Y!I$4)/In3Y!I$4)+Data3Y!I$3</f>
        <v>0.90491926078340268</v>
      </c>
      <c r="J33" s="2" t="s">
        <v>177</v>
      </c>
      <c r="K33" s="20">
        <f t="shared" si="2"/>
        <v>-8.0652566496280942E-3</v>
      </c>
      <c r="L33" s="20">
        <f t="shared" si="3"/>
        <v>-5.4649307878350539E-3</v>
      </c>
      <c r="M33" s="20">
        <f t="shared" si="4"/>
        <v>2.1451461129878613E-2</v>
      </c>
      <c r="N33" s="20">
        <f t="shared" si="5"/>
        <v>5.1107519457187722E-2</v>
      </c>
      <c r="O33" s="20">
        <f t="shared" si="6"/>
        <v>2.3361943193318524E-2</v>
      </c>
      <c r="P33" s="20">
        <f t="shared" si="7"/>
        <v>4.7688107474997743E-2</v>
      </c>
      <c r="Q33" s="20">
        <f t="shared" si="8"/>
        <v>-1.6760460783726838E-4</v>
      </c>
      <c r="R33" s="20">
        <f t="shared" si="9"/>
        <v>-8.1265605932399065E-3</v>
      </c>
      <c r="S33" s="2" t="s">
        <v>177</v>
      </c>
      <c r="T33" s="20" t="e">
        <f>(VLOOKUP(T$2,Fonder!$A$2:$F$20,4,FALSE)/12)+K33</f>
        <v>#VALUE!</v>
      </c>
      <c r="U33" s="20" t="e">
        <f>(VLOOKUP(U$2,Fonder!$A$2:$F$20,4,FALSE)/12)+L33</f>
        <v>#VALUE!</v>
      </c>
      <c r="V33" s="20" t="e">
        <f>(VLOOKUP(V$2,Fonder!$A$2:$F$20,4,FALSE)/12)+M33</f>
        <v>#VALUE!</v>
      </c>
      <c r="W33" s="20" t="e">
        <f>(VLOOKUP(W$2,Fonder!$A$2:$F$20,4,FALSE)/12)+N33</f>
        <v>#VALUE!</v>
      </c>
      <c r="X33" s="20" t="e">
        <f>(VLOOKUP(X$2,Fonder!$A$2:$F$20,4,FALSE)/12)+O33</f>
        <v>#VALUE!</v>
      </c>
      <c r="Y33" s="20" t="e">
        <f>(VLOOKUP(Y$2,Fonder!$A$2:$F$20,4,FALSE)/12)+P33</f>
        <v>#VALUE!</v>
      </c>
      <c r="Z33" s="20" t="e">
        <f>(VLOOKUP(Z$2,Fonder!$A$2:$F$20,4,FALSE)/12)+Q33</f>
        <v>#VALUE!</v>
      </c>
      <c r="AA33" s="20" t="e">
        <f>(VLOOKUP(AA$2,Fonder!$A$2:$F$20,4,FALSE)/12)+R33</f>
        <v>#VALUE!</v>
      </c>
      <c r="AB33" s="2" t="s">
        <v>177</v>
      </c>
      <c r="AC33" s="20" t="e">
        <f t="shared" si="10"/>
        <v>#VALUE!</v>
      </c>
      <c r="AD33" s="20" t="e">
        <f t="shared" si="11"/>
        <v>#VALUE!</v>
      </c>
      <c r="AE33" s="20" t="e">
        <f t="shared" si="12"/>
        <v>#VALUE!</v>
      </c>
      <c r="AF33" s="20" t="e">
        <f t="shared" si="13"/>
        <v>#VALUE!</v>
      </c>
      <c r="AG33" s="20" t="e">
        <f t="shared" si="14"/>
        <v>#VALUE!</v>
      </c>
      <c r="AH33" s="20" t="e">
        <f t="shared" si="15"/>
        <v>#VALUE!</v>
      </c>
      <c r="AI33" s="20" t="e">
        <f t="shared" si="16"/>
        <v>#VALUE!</v>
      </c>
      <c r="AJ33" s="20" t="e">
        <f t="shared" si="17"/>
        <v>#VALUE!</v>
      </c>
      <c r="AK33" s="2" t="s">
        <v>177</v>
      </c>
    </row>
    <row r="34" spans="1:37" x14ac:dyDescent="0.3">
      <c r="A34" s="15">
        <v>45138</v>
      </c>
      <c r="B34" s="18">
        <f>((In3Y!B35-In3Y!B$4)/In3Y!B$4)+Data3Y!B$3</f>
        <v>0.91968948482709956</v>
      </c>
      <c r="C34" s="18">
        <f>((In3Y!C35-In3Y!C$4)/In3Y!C$4)+Data3Y!C$3</f>
        <v>0.95315131810881748</v>
      </c>
      <c r="D34" s="18">
        <f>((In3Y!D35-In3Y!D$4)/In3Y!D$4)+Data3Y!D$3</f>
        <v>1.1936450339451041</v>
      </c>
      <c r="E34" s="18">
        <f>((In3Y!E35-In3Y!E$4)/In3Y!E$4)+Data3Y!E$3</f>
        <v>1.4633041460683167</v>
      </c>
      <c r="F34" s="18">
        <f>((In3Y!F35-In3Y!F$4)/In3Y!F$4)+Data3Y!F$3</f>
        <v>1.1431579125311293</v>
      </c>
      <c r="G34" s="18">
        <f>((In3Y!G35-In3Y!G$4)/In3Y!G$4)+Data3Y!G$3</f>
        <v>1.4252980698279545</v>
      </c>
      <c r="H34" s="18">
        <f>((In3Y!H35-In3Y!H$4)/In3Y!H$4)+Data3Y!H$3</f>
        <v>0.95426369055421689</v>
      </c>
      <c r="I34" s="18">
        <f>((In3Y!I35-In3Y!I$4)/In3Y!I$4)+Data3Y!I$3</f>
        <v>0.91097667744453814</v>
      </c>
      <c r="J34" s="2" t="s">
        <v>177</v>
      </c>
      <c r="K34" s="20">
        <f t="shared" si="2"/>
        <v>5.3228419347373102E-3</v>
      </c>
      <c r="L34" s="20">
        <f t="shared" si="3"/>
        <v>7.2231305751597752E-3</v>
      </c>
      <c r="M34" s="20">
        <f t="shared" si="4"/>
        <v>-3.2742933673546304E-3</v>
      </c>
      <c r="N34" s="20">
        <f t="shared" si="5"/>
        <v>1.1582410962670764E-2</v>
      </c>
      <c r="O34" s="20">
        <f t="shared" si="6"/>
        <v>-9.5015323978421273E-3</v>
      </c>
      <c r="P34" s="20">
        <f t="shared" si="7"/>
        <v>8.2301426871189687E-3</v>
      </c>
      <c r="Q34" s="20">
        <f t="shared" si="8"/>
        <v>1.1723543583428198E-2</v>
      </c>
      <c r="R34" s="20">
        <f t="shared" si="9"/>
        <v>6.6938752700340665E-3</v>
      </c>
      <c r="S34" s="2" t="s">
        <v>177</v>
      </c>
      <c r="T34" s="20" t="e">
        <f>(VLOOKUP(T$2,Fonder!$A$2:$F$20,4,FALSE)/12)+K34</f>
        <v>#VALUE!</v>
      </c>
      <c r="U34" s="20" t="e">
        <f>(VLOOKUP(U$2,Fonder!$A$2:$F$20,4,FALSE)/12)+L34</f>
        <v>#VALUE!</v>
      </c>
      <c r="V34" s="20" t="e">
        <f>(VLOOKUP(V$2,Fonder!$A$2:$F$20,4,FALSE)/12)+M34</f>
        <v>#VALUE!</v>
      </c>
      <c r="W34" s="20" t="e">
        <f>(VLOOKUP(W$2,Fonder!$A$2:$F$20,4,FALSE)/12)+N34</f>
        <v>#VALUE!</v>
      </c>
      <c r="X34" s="20" t="e">
        <f>(VLOOKUP(X$2,Fonder!$A$2:$F$20,4,FALSE)/12)+O34</f>
        <v>#VALUE!</v>
      </c>
      <c r="Y34" s="20" t="e">
        <f>(VLOOKUP(Y$2,Fonder!$A$2:$F$20,4,FALSE)/12)+P34</f>
        <v>#VALUE!</v>
      </c>
      <c r="Z34" s="20" t="e">
        <f>(VLOOKUP(Z$2,Fonder!$A$2:$F$20,4,FALSE)/12)+Q34</f>
        <v>#VALUE!</v>
      </c>
      <c r="AA34" s="20" t="e">
        <f>(VLOOKUP(AA$2,Fonder!$A$2:$F$20,4,FALSE)/12)+R34</f>
        <v>#VALUE!</v>
      </c>
      <c r="AB34" s="2" t="s">
        <v>177</v>
      </c>
      <c r="AC34" s="20" t="e">
        <f t="shared" si="10"/>
        <v>#VALUE!</v>
      </c>
      <c r="AD34" s="20" t="e">
        <f t="shared" si="11"/>
        <v>#VALUE!</v>
      </c>
      <c r="AE34" s="20" t="e">
        <f t="shared" si="12"/>
        <v>#VALUE!</v>
      </c>
      <c r="AF34" s="20" t="e">
        <f t="shared" si="13"/>
        <v>#VALUE!</v>
      </c>
      <c r="AG34" s="20" t="e">
        <f t="shared" si="14"/>
        <v>#VALUE!</v>
      </c>
      <c r="AH34" s="20" t="e">
        <f t="shared" si="15"/>
        <v>#VALUE!</v>
      </c>
      <c r="AI34" s="20" t="e">
        <f t="shared" si="16"/>
        <v>#VALUE!</v>
      </c>
      <c r="AJ34" s="20" t="e">
        <f t="shared" si="17"/>
        <v>#VALUE!</v>
      </c>
      <c r="AK34" s="2" t="s">
        <v>177</v>
      </c>
    </row>
    <row r="35" spans="1:37" x14ac:dyDescent="0.3">
      <c r="A35" s="15">
        <v>45169</v>
      </c>
      <c r="B35" s="18">
        <f>((In3Y!B36-In3Y!B$4)/In3Y!B$4)+Data3Y!B$3</f>
        <v>0.91980239943542685</v>
      </c>
      <c r="C35" s="18">
        <f>((In3Y!C36-In3Y!C$4)/In3Y!C$4)+Data3Y!C$3</f>
        <v>0.95474754201104628</v>
      </c>
      <c r="D35" s="18">
        <f>((In3Y!D36-In3Y!D$4)/In3Y!D$4)+Data3Y!D$3</f>
        <v>1.1490052053024471</v>
      </c>
      <c r="E35" s="18">
        <f>((In3Y!E36-In3Y!E$4)/In3Y!E$4)+Data3Y!E$3</f>
        <v>1.4806474850509814</v>
      </c>
      <c r="F35" s="18">
        <f>((In3Y!F36-In3Y!F$4)/In3Y!F$4)+Data3Y!F$3</f>
        <v>1.1090035036008021</v>
      </c>
      <c r="G35" s="18">
        <f>((In3Y!G36-In3Y!G$4)/In3Y!G$4)+Data3Y!G$3</f>
        <v>1.4408727429439789</v>
      </c>
      <c r="H35" s="18">
        <f>((In3Y!H36-In3Y!H$4)/In3Y!H$4)+Data3Y!H$3</f>
        <v>0.95608062909723357</v>
      </c>
      <c r="I35" s="18">
        <f>((In3Y!I36-In3Y!I$4)/In3Y!I$4)+Data3Y!I$3</f>
        <v>0.91100907427249367</v>
      </c>
      <c r="J35" s="2" t="s">
        <v>177</v>
      </c>
      <c r="K35" s="20">
        <f t="shared" si="2"/>
        <v>1.2277470840982296E-4</v>
      </c>
      <c r="L35" s="20">
        <f t="shared" si="3"/>
        <v>1.6746804750749078E-3</v>
      </c>
      <c r="M35" s="20">
        <f t="shared" si="4"/>
        <v>-3.7397909238660709E-2</v>
      </c>
      <c r="N35" s="20">
        <f t="shared" si="5"/>
        <v>1.1852176479690613E-2</v>
      </c>
      <c r="O35" s="20">
        <f t="shared" si="6"/>
        <v>-2.9877244915974877E-2</v>
      </c>
      <c r="P35" s="20">
        <f t="shared" si="7"/>
        <v>1.0927309484046743E-2</v>
      </c>
      <c r="Q35" s="20">
        <f t="shared" si="8"/>
        <v>1.9040214575924974E-3</v>
      </c>
      <c r="R35" s="20">
        <f t="shared" si="9"/>
        <v>3.556274134974835E-5</v>
      </c>
      <c r="S35" s="2" t="s">
        <v>177</v>
      </c>
      <c r="T35" s="20" t="e">
        <f>(VLOOKUP(T$2,Fonder!$A$2:$F$20,4,FALSE)/12)+K35</f>
        <v>#VALUE!</v>
      </c>
      <c r="U35" s="20" t="e">
        <f>(VLOOKUP(U$2,Fonder!$A$2:$F$20,4,FALSE)/12)+L35</f>
        <v>#VALUE!</v>
      </c>
      <c r="V35" s="20" t="e">
        <f>(VLOOKUP(V$2,Fonder!$A$2:$F$20,4,FALSE)/12)+M35</f>
        <v>#VALUE!</v>
      </c>
      <c r="W35" s="20" t="e">
        <f>(VLOOKUP(W$2,Fonder!$A$2:$F$20,4,FALSE)/12)+N35</f>
        <v>#VALUE!</v>
      </c>
      <c r="X35" s="20" t="e">
        <f>(VLOOKUP(X$2,Fonder!$A$2:$F$20,4,FALSE)/12)+O35</f>
        <v>#VALUE!</v>
      </c>
      <c r="Y35" s="20" t="e">
        <f>(VLOOKUP(Y$2,Fonder!$A$2:$F$20,4,FALSE)/12)+P35</f>
        <v>#VALUE!</v>
      </c>
      <c r="Z35" s="20" t="e">
        <f>(VLOOKUP(Z$2,Fonder!$A$2:$F$20,4,FALSE)/12)+Q35</f>
        <v>#VALUE!</v>
      </c>
      <c r="AA35" s="20" t="e">
        <f>(VLOOKUP(AA$2,Fonder!$A$2:$F$20,4,FALSE)/12)+R35</f>
        <v>#VALUE!</v>
      </c>
      <c r="AB35" s="2" t="s">
        <v>177</v>
      </c>
      <c r="AC35" s="20" t="e">
        <f t="shared" si="10"/>
        <v>#VALUE!</v>
      </c>
      <c r="AD35" s="20" t="e">
        <f t="shared" si="11"/>
        <v>#VALUE!</v>
      </c>
      <c r="AE35" s="20" t="e">
        <f t="shared" si="12"/>
        <v>#VALUE!</v>
      </c>
      <c r="AF35" s="20" t="e">
        <f t="shared" si="13"/>
        <v>#VALUE!</v>
      </c>
      <c r="AG35" s="20" t="e">
        <f t="shared" si="14"/>
        <v>#VALUE!</v>
      </c>
      <c r="AH35" s="20" t="e">
        <f t="shared" si="15"/>
        <v>#VALUE!</v>
      </c>
      <c r="AI35" s="20" t="e">
        <f t="shared" si="16"/>
        <v>#VALUE!</v>
      </c>
      <c r="AJ35" s="20" t="e">
        <f t="shared" si="17"/>
        <v>#VALUE!</v>
      </c>
      <c r="AK35" s="2" t="s">
        <v>177</v>
      </c>
    </row>
    <row r="36" spans="1:37" x14ac:dyDescent="0.3">
      <c r="A36" s="15">
        <v>45199</v>
      </c>
      <c r="B36" s="18">
        <f>((In3Y!B37-In3Y!B$4)/In3Y!B$4)+Data3Y!B$3</f>
        <v>0.91796753705010581</v>
      </c>
      <c r="C36" s="18">
        <f>((In3Y!C37-In3Y!C$4)/In3Y!C$4)+Data3Y!C$3</f>
        <v>0.95703905362528885</v>
      </c>
      <c r="D36" s="18">
        <f>((In3Y!D37-In3Y!D$4)/In3Y!D$4)+Data3Y!D$3</f>
        <v>1.1259650013037308</v>
      </c>
      <c r="E36" s="18">
        <f>((In3Y!E37-In3Y!E$4)/In3Y!E$4)+Data3Y!E$3</f>
        <v>1.4157006215797738</v>
      </c>
      <c r="F36" s="18">
        <f>((In3Y!F37-In3Y!F$4)/In3Y!F$4)+Data3Y!F$3</f>
        <v>1.0897681486598387</v>
      </c>
      <c r="G36" s="18">
        <f>((In3Y!G37-In3Y!G$4)/In3Y!G$4)+Data3Y!G$3</f>
        <v>1.370543672851686</v>
      </c>
      <c r="H36" s="18">
        <f>((In3Y!H37-In3Y!H$4)/In3Y!H$4)+Data3Y!H$3</f>
        <v>0.95752323370464931</v>
      </c>
      <c r="I36" s="18">
        <f>((In3Y!I37-In3Y!I$4)/In3Y!I$4)+Data3Y!I$3</f>
        <v>0.91000003160666143</v>
      </c>
      <c r="J36" s="2" t="s">
        <v>177</v>
      </c>
      <c r="K36" s="20">
        <f t="shared" si="2"/>
        <v>-1.9948440952614055E-3</v>
      </c>
      <c r="L36" s="20">
        <f t="shared" si="3"/>
        <v>2.4001230832348952E-3</v>
      </c>
      <c r="M36" s="20">
        <f t="shared" si="4"/>
        <v>-2.0052306022975364E-2</v>
      </c>
      <c r="N36" s="20">
        <f t="shared" si="5"/>
        <v>-4.3863825878157181E-2</v>
      </c>
      <c r="O36" s="20">
        <f t="shared" si="6"/>
        <v>-1.7344719722262814E-2</v>
      </c>
      <c r="P36" s="20">
        <f t="shared" si="7"/>
        <v>-4.8810049629086083E-2</v>
      </c>
      <c r="Q36" s="20">
        <f t="shared" si="8"/>
        <v>1.5088733769010876E-3</v>
      </c>
      <c r="R36" s="20">
        <f t="shared" si="9"/>
        <v>-1.1076098958048286E-3</v>
      </c>
      <c r="S36" s="2" t="s">
        <v>177</v>
      </c>
      <c r="T36" s="20" t="e">
        <f>(VLOOKUP(T$2,Fonder!$A$2:$F$20,4,FALSE)/12)+K36</f>
        <v>#VALUE!</v>
      </c>
      <c r="U36" s="20" t="e">
        <f>(VLOOKUP(U$2,Fonder!$A$2:$F$20,4,FALSE)/12)+L36</f>
        <v>#VALUE!</v>
      </c>
      <c r="V36" s="20" t="e">
        <f>(VLOOKUP(V$2,Fonder!$A$2:$F$20,4,FALSE)/12)+M36</f>
        <v>#VALUE!</v>
      </c>
      <c r="W36" s="20" t="e">
        <f>(VLOOKUP(W$2,Fonder!$A$2:$F$20,4,FALSE)/12)+N36</f>
        <v>#VALUE!</v>
      </c>
      <c r="X36" s="20" t="e">
        <f>(VLOOKUP(X$2,Fonder!$A$2:$F$20,4,FALSE)/12)+O36</f>
        <v>#VALUE!</v>
      </c>
      <c r="Y36" s="20" t="e">
        <f>(VLOOKUP(Y$2,Fonder!$A$2:$F$20,4,FALSE)/12)+P36</f>
        <v>#VALUE!</v>
      </c>
      <c r="Z36" s="20" t="e">
        <f>(VLOOKUP(Z$2,Fonder!$A$2:$F$20,4,FALSE)/12)+Q36</f>
        <v>#VALUE!</v>
      </c>
      <c r="AA36" s="20" t="e">
        <f>(VLOOKUP(AA$2,Fonder!$A$2:$F$20,4,FALSE)/12)+R36</f>
        <v>#VALUE!</v>
      </c>
      <c r="AB36" s="2" t="s">
        <v>177</v>
      </c>
      <c r="AC36" s="20" t="e">
        <f t="shared" si="10"/>
        <v>#VALUE!</v>
      </c>
      <c r="AD36" s="20" t="e">
        <f t="shared" si="11"/>
        <v>#VALUE!</v>
      </c>
      <c r="AE36" s="20" t="e">
        <f t="shared" si="12"/>
        <v>#VALUE!</v>
      </c>
      <c r="AF36" s="20" t="e">
        <f t="shared" si="13"/>
        <v>#VALUE!</v>
      </c>
      <c r="AG36" s="20" t="e">
        <f t="shared" si="14"/>
        <v>#VALUE!</v>
      </c>
      <c r="AH36" s="20" t="e">
        <f t="shared" si="15"/>
        <v>#VALUE!</v>
      </c>
      <c r="AI36" s="20" t="e">
        <f t="shared" si="16"/>
        <v>#VALUE!</v>
      </c>
      <c r="AJ36" s="20" t="e">
        <f t="shared" si="17"/>
        <v>#VALUE!</v>
      </c>
      <c r="AK36" s="2" t="s">
        <v>177</v>
      </c>
    </row>
    <row r="37" spans="1:37" x14ac:dyDescent="0.3">
      <c r="A37" s="15">
        <v>45230</v>
      </c>
      <c r="B37" s="18">
        <f>((In3Y!B38-In3Y!B$4)/In3Y!B$4)+Data3Y!B$3</f>
        <v>0.92334509527170083</v>
      </c>
      <c r="C37" s="18">
        <f>((In3Y!C38-In3Y!C$4)/In3Y!C$4)+Data3Y!C$3</f>
        <v>0.96408006580751304</v>
      </c>
      <c r="D37" s="18">
        <f>((In3Y!D38-In3Y!D$4)/In3Y!D$4)+Data3Y!D$3</f>
        <v>1.0862778078870656</v>
      </c>
      <c r="E37" s="18">
        <f>((In3Y!E38-In3Y!E$4)/In3Y!E$4)+Data3Y!E$3</f>
        <v>1.4043960117356349</v>
      </c>
      <c r="F37" s="18">
        <f>((In3Y!F38-In3Y!F$4)/In3Y!F$4)+Data3Y!F$3</f>
        <v>1.051027221741125</v>
      </c>
      <c r="G37" s="18">
        <f>((In3Y!G38-In3Y!G$4)/In3Y!G$4)+Data3Y!G$3</f>
        <v>1.3614102144900084</v>
      </c>
      <c r="H37" s="18">
        <f>((In3Y!H38-In3Y!H$4)/In3Y!H$4)+Data3Y!H$3</f>
        <v>0.96249160451417004</v>
      </c>
      <c r="I37" s="18">
        <f>((In3Y!I38-In3Y!I$4)/In3Y!I$4)+Data3Y!I$3</f>
        <v>0.91607404176504237</v>
      </c>
      <c r="J37" s="2" t="s">
        <v>177</v>
      </c>
      <c r="K37" s="20">
        <f t="shared" si="2"/>
        <v>5.8581137181341614E-3</v>
      </c>
      <c r="L37" s="20">
        <f t="shared" si="3"/>
        <v>7.357079270226885E-3</v>
      </c>
      <c r="M37" s="20">
        <f t="shared" si="4"/>
        <v>-3.5247270892711735E-2</v>
      </c>
      <c r="N37" s="20">
        <f t="shared" si="5"/>
        <v>-7.9851697963685409E-3</v>
      </c>
      <c r="O37" s="20">
        <f t="shared" si="6"/>
        <v>-3.5549696480261517E-2</v>
      </c>
      <c r="P37" s="20">
        <f t="shared" si="7"/>
        <v>-6.6641133315172851E-3</v>
      </c>
      <c r="Q37" s="20">
        <f t="shared" si="8"/>
        <v>5.188773112374756E-3</v>
      </c>
      <c r="R37" s="20">
        <f t="shared" si="9"/>
        <v>6.6747362059502713E-3</v>
      </c>
      <c r="S37" s="2" t="s">
        <v>177</v>
      </c>
      <c r="T37" s="20" t="e">
        <f>(VLOOKUP(T$2,Fonder!$A$2:$F$20,4,FALSE)/12)+K37</f>
        <v>#VALUE!</v>
      </c>
      <c r="U37" s="20" t="e">
        <f>(VLOOKUP(U$2,Fonder!$A$2:$F$20,4,FALSE)/12)+L37</f>
        <v>#VALUE!</v>
      </c>
      <c r="V37" s="20" t="e">
        <f>(VLOOKUP(V$2,Fonder!$A$2:$F$20,4,FALSE)/12)+M37</f>
        <v>#VALUE!</v>
      </c>
      <c r="W37" s="20" t="e">
        <f>(VLOOKUP(W$2,Fonder!$A$2:$F$20,4,FALSE)/12)+N37</f>
        <v>#VALUE!</v>
      </c>
      <c r="X37" s="20" t="e">
        <f>(VLOOKUP(X$2,Fonder!$A$2:$F$20,4,FALSE)/12)+O37</f>
        <v>#VALUE!</v>
      </c>
      <c r="Y37" s="20" t="e">
        <f>(VLOOKUP(Y$2,Fonder!$A$2:$F$20,4,FALSE)/12)+P37</f>
        <v>#VALUE!</v>
      </c>
      <c r="Z37" s="20" t="e">
        <f>(VLOOKUP(Z$2,Fonder!$A$2:$F$20,4,FALSE)/12)+Q37</f>
        <v>#VALUE!</v>
      </c>
      <c r="AA37" s="20" t="e">
        <f>(VLOOKUP(AA$2,Fonder!$A$2:$F$20,4,FALSE)/12)+R37</f>
        <v>#VALUE!</v>
      </c>
      <c r="AB37" s="2" t="s">
        <v>177</v>
      </c>
      <c r="AC37" s="20" t="e">
        <f t="shared" si="10"/>
        <v>#VALUE!</v>
      </c>
      <c r="AD37" s="20" t="e">
        <f t="shared" si="11"/>
        <v>#VALUE!</v>
      </c>
      <c r="AE37" s="20" t="e">
        <f t="shared" si="12"/>
        <v>#VALUE!</v>
      </c>
      <c r="AF37" s="20" t="e">
        <f t="shared" si="13"/>
        <v>#VALUE!</v>
      </c>
      <c r="AG37" s="20" t="e">
        <f t="shared" si="14"/>
        <v>#VALUE!</v>
      </c>
      <c r="AH37" s="20" t="e">
        <f t="shared" si="15"/>
        <v>#VALUE!</v>
      </c>
      <c r="AI37" s="20" t="e">
        <f t="shared" si="16"/>
        <v>#VALUE!</v>
      </c>
      <c r="AJ37" s="20" t="e">
        <f t="shared" si="17"/>
        <v>#VALUE!</v>
      </c>
      <c r="AK37" s="2" t="s">
        <v>177</v>
      </c>
    </row>
    <row r="38" spans="1:37" x14ac:dyDescent="0.3">
      <c r="A38" s="15">
        <v>45260</v>
      </c>
      <c r="B38" s="18">
        <f>((In3Y!B39-In3Y!B$4)/In3Y!B$4)+Data3Y!B$3</f>
        <v>0.93891319689484831</v>
      </c>
      <c r="C38" s="18">
        <f>((In3Y!C39-In3Y!C$4)/In3Y!C$4)+Data3Y!C$3</f>
        <v>0.97774100043088252</v>
      </c>
      <c r="D38" s="18">
        <f>((In3Y!D39-In3Y!D$4)/In3Y!D$4)+Data3Y!D$3</f>
        <v>1.1856849989059517</v>
      </c>
      <c r="E38" s="18">
        <f>((In3Y!E39-In3Y!E$4)/In3Y!E$4)+Data3Y!E$3</f>
        <v>1.4421395153691021</v>
      </c>
      <c r="F38" s="18">
        <f>((In3Y!F39-In3Y!F$4)/In3Y!F$4)+Data3Y!F$3</f>
        <v>1.1417863369557786</v>
      </c>
      <c r="G38" s="18">
        <f>((In3Y!G39-In3Y!G$4)/In3Y!G$4)+Data3Y!G$3</f>
        <v>1.4001013506318443</v>
      </c>
      <c r="H38" s="18">
        <f>((In3Y!H39-In3Y!H$4)/In3Y!H$4)+Data3Y!H$3</f>
        <v>0.98172926061615107</v>
      </c>
      <c r="I38" s="18">
        <f>((In3Y!I39-In3Y!I$4)/In3Y!I$4)+Data3Y!I$3</f>
        <v>0.93318035709206071</v>
      </c>
      <c r="J38" s="2" t="s">
        <v>177</v>
      </c>
      <c r="K38" s="20">
        <f t="shared" si="2"/>
        <v>1.6860545101575974E-2</v>
      </c>
      <c r="L38" s="20">
        <f t="shared" si="3"/>
        <v>1.4169917113603159E-2</v>
      </c>
      <c r="M38" s="20">
        <f t="shared" si="4"/>
        <v>9.151175721084126E-2</v>
      </c>
      <c r="N38" s="20">
        <f t="shared" si="5"/>
        <v>2.6875256920461998E-2</v>
      </c>
      <c r="O38" s="20">
        <f t="shared" si="6"/>
        <v>8.6352773113052894E-2</v>
      </c>
      <c r="P38" s="20">
        <f t="shared" si="7"/>
        <v>2.8419895583293941E-2</v>
      </c>
      <c r="Q38" s="20">
        <f t="shared" si="8"/>
        <v>1.9987349512198049E-2</v>
      </c>
      <c r="R38" s="20">
        <f t="shared" si="9"/>
        <v>1.8673507322682026E-2</v>
      </c>
      <c r="S38" s="2" t="s">
        <v>177</v>
      </c>
      <c r="T38" s="20" t="e">
        <f>(VLOOKUP(T$2,Fonder!$A$2:$F$20,4,FALSE)/12)+K38</f>
        <v>#VALUE!</v>
      </c>
      <c r="U38" s="20" t="e">
        <f>(VLOOKUP(U$2,Fonder!$A$2:$F$20,4,FALSE)/12)+L38</f>
        <v>#VALUE!</v>
      </c>
      <c r="V38" s="20" t="e">
        <f>(VLOOKUP(V$2,Fonder!$A$2:$F$20,4,FALSE)/12)+M38</f>
        <v>#VALUE!</v>
      </c>
      <c r="W38" s="20" t="e">
        <f>(VLOOKUP(W$2,Fonder!$A$2:$F$20,4,FALSE)/12)+N38</f>
        <v>#VALUE!</v>
      </c>
      <c r="X38" s="20" t="e">
        <f>(VLOOKUP(X$2,Fonder!$A$2:$F$20,4,FALSE)/12)+O38</f>
        <v>#VALUE!</v>
      </c>
      <c r="Y38" s="20" t="e">
        <f>(VLOOKUP(Y$2,Fonder!$A$2:$F$20,4,FALSE)/12)+P38</f>
        <v>#VALUE!</v>
      </c>
      <c r="Z38" s="20" t="e">
        <f>(VLOOKUP(Z$2,Fonder!$A$2:$F$20,4,FALSE)/12)+Q38</f>
        <v>#VALUE!</v>
      </c>
      <c r="AA38" s="20" t="e">
        <f>(VLOOKUP(AA$2,Fonder!$A$2:$F$20,4,FALSE)/12)+R38</f>
        <v>#VALUE!</v>
      </c>
      <c r="AB38" s="2" t="s">
        <v>177</v>
      </c>
      <c r="AC38" s="20" t="e">
        <f t="shared" si="10"/>
        <v>#VALUE!</v>
      </c>
      <c r="AD38" s="20" t="e">
        <f t="shared" si="11"/>
        <v>#VALUE!</v>
      </c>
      <c r="AE38" s="20" t="e">
        <f t="shared" si="12"/>
        <v>#VALUE!</v>
      </c>
      <c r="AF38" s="20" t="e">
        <f t="shared" si="13"/>
        <v>#VALUE!</v>
      </c>
      <c r="AG38" s="20" t="e">
        <f t="shared" si="14"/>
        <v>#VALUE!</v>
      </c>
      <c r="AH38" s="20" t="e">
        <f t="shared" si="15"/>
        <v>#VALUE!</v>
      </c>
      <c r="AI38" s="20" t="e">
        <f t="shared" si="16"/>
        <v>#VALUE!</v>
      </c>
      <c r="AJ38" s="20" t="e">
        <f t="shared" si="17"/>
        <v>#VALUE!</v>
      </c>
      <c r="AK38" s="2" t="s">
        <v>177</v>
      </c>
    </row>
    <row r="39" spans="1:37" x14ac:dyDescent="0.3">
      <c r="A39" s="15">
        <v>45291</v>
      </c>
      <c r="B39" s="18">
        <f>((In3Y!B40-In3Y!B$4)/In3Y!B$4)+Data3Y!B$3</f>
        <v>0.96163726182074816</v>
      </c>
      <c r="C39" s="18">
        <f>((In3Y!C40-In3Y!C$4)/In3Y!C$4)+Data3Y!C$3</f>
        <v>0.99500567981511223</v>
      </c>
      <c r="D39" s="18">
        <f>((In3Y!D40-In3Y!D$4)/In3Y!D$4)+Data3Y!D$3</f>
        <v>1.2826289157868849</v>
      </c>
      <c r="E39" s="18">
        <f>((In3Y!E40-In3Y!E$4)/In3Y!E$4)+Data3Y!E$3</f>
        <v>1.4491662902629852</v>
      </c>
      <c r="F39" s="18">
        <f>((In3Y!F40-In3Y!F$4)/In3Y!F$4)+Data3Y!F$3</f>
        <v>1.230466701961366</v>
      </c>
      <c r="G39" s="18">
        <f>((In3Y!G40-In3Y!G$4)/In3Y!G$4)+Data3Y!G$3</f>
        <v>1.4185286243499591</v>
      </c>
      <c r="H39" s="18">
        <f>((In3Y!H40-In3Y!H$4)/In3Y!H$4)+Data3Y!H$3</f>
        <v>1.0006608277780105</v>
      </c>
      <c r="I39" s="18">
        <f>((In3Y!I40-In3Y!I$4)/In3Y!I$4)+Data3Y!I$3</f>
        <v>0.95756647671063155</v>
      </c>
      <c r="J39" s="2" t="s">
        <v>177</v>
      </c>
      <c r="K39" s="20">
        <f t="shared" si="2"/>
        <v>2.4202519467243944E-2</v>
      </c>
      <c r="L39" s="20">
        <f t="shared" si="3"/>
        <v>1.7657722624520478E-2</v>
      </c>
      <c r="M39" s="20">
        <f t="shared" si="4"/>
        <v>8.1761949396665035E-2</v>
      </c>
      <c r="N39" s="20">
        <f t="shared" si="5"/>
        <v>4.8724654022704872E-3</v>
      </c>
      <c r="O39" s="20">
        <f t="shared" si="6"/>
        <v>7.7668090898710851E-2</v>
      </c>
      <c r="P39" s="20">
        <f t="shared" si="7"/>
        <v>1.3161385573836393E-2</v>
      </c>
      <c r="Q39" s="20">
        <f t="shared" si="8"/>
        <v>1.9283898240924024E-2</v>
      </c>
      <c r="R39" s="20">
        <f t="shared" si="9"/>
        <v>2.6132268465832054E-2</v>
      </c>
      <c r="S39" s="2" t="s">
        <v>177</v>
      </c>
      <c r="T39" s="20" t="e">
        <f>(VLOOKUP(T$2,Fonder!$A$2:$F$20,4,FALSE)/12)+K39</f>
        <v>#VALUE!</v>
      </c>
      <c r="U39" s="20" t="e">
        <f>(VLOOKUP(U$2,Fonder!$A$2:$F$20,4,FALSE)/12)+L39</f>
        <v>#VALUE!</v>
      </c>
      <c r="V39" s="20" t="e">
        <f>(VLOOKUP(V$2,Fonder!$A$2:$F$20,4,FALSE)/12)+M39</f>
        <v>#VALUE!</v>
      </c>
      <c r="W39" s="20" t="e">
        <f>(VLOOKUP(W$2,Fonder!$A$2:$F$20,4,FALSE)/12)+N39</f>
        <v>#VALUE!</v>
      </c>
      <c r="X39" s="20" t="e">
        <f>(VLOOKUP(X$2,Fonder!$A$2:$F$20,4,FALSE)/12)+O39</f>
        <v>#VALUE!</v>
      </c>
      <c r="Y39" s="20" t="e">
        <f>(VLOOKUP(Y$2,Fonder!$A$2:$F$20,4,FALSE)/12)+P39</f>
        <v>#VALUE!</v>
      </c>
      <c r="Z39" s="20" t="e">
        <f>(VLOOKUP(Z$2,Fonder!$A$2:$F$20,4,FALSE)/12)+Q39</f>
        <v>#VALUE!</v>
      </c>
      <c r="AA39" s="20" t="e">
        <f>(VLOOKUP(AA$2,Fonder!$A$2:$F$20,4,FALSE)/12)+R39</f>
        <v>#VALUE!</v>
      </c>
      <c r="AB39" s="2" t="s">
        <v>177</v>
      </c>
      <c r="AC39" s="20" t="e">
        <f t="shared" si="10"/>
        <v>#VALUE!</v>
      </c>
      <c r="AD39" s="20" t="e">
        <f t="shared" si="11"/>
        <v>#VALUE!</v>
      </c>
      <c r="AE39" s="20" t="e">
        <f t="shared" si="12"/>
        <v>#VALUE!</v>
      </c>
      <c r="AF39" s="20" t="e">
        <f t="shared" si="13"/>
        <v>#VALUE!</v>
      </c>
      <c r="AG39" s="20" t="e">
        <f t="shared" si="14"/>
        <v>#VALUE!</v>
      </c>
      <c r="AH39" s="20" t="e">
        <f t="shared" si="15"/>
        <v>#VALUE!</v>
      </c>
      <c r="AI39" s="20" t="e">
        <f t="shared" si="16"/>
        <v>#VALUE!</v>
      </c>
      <c r="AJ39" s="20" t="e">
        <f t="shared" si="17"/>
        <v>#VALUE!</v>
      </c>
      <c r="AK39" s="2" t="s">
        <v>177</v>
      </c>
    </row>
  </sheetData>
  <mergeCells count="4">
    <mergeCell ref="B1:I1"/>
    <mergeCell ref="K1:R1"/>
    <mergeCell ref="T1:AA1"/>
    <mergeCell ref="AC1:A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322A58683000C4C92401B91FE68C9FB" ma:contentTypeVersion="6" ma:contentTypeDescription="Create a new document." ma:contentTypeScope="" ma:versionID="38cb335a0492a9b95758cde695cffa2e">
  <xsd:schema xmlns:xsd="http://www.w3.org/2001/XMLSchema" xmlns:xs="http://www.w3.org/2001/XMLSchema" xmlns:p="http://schemas.microsoft.com/office/2006/metadata/properties" xmlns:ns2="64fe02dd-83e9-4bc9-b28c-7c62b5882545" xmlns:ns3="5a554a05-036a-4df1-b2c5-0f6c24c48abe" targetNamespace="http://schemas.microsoft.com/office/2006/metadata/properties" ma:root="true" ma:fieldsID="be38ee2f367b82e3ee0082f8f43747b5" ns2:_="" ns3:_="">
    <xsd:import namespace="64fe02dd-83e9-4bc9-b28c-7c62b5882545"/>
    <xsd:import namespace="5a554a05-036a-4df1-b2c5-0f6c24c48ab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fe02dd-83e9-4bc9-b28c-7c62b58825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a554a05-036a-4df1-b2c5-0f6c24c48ab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558667-64C0-413C-BBE9-37E8F6FA9641}">
  <ds:schemaRefs>
    <ds:schemaRef ds:uri="http://schemas.microsoft.com/sharepoint/v3/contenttype/forms"/>
  </ds:schemaRefs>
</ds:datastoreItem>
</file>

<file path=customXml/itemProps2.xml><?xml version="1.0" encoding="utf-8"?>
<ds:datastoreItem xmlns:ds="http://schemas.openxmlformats.org/officeDocument/2006/customXml" ds:itemID="{546705DC-9E7F-415C-AE90-B2576152EEE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9C78BD6-9E9B-4018-9CBF-5E833AFCD0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fe02dd-83e9-4bc9-b28c-7c62b5882545"/>
    <ds:schemaRef ds:uri="5a554a05-036a-4df1-b2c5-0f6c24c48a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OV</vt:lpstr>
      <vt:lpstr>Fonder</vt:lpstr>
      <vt:lpstr>Översikt</vt:lpstr>
      <vt:lpstr>In</vt:lpstr>
      <vt:lpstr>Justering</vt:lpstr>
      <vt:lpstr>Ut</vt:lpstr>
      <vt:lpstr>Förbättringar</vt:lpstr>
      <vt:lpstr>In5Y2</vt:lpstr>
      <vt:lpstr>Data5Y2</vt:lpstr>
      <vt:lpstr>In3Y</vt:lpstr>
      <vt:lpstr>Data3Y</vt:lpstr>
      <vt:lpstr>Limit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Jesper Hallgren</dc:creator>
  <cp:keywords/>
  <dc:description/>
  <cp:lastModifiedBy>Tuva Gunnarsson</cp:lastModifiedBy>
  <cp:revision/>
  <dcterms:created xsi:type="dcterms:W3CDTF">2023-11-26T10:02:20Z</dcterms:created>
  <dcterms:modified xsi:type="dcterms:W3CDTF">2024-12-18T12:46:55Z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0x0101002322A58683000C4C92401B91FE68C9FB</vt:lpwstr>
  </property>
  <property fmtid="{D5CDD505-2E9C-101B-9397-08002B2CF9AE}" pid="3" name="MediaServiceImageTags">
    <vt:lpwstr/>
  </property>
</Properties>
</file>