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activeX/activeX36.xml" ContentType="application/vnd.ms-office.activeX+xml"/>
  <Override PartName="/xl/activeX/activeX37.xml" ContentType="application/vnd.ms-office.activeX+xml"/>
  <Override PartName="/xl/activeX/activeX38.xml" ContentType="application/vnd.ms-office.activeX+xml"/>
  <Override PartName="/xl/activeX/activeX39.xml" ContentType="application/vnd.ms-office.activeX+xml"/>
  <Override PartName="/xl/activeX/activeX40.xml" ContentType="application/vnd.ms-office.activeX+xml"/>
  <Override PartName="/xl/activeX/activeX41.xml" ContentType="application/vnd.ms-office.activeX+xml"/>
  <Override PartName="/xl/activeX/activeX42.xml" ContentType="application/vnd.ms-office.activeX+xml"/>
  <Override PartName="/xl/activeX/activeX43.xml" ContentType="application/vnd.ms-office.activeX+xml"/>
  <Override PartName="/xl/activeX/activeX44.xml" ContentType="application/vnd.ms-office.activeX+xml"/>
  <Override PartName="/xl/activeX/activeX45.xml" ContentType="application/vnd.ms-office.activeX+xml"/>
  <Override PartName="/xl/activeX/activeX46.xml" ContentType="application/vnd.ms-office.activeX+xml"/>
  <Override PartName="/xl/activeX/activeX47.xml" ContentType="application/vnd.ms-office.activeX+xml"/>
  <Override PartName="/xl/activeX/activeX48.xml" ContentType="application/vnd.ms-office.activeX+xml"/>
  <Override PartName="/xl/activeX/activeX49.xml" ContentType="application/vnd.ms-office.activeX+xml"/>
  <Override PartName="/xl/activeX/activeX50.xml" ContentType="application/vnd.ms-office.activeX+xml"/>
  <Override PartName="/xl/activeX/activeX51.xml" ContentType="application/vnd.ms-office.activeX+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updateLinks="never" codeName="ThisWorkbook" defaultThemeVersion="124226"/>
  <mc:AlternateContent xmlns:mc="http://schemas.openxmlformats.org/markup-compatibility/2006">
    <mc:Choice Requires="x15">
      <x15ac:absPath xmlns:x15ac="http://schemas.microsoft.com/office/spreadsheetml/2010/11/ac" url="C:\Users\imrashid\OneDrive - Deloitte (O365D)\Audit Engagements\EPIC\CIPL Bank Balance Confirmation\"/>
    </mc:Choice>
  </mc:AlternateContent>
  <xr:revisionPtr revIDLastSave="0" documentId="13_ncr:1_{9ACABB8B-D161-4CCF-B3F3-1BB9002CF421}" xr6:coauthVersionLast="47" xr6:coauthVersionMax="47" xr10:uidLastSave="{00000000-0000-0000-0000-000000000000}"/>
  <bookViews>
    <workbookView xWindow="-110" yWindow="-110" windowWidth="19420" windowHeight="10420" tabRatio="678" firstSheet="1" activeTab="1" xr2:uid="{00000000-000D-0000-FFFF-FFFF00000000}"/>
  </bookViews>
  <sheets>
    <sheet name="2022 draft v2" sheetId="26" state="hidden" r:id="rId1"/>
    <sheet name="Sheet1" sheetId="35" r:id="rId2"/>
    <sheet name="2022 draft" sheetId="24" state="hidden" r:id="rId3"/>
  </sheets>
  <definedNames>
    <definedName name="AS2DocOpenMode" hidden="1">"AS2DocumentEdit"</definedName>
    <definedName name="DA_4092418632500001156" hidden="1">'2022 draft v2'!#REF!</definedName>
    <definedName name="DA_4092418632500001160" hidden="1">'2022 draft v2'!#REF!</definedName>
    <definedName name="DA_4092418632500001164" hidden="1">'2022 draft v2'!#REF!</definedName>
    <definedName name="DA_4092418632500001168" hidden="1">'2022 draft v2'!#REF!</definedName>
    <definedName name="DA_4092418632500001172" hidden="1">'2022 draft v2'!#REF!</definedName>
    <definedName name="DA_4092418632500001180" hidden="1">'2022 draft v2'!#REF!</definedName>
    <definedName name="DA_4092418632500001184" hidden="1">'2022 draft v2'!#REF!</definedName>
    <definedName name="DA_4092418632500001188" hidden="1">'2022 draft v2'!#REF!</definedName>
    <definedName name="DA_4092418632500001192" hidden="1">'2022 draft v2'!#REF!</definedName>
    <definedName name="DA_4092418632500001196" hidden="1">'2022 draft v2'!#REF!</definedName>
    <definedName name="DA_4092418632500001201" hidden="1">'2022 draft v2'!#REF!</definedName>
    <definedName name="DA_4092418632500001206" hidden="1">'2022 draft v2'!#REF!</definedName>
    <definedName name="DA_4092418632500001211" hidden="1">'2022 draft v2'!#REF!</definedName>
    <definedName name="DA_4092418632500001220" hidden="1">#REF!</definedName>
    <definedName name="DA_4092418632500001642" hidden="1">'2022 draft v2'!$Q$75</definedName>
    <definedName name="DA_4092418632500001648" hidden="1">'2022 draft v2'!#REF!</definedName>
    <definedName name="DA_4092418632500001770" hidden="1">'2022 draft v2'!#REF!</definedName>
    <definedName name="DA_4092418632500001774" hidden="1">'2022 draft v2'!#REF!</definedName>
    <definedName name="DA_4092418632500001800" hidden="1">'2022 draft v2'!#REF!</definedName>
    <definedName name="DA_4092418632500001804" hidden="1">'2022 draft v2'!#REF!</definedName>
    <definedName name="DA_4092418632500001808" hidden="1">'2022 draft v2'!#REF!</definedName>
    <definedName name="DA_4092418632500001812" hidden="1">'2022 draft v2'!#REF!</definedName>
    <definedName name="DA_4092418632500001820" hidden="1">'2022 draft v2'!#REF!</definedName>
    <definedName name="DA_4092418632500001824" hidden="1">'2022 draft v2'!#REF!</definedName>
    <definedName name="DA_4092418632500001830" hidden="1">'2022 draft v2'!#REF!</definedName>
    <definedName name="DA_4092418632500001834" hidden="1">'2022 draft v2'!#REF!</definedName>
    <definedName name="DA_4092418632500001838" hidden="1">'2022 draft v2'!#REF!</definedName>
    <definedName name="DA_4092418632500001840" hidden="1">'2022 draft v2'!#REF!</definedName>
    <definedName name="DA_4092418632500001847" hidden="1">'2022 draft v2'!$M$39</definedName>
    <definedName name="DA_4092418632500001860" hidden="1">'2022 draft v2'!#REF!</definedName>
    <definedName name="DA_4092418632500001864" hidden="1">'2022 draft v2'!#REF!</definedName>
    <definedName name="DA_4092418632500001888" hidden="1">'2022 draft v2'!#REF!</definedName>
    <definedName name="DA_4092418632500001896" hidden="1">'2022 draft v2'!#REF!</definedName>
    <definedName name="DA_4092418632500001901" hidden="1">'2022 draft v2'!#REF!</definedName>
    <definedName name="DA_4092418632500001906" hidden="1">'2022 draft v2'!#REF!</definedName>
    <definedName name="DA_4092418632500001911" hidden="1">'2022 draft v2'!#REF!</definedName>
    <definedName name="DA_4092418632500001921" hidden="1">'2022 draft v2'!#REF!</definedName>
    <definedName name="DA_4092418632500001935" hidden="1">'2022 draft v2'!#REF!</definedName>
    <definedName name="DA_4092418632500001943" hidden="1">'2022 draft v2'!#REF!</definedName>
    <definedName name="DA_4092418632500001964" hidden="1">'2022 draft v2'!#REF!</definedName>
    <definedName name="DA_4092418632500002402" hidden="1">'2022 draft v2'!#REF!</definedName>
    <definedName name="DA_4092418632500002406" hidden="1">'2022 draft v2'!#REF!</definedName>
    <definedName name="DA_4092418632500002411" hidden="1">'2022 draft v2'!#REF!</definedName>
    <definedName name="DA_4092418632500002416" hidden="1">'2022 draft v2'!#REF!</definedName>
    <definedName name="DA_4092418632500002422" hidden="1">'2022 draft v2'!#REF!</definedName>
    <definedName name="DA_4092418632500002647" hidden="1">'2022 draft v2'!#REF!</definedName>
    <definedName name="DA_4092418632500002912" hidden="1">'2022 draft v2'!#REF!</definedName>
    <definedName name="DA_4092418632500002917" hidden="1">'2022 draft v2'!#REF!</definedName>
    <definedName name="DA_4092418632500002922" hidden="1">'2022 draft v2'!#REF!</definedName>
    <definedName name="DA_4092418632500003124" hidden="1">#REF!</definedName>
    <definedName name="DA_4092418632500003128" hidden="1">#REF!</definedName>
    <definedName name="DA_4092418632500003132" hidden="1">#REF!</definedName>
    <definedName name="DA_4092418632500003136" hidden="1">#REF!</definedName>
    <definedName name="DA_4092418632500003140" hidden="1">#REF!</definedName>
    <definedName name="DA_4092418632500003144" hidden="1">#REF!</definedName>
    <definedName name="DA_4092418632500003148" hidden="1">#REF!</definedName>
    <definedName name="DA_4092418632500003152" hidden="1">#REF!</definedName>
    <definedName name="DA_4092418632500003156" hidden="1">#REF!</definedName>
    <definedName name="DA_4092418632500003160" hidden="1">#REF!</definedName>
    <definedName name="DA_4092418632500003164" hidden="1">#REF!</definedName>
    <definedName name="DA_4092418632500003168" hidden="1">#REF!</definedName>
    <definedName name="DA_4092418632500003202" hidden="1">'2022 draft v2'!#REF!</definedName>
    <definedName name="DA_4092418632500003207" hidden="1">'2022 draft v2'!#REF!</definedName>
    <definedName name="DA_4092418632500003211" hidden="1">'2022 draft v2'!#REF!</definedName>
    <definedName name="_xlnm.Print_Area" localSheetId="2">'2022 draft'!$A$1:$AY$275</definedName>
    <definedName name="_xlnm.Print_Area" localSheetId="0">'2022 draft v2'!$A$1:$AB$113</definedName>
    <definedName name="Ref_38" localSheetId="2">'2022 draft'!#REF!</definedName>
    <definedName name="Ref_38" localSheetId="0">'2022 draft v2'!#REF!</definedName>
    <definedName name="Ref_38">#REF!</definedName>
    <definedName name="Ref_5" localSheetId="2">'2022 draft'!#REF!</definedName>
    <definedName name="Ref_5" localSheetId="0">'2022 draft v2'!#REF!</definedName>
    <definedName name="Ref_5">#REF!</definedName>
    <definedName name="TextRefCopy10" localSheetId="2">#REF!</definedName>
    <definedName name="TextRefCopy10" localSheetId="0">#REF!</definedName>
    <definedName name="TextRefCopy10">#REF!</definedName>
    <definedName name="TextRefCopy100" localSheetId="2">'2022 draft'!$N$113</definedName>
    <definedName name="TextRefCopy100" localSheetId="0">'2022 draft v2'!#REF!</definedName>
    <definedName name="TextRefCopy100">#REF!</definedName>
    <definedName name="TextRefCopy101" localSheetId="2">'2022 draft'!$N$108</definedName>
    <definedName name="TextRefCopy101" localSheetId="0">'2022 draft v2'!#REF!</definedName>
    <definedName name="TextRefCopy101">#REF!</definedName>
    <definedName name="TextRefCopy102" localSheetId="2">'2022 draft'!$N$108</definedName>
    <definedName name="TextRefCopy102" localSheetId="0">'2022 draft v2'!#REF!</definedName>
    <definedName name="TextRefCopy102">#REF!</definedName>
    <definedName name="TextRefCopy103" localSheetId="2">'2022 draft'!#REF!</definedName>
    <definedName name="TextRefCopy103" localSheetId="0">'2022 draft v2'!#REF!</definedName>
    <definedName name="TextRefCopy103">#REF!</definedName>
    <definedName name="TextRefCopy104" localSheetId="2">'2022 draft'!$N$113</definedName>
    <definedName name="TextRefCopy104" localSheetId="0">'2022 draft v2'!#REF!</definedName>
    <definedName name="TextRefCopy104">#REF!</definedName>
    <definedName name="TextRefCopy105" localSheetId="2">'2022 draft'!$N$113</definedName>
    <definedName name="TextRefCopy105" localSheetId="0">'2022 draft v2'!#REF!</definedName>
    <definedName name="TextRefCopy105">#REF!</definedName>
    <definedName name="TextRefCopy106" localSheetId="2">'2022 draft'!$N$117</definedName>
    <definedName name="TextRefCopy106" localSheetId="0">'2022 draft v2'!#REF!</definedName>
    <definedName name="TextRefCopy106">#REF!</definedName>
    <definedName name="TextRefCopy12" localSheetId="2">'2022 draft'!#REF!</definedName>
    <definedName name="TextRefCopy12" localSheetId="0">'2022 draft v2'!#REF!</definedName>
    <definedName name="TextRefCopy12">#REF!</definedName>
    <definedName name="TextRefCopy13" localSheetId="2">#REF!</definedName>
    <definedName name="TextRefCopy13" localSheetId="0">#REF!</definedName>
    <definedName name="TextRefCopy13">#REF!</definedName>
    <definedName name="TextRefCopy14" localSheetId="2">#REF!</definedName>
    <definedName name="TextRefCopy14" localSheetId="0">#REF!</definedName>
    <definedName name="TextRefCopy14">#REF!</definedName>
    <definedName name="TextRefCopy15" localSheetId="2">'2022 draft'!#REF!</definedName>
    <definedName name="TextRefCopy15" localSheetId="0">'2022 draft v2'!#REF!</definedName>
    <definedName name="TextRefCopy15">#REF!</definedName>
    <definedName name="TextRefCopy16" localSheetId="2">'2022 draft'!#REF!</definedName>
    <definedName name="TextRefCopy16" localSheetId="0">'2022 draft v2'!#REF!</definedName>
    <definedName name="TextRefCopy16">#REF!</definedName>
    <definedName name="TextRefCopy17" localSheetId="2">'2022 draft'!#REF!</definedName>
    <definedName name="TextRefCopy17" localSheetId="0">'2022 draft v2'!#REF!</definedName>
    <definedName name="TextRefCopy17">#REF!</definedName>
    <definedName name="TextRefCopy18" localSheetId="2">'2022 draft'!#REF!</definedName>
    <definedName name="TextRefCopy18" localSheetId="0">'2022 draft v2'!#REF!</definedName>
    <definedName name="TextRefCopy18">#REF!</definedName>
    <definedName name="TextRefCopy19" localSheetId="2">#REF!</definedName>
    <definedName name="TextRefCopy19" localSheetId="0">#REF!</definedName>
    <definedName name="TextRefCopy19">#REF!</definedName>
    <definedName name="TextRefCopy20" localSheetId="2">#REF!</definedName>
    <definedName name="TextRefCopy20" localSheetId="0">#REF!</definedName>
    <definedName name="TextRefCopy20">#REF!</definedName>
    <definedName name="TextRefCopy21" localSheetId="2">'2022 draft'!#REF!</definedName>
    <definedName name="TextRefCopy21" localSheetId="0">'2022 draft v2'!#REF!</definedName>
    <definedName name="TextRefCopy21">#REF!</definedName>
    <definedName name="TextRefCopy22" localSheetId="2">#REF!</definedName>
    <definedName name="TextRefCopy22" localSheetId="0">#REF!</definedName>
    <definedName name="TextRefCopy22">#REF!</definedName>
    <definedName name="TextRefCopy23" localSheetId="2">'2022 draft'!#REF!</definedName>
    <definedName name="TextRefCopy23" localSheetId="0">'2022 draft v2'!#REF!</definedName>
    <definedName name="TextRefCopy23">#REF!</definedName>
    <definedName name="TextRefCopy24" localSheetId="2">'2022 draft'!#REF!</definedName>
    <definedName name="TextRefCopy24" localSheetId="0">'2022 draft v2'!#REF!</definedName>
    <definedName name="TextRefCopy24">#REF!</definedName>
    <definedName name="TextRefCopy25" localSheetId="2">'2022 draft'!#REF!</definedName>
    <definedName name="TextRefCopy25" localSheetId="0">'2022 draft v2'!#REF!</definedName>
    <definedName name="TextRefCopy25">#REF!</definedName>
    <definedName name="TextRefCopy26" localSheetId="2">'2022 draft'!#REF!</definedName>
    <definedName name="TextRefCopy26" localSheetId="0">'2022 draft v2'!#REF!</definedName>
    <definedName name="TextRefCopy26">#REF!</definedName>
    <definedName name="TextRefCopy27" localSheetId="2">'2022 draft'!#REF!</definedName>
    <definedName name="TextRefCopy27" localSheetId="0">'2022 draft v2'!#REF!</definedName>
    <definedName name="TextRefCopy27">#REF!</definedName>
    <definedName name="TextRefCopy28" localSheetId="2">'2022 draft'!#REF!</definedName>
    <definedName name="TextRefCopy28" localSheetId="0">'2022 draft v2'!#REF!</definedName>
    <definedName name="TextRefCopy28">#REF!</definedName>
    <definedName name="TextRefCopy29" localSheetId="2">'2022 draft'!#REF!</definedName>
    <definedName name="TextRefCopy29" localSheetId="0">'2022 draft v2'!#REF!</definedName>
    <definedName name="TextRefCopy29">#REF!</definedName>
    <definedName name="TextRefCopy30" localSheetId="2">'2022 draft'!#REF!</definedName>
    <definedName name="TextRefCopy30" localSheetId="0">'2022 draft v2'!#REF!</definedName>
    <definedName name="TextRefCopy30">#REF!</definedName>
    <definedName name="TextRefCopy31" localSheetId="2">'2022 draft'!#REF!</definedName>
    <definedName name="TextRefCopy31" localSheetId="0">'2022 draft v2'!#REF!</definedName>
    <definedName name="TextRefCopy31">#REF!</definedName>
    <definedName name="TextRefCopy32" localSheetId="2">'2022 draft'!#REF!</definedName>
    <definedName name="TextRefCopy32" localSheetId="0">'2022 draft v2'!#REF!</definedName>
    <definedName name="TextRefCopy32">#REF!</definedName>
    <definedName name="TextRefCopy33" localSheetId="2">'2022 draft'!#REF!</definedName>
    <definedName name="TextRefCopy33" localSheetId="0">'2022 draft v2'!#REF!</definedName>
    <definedName name="TextRefCopy33">#REF!</definedName>
    <definedName name="TextRefCopy34" localSheetId="2">'2022 draft'!#REF!</definedName>
    <definedName name="TextRefCopy34" localSheetId="0">'2022 draft v2'!#REF!</definedName>
    <definedName name="TextRefCopy34">#REF!</definedName>
    <definedName name="TextRefCopy35" localSheetId="2">'2022 draft'!#REF!</definedName>
    <definedName name="TextRefCopy35" localSheetId="0">'2022 draft v2'!#REF!</definedName>
    <definedName name="TextRefCopy35">#REF!</definedName>
    <definedName name="TextRefCopy36" localSheetId="2">'2022 draft'!#REF!</definedName>
    <definedName name="TextRefCopy36" localSheetId="0">'2022 draft v2'!#REF!</definedName>
    <definedName name="TextRefCopy36">#REF!</definedName>
    <definedName name="TextRefCopy37" localSheetId="2">'2022 draft'!#REF!</definedName>
    <definedName name="TextRefCopy37" localSheetId="0">'2022 draft v2'!#REF!</definedName>
    <definedName name="TextRefCopy37">#REF!</definedName>
    <definedName name="TextRefCopy38" localSheetId="2">'2022 draft'!#REF!</definedName>
    <definedName name="TextRefCopy38" localSheetId="0">'2022 draft v2'!#REF!</definedName>
    <definedName name="TextRefCopy38">#REF!</definedName>
    <definedName name="TextRefCopy39" localSheetId="2">'2022 draft'!#REF!</definedName>
    <definedName name="TextRefCopy39" localSheetId="0">'2022 draft v2'!#REF!</definedName>
    <definedName name="TextRefCopy39">#REF!</definedName>
    <definedName name="TextRefCopy40" localSheetId="2">'2022 draft'!#REF!</definedName>
    <definedName name="TextRefCopy40" localSheetId="0">'2022 draft v2'!#REF!</definedName>
    <definedName name="TextRefCopy40">#REF!</definedName>
    <definedName name="TextRefCopy41" localSheetId="2">'2022 draft'!#REF!</definedName>
    <definedName name="TextRefCopy41" localSheetId="0">'2022 draft v2'!#REF!</definedName>
    <definedName name="TextRefCopy41">#REF!</definedName>
    <definedName name="TextRefCopy42" localSheetId="2">'2022 draft'!#REF!</definedName>
    <definedName name="TextRefCopy42" localSheetId="0">'2022 draft v2'!#REF!</definedName>
    <definedName name="TextRefCopy42">#REF!</definedName>
    <definedName name="TextRefCopy43" localSheetId="2">'2022 draft'!#REF!</definedName>
    <definedName name="TextRefCopy43" localSheetId="0">'2022 draft v2'!#REF!</definedName>
    <definedName name="TextRefCopy43">#REF!</definedName>
    <definedName name="TextRefCopy44" localSheetId="2">'2022 draft'!#REF!</definedName>
    <definedName name="TextRefCopy44" localSheetId="0">'2022 draft v2'!#REF!</definedName>
    <definedName name="TextRefCopy44">#REF!</definedName>
    <definedName name="TextRefCopy45" localSheetId="2">'2022 draft'!#REF!</definedName>
    <definedName name="TextRefCopy45" localSheetId="0">'2022 draft v2'!#REF!</definedName>
    <definedName name="TextRefCopy45">#REF!</definedName>
    <definedName name="TextRefCopy46" localSheetId="2">'2022 draft'!#REF!</definedName>
    <definedName name="TextRefCopy46" localSheetId="0">'2022 draft v2'!#REF!</definedName>
    <definedName name="TextRefCopy46">#REF!</definedName>
    <definedName name="TextRefCopy47" localSheetId="2">'2022 draft'!#REF!</definedName>
    <definedName name="TextRefCopy47" localSheetId="0">'2022 draft v2'!#REF!</definedName>
    <definedName name="TextRefCopy47">#REF!</definedName>
    <definedName name="TextRefCopy48" localSheetId="2">'2022 draft'!#REF!</definedName>
    <definedName name="TextRefCopy48" localSheetId="0">'2022 draft v2'!#REF!</definedName>
    <definedName name="TextRefCopy48">#REF!</definedName>
    <definedName name="TextRefCopy49" localSheetId="2">'2022 draft'!#REF!</definedName>
    <definedName name="TextRefCopy49" localSheetId="0">'2022 draft v2'!#REF!</definedName>
    <definedName name="TextRefCopy49">#REF!</definedName>
    <definedName name="TextRefCopy50" localSheetId="2">'2022 draft'!#REF!</definedName>
    <definedName name="TextRefCopy50" localSheetId="0">'2022 draft v2'!#REF!</definedName>
    <definedName name="TextRefCopy50">#REF!</definedName>
    <definedName name="TextRefCopy51" localSheetId="2">'2022 draft'!#REF!</definedName>
    <definedName name="TextRefCopy51" localSheetId="0">'2022 draft v2'!#REF!</definedName>
    <definedName name="TextRefCopy51">#REF!</definedName>
    <definedName name="TextRefCopy52" localSheetId="2">'2022 draft'!#REF!</definedName>
    <definedName name="TextRefCopy52" localSheetId="0">'2022 draft v2'!#REF!</definedName>
    <definedName name="TextRefCopy52">#REF!</definedName>
    <definedName name="TextRefCopy53" localSheetId="2">'2022 draft'!#REF!</definedName>
    <definedName name="TextRefCopy53" localSheetId="0">'2022 draft v2'!#REF!</definedName>
    <definedName name="TextRefCopy53">#REF!</definedName>
    <definedName name="TextRefCopy54" localSheetId="2">'2022 draft'!#REF!</definedName>
    <definedName name="TextRefCopy54" localSheetId="0">'2022 draft v2'!#REF!</definedName>
    <definedName name="TextRefCopy54">#REF!</definedName>
    <definedName name="TextRefCopy55" localSheetId="2">'2022 draft'!#REF!</definedName>
    <definedName name="TextRefCopy55" localSheetId="0">'2022 draft v2'!#REF!</definedName>
    <definedName name="TextRefCopy55">#REF!</definedName>
    <definedName name="TextRefCopy56" localSheetId="2">'2022 draft'!#REF!</definedName>
    <definedName name="TextRefCopy56" localSheetId="0">'2022 draft v2'!#REF!</definedName>
    <definedName name="TextRefCopy56">#REF!</definedName>
    <definedName name="TextRefCopy57" localSheetId="2">'2022 draft'!#REF!</definedName>
    <definedName name="TextRefCopy57" localSheetId="0">'2022 draft v2'!#REF!</definedName>
    <definedName name="TextRefCopy57">#REF!</definedName>
    <definedName name="TextRefCopy58" localSheetId="2">'2022 draft'!#REF!</definedName>
    <definedName name="TextRefCopy58" localSheetId="0">'2022 draft v2'!#REF!</definedName>
    <definedName name="TextRefCopy58">#REF!</definedName>
    <definedName name="TextRefCopy59" localSheetId="2">'2022 draft'!#REF!</definedName>
    <definedName name="TextRefCopy59" localSheetId="0">'2022 draft v2'!#REF!</definedName>
    <definedName name="TextRefCopy59">#REF!</definedName>
    <definedName name="TextRefCopy60" localSheetId="2">'2022 draft'!#REF!</definedName>
    <definedName name="TextRefCopy60" localSheetId="0">'2022 draft v2'!#REF!</definedName>
    <definedName name="TextRefCopy60">#REF!</definedName>
    <definedName name="TextRefCopy61" localSheetId="2">'2022 draft'!#REF!</definedName>
    <definedName name="TextRefCopy61" localSheetId="0">'2022 draft v2'!#REF!</definedName>
    <definedName name="TextRefCopy61">#REF!</definedName>
    <definedName name="TextRefCopy62" localSheetId="2">'2022 draft'!$N$117</definedName>
    <definedName name="TextRefCopy62" localSheetId="0">'2022 draft v2'!#REF!</definedName>
    <definedName name="TextRefCopy62">#REF!</definedName>
    <definedName name="TextRefCopy63" localSheetId="2">'2022 draft'!$BA$117</definedName>
    <definedName name="TextRefCopy63" localSheetId="0">'2022 draft v2'!#REF!</definedName>
    <definedName name="TextRefCopy63">#REF!</definedName>
    <definedName name="TextRefCopy64" localSheetId="2">'2022 draft'!$BH$117</definedName>
    <definedName name="TextRefCopy64" localSheetId="0">'2022 draft v2'!#REF!</definedName>
    <definedName name="TextRefCopy64">#REF!</definedName>
    <definedName name="TextRefCopy65" localSheetId="2">'2022 draft'!$BK$117</definedName>
    <definedName name="TextRefCopy65" localSheetId="0">'2022 draft v2'!#REF!</definedName>
    <definedName name="TextRefCopy65">#REF!</definedName>
    <definedName name="TextRefCopy66" localSheetId="2">'2022 draft'!$BL$117</definedName>
    <definedName name="TextRefCopy66" localSheetId="0">'2022 draft v2'!#REF!</definedName>
    <definedName name="TextRefCopy66">#REF!</definedName>
    <definedName name="TextRefCopy67" localSheetId="2">'2022 draft'!$BM$117</definedName>
    <definedName name="TextRefCopy67" localSheetId="0">'2022 draft v2'!#REF!</definedName>
    <definedName name="TextRefCopy67">#REF!</definedName>
    <definedName name="TextRefCopy68" localSheetId="2">'2022 draft'!$BN$117</definedName>
    <definedName name="TextRefCopy68" localSheetId="0">'2022 draft v2'!#REF!</definedName>
    <definedName name="TextRefCopy68">#REF!</definedName>
    <definedName name="TextRefCopy69" localSheetId="2">'2022 draft'!#REF!</definedName>
    <definedName name="TextRefCopy69" localSheetId="0">'2022 draft v2'!#REF!</definedName>
    <definedName name="TextRefCopy69">#REF!</definedName>
    <definedName name="TextRefCopy70" localSheetId="2">'2022 draft'!#REF!</definedName>
    <definedName name="TextRefCopy70" localSheetId="0">'2022 draft v2'!#REF!</definedName>
    <definedName name="TextRefCopy70">#REF!</definedName>
    <definedName name="TextRefCopy71" localSheetId="2">'2022 draft'!#REF!</definedName>
    <definedName name="TextRefCopy71" localSheetId="0">'2022 draft v2'!#REF!</definedName>
    <definedName name="TextRefCopy71">#REF!</definedName>
    <definedName name="TextRefCopy72" localSheetId="2">'2022 draft'!$N$117</definedName>
    <definedName name="TextRefCopy72" localSheetId="0">'2022 draft v2'!#REF!</definedName>
    <definedName name="TextRefCopy72">#REF!</definedName>
    <definedName name="TextRefCopy73" localSheetId="2">'2022 draft'!$BA$117</definedName>
    <definedName name="TextRefCopy73" localSheetId="0">'2022 draft v2'!#REF!</definedName>
    <definedName name="TextRefCopy73">#REF!</definedName>
    <definedName name="TextRefCopy74" localSheetId="2">'2022 draft'!$BH$117</definedName>
    <definedName name="TextRefCopy74" localSheetId="0">'2022 draft v2'!#REF!</definedName>
    <definedName name="TextRefCopy74">#REF!</definedName>
    <definedName name="TextRefCopy75" localSheetId="2">'2022 draft'!$BK$117</definedName>
    <definedName name="TextRefCopy75" localSheetId="0">'2022 draft v2'!#REF!</definedName>
    <definedName name="TextRefCopy75">#REF!</definedName>
    <definedName name="TextRefCopy76" localSheetId="2">'2022 draft'!$BL$117</definedName>
    <definedName name="TextRefCopy76" localSheetId="0">'2022 draft v2'!#REF!</definedName>
    <definedName name="TextRefCopy76">#REF!</definedName>
    <definedName name="TextRefCopy77" localSheetId="2">'2022 draft'!$BM$117</definedName>
    <definedName name="TextRefCopy77" localSheetId="0">'2022 draft v2'!#REF!</definedName>
    <definedName name="TextRefCopy77">#REF!</definedName>
    <definedName name="TextRefCopy78" localSheetId="2">'2022 draft'!$BN$117</definedName>
    <definedName name="TextRefCopy78" localSheetId="0">'2022 draft v2'!#REF!</definedName>
    <definedName name="TextRefCopy78">#REF!</definedName>
    <definedName name="TextRefCopy79">#REF!</definedName>
    <definedName name="TextRefCopy8" localSheetId="2">#REF!</definedName>
    <definedName name="TextRefCopy8" localSheetId="0">#REF!</definedName>
    <definedName name="TextRefCopy8">#REF!</definedName>
    <definedName name="TextRefCopy80">#REF!</definedName>
    <definedName name="TextRefCopy81">#REF!</definedName>
    <definedName name="TextRefCopy82">#REF!</definedName>
    <definedName name="TextRefCopy83">#REF!</definedName>
    <definedName name="TextRefCopy84" localSheetId="2">'2022 draft'!$CB$10</definedName>
    <definedName name="TextRefCopy84" localSheetId="0">'2022 draft v2'!#REF!</definedName>
    <definedName name="TextRefCopy84">#REF!</definedName>
    <definedName name="TextRefCopy85" localSheetId="2">'2022 draft'!#REF!</definedName>
    <definedName name="TextRefCopy85" localSheetId="0">'2022 draft v2'!#REF!</definedName>
    <definedName name="TextRefCopy85">#REF!</definedName>
    <definedName name="TextRefCopy86" localSheetId="2">'2022 draft'!$N$117</definedName>
    <definedName name="TextRefCopy86" localSheetId="0">'2022 draft v2'!#REF!</definedName>
    <definedName name="TextRefCopy86">#REF!</definedName>
    <definedName name="TextRefCopy87">#REF!</definedName>
    <definedName name="TextRefCopy88" localSheetId="2">'2022 draft'!$N$113</definedName>
    <definedName name="TextRefCopy88" localSheetId="0">'2022 draft v2'!#REF!</definedName>
    <definedName name="TextRefCopy88">#REF!</definedName>
    <definedName name="TextRefCopy89" localSheetId="2">'2022 draft'!$N$113</definedName>
    <definedName name="TextRefCopy89" localSheetId="0">'2022 draft v2'!#REF!</definedName>
    <definedName name="TextRefCopy89">#REF!</definedName>
    <definedName name="TextRefCopy90" localSheetId="2">'2022 draft'!$CB$10</definedName>
    <definedName name="TextRefCopy90" localSheetId="0">'2022 draft v2'!#REF!</definedName>
    <definedName name="TextRefCopy90">#REF!</definedName>
    <definedName name="TextRefCopy91" localSheetId="2">'2022 draft'!$N$117</definedName>
    <definedName name="TextRefCopy91" localSheetId="0">'2022 draft v2'!#REF!</definedName>
    <definedName name="TextRefCopy91">#REF!</definedName>
    <definedName name="TextRefCopy92" localSheetId="2">'2022 draft'!#REF!</definedName>
    <definedName name="TextRefCopy92" localSheetId="0">'2022 draft v2'!#REF!</definedName>
    <definedName name="TextRefCopy92">#REF!</definedName>
    <definedName name="TextRefCopy93" localSheetId="2">'2022 draft'!$BA$117</definedName>
    <definedName name="TextRefCopy93" localSheetId="0">'2022 draft v2'!#REF!</definedName>
    <definedName name="TextRefCopy93">#REF!</definedName>
    <definedName name="TextRefCopy94" localSheetId="2">'2022 draft'!$BH$117</definedName>
    <definedName name="TextRefCopy94" localSheetId="0">'2022 draft v2'!#REF!</definedName>
    <definedName name="TextRefCopy94">#REF!</definedName>
    <definedName name="TextRefCopy95" localSheetId="2">'2022 draft'!$BK$117</definedName>
    <definedName name="TextRefCopy95" localSheetId="0">'2022 draft v2'!#REF!</definedName>
    <definedName name="TextRefCopy95">#REF!</definedName>
    <definedName name="TextRefCopy96" localSheetId="2">'2022 draft'!$BL$117</definedName>
    <definedName name="TextRefCopy96" localSheetId="0">'2022 draft v2'!#REF!</definedName>
    <definedName name="TextRefCopy96">#REF!</definedName>
    <definedName name="TextRefCopy97" localSheetId="2">'2022 draft'!$BM$117</definedName>
    <definedName name="TextRefCopy97" localSheetId="0">'2022 draft v2'!#REF!</definedName>
    <definedName name="TextRefCopy97">#REF!</definedName>
    <definedName name="TextRefCopy98" localSheetId="2">'2022 draft'!$BN$117</definedName>
    <definedName name="TextRefCopy98" localSheetId="0">'2022 draft v2'!#REF!</definedName>
    <definedName name="TextRefCopy98">#REF!</definedName>
    <definedName name="TextRefCopy99" localSheetId="2">'2022 draft'!$N$113</definedName>
    <definedName name="TextRefCopy99" localSheetId="0">'2022 draft v2'!#REF!</definedName>
    <definedName name="TextRefCopy99">#REF!</definedName>
    <definedName name="TextRefCopyRangeCount" hidden="1">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35" l="1"/>
  <c r="F10" i="35"/>
  <c r="F11" i="35" l="1"/>
  <c r="J11" i="35" l="1"/>
  <c r="J13" i="35" s="1"/>
  <c r="I11" i="35"/>
  <c r="H11" i="35"/>
  <c r="H13" i="35" s="1"/>
  <c r="G11" i="35"/>
  <c r="F13" i="35"/>
  <c r="E11" i="35"/>
  <c r="D11" i="35"/>
  <c r="D13" i="35" s="1"/>
  <c r="C11" i="35"/>
  <c r="H84" i="26" l="1"/>
  <c r="K37" i="26" l="1"/>
  <c r="K40" i="26" l="1"/>
  <c r="H112" i="26" l="1"/>
  <c r="K112" i="26" s="1"/>
  <c r="I112" i="26" s="1"/>
  <c r="K108" i="26"/>
  <c r="I108" i="26" s="1"/>
  <c r="U107" i="26"/>
  <c r="K106" i="26"/>
  <c r="K105" i="26"/>
  <c r="K104" i="26"/>
  <c r="I104" i="26" s="1"/>
  <c r="K103" i="26"/>
  <c r="K102" i="26"/>
  <c r="I102" i="26" s="1"/>
  <c r="U101" i="26"/>
  <c r="K101" i="26"/>
  <c r="I101" i="26" s="1"/>
  <c r="K100" i="26"/>
  <c r="I100" i="26" s="1"/>
  <c r="U99" i="26"/>
  <c r="K98" i="26"/>
  <c r="I98" i="26" s="1"/>
  <c r="Y88" i="26"/>
  <c r="Y86" i="26"/>
  <c r="Y85" i="26"/>
  <c r="K84" i="26"/>
  <c r="K83" i="26"/>
  <c r="K82" i="26"/>
  <c r="Y81" i="26"/>
  <c r="K81" i="26"/>
  <c r="K80" i="26"/>
  <c r="K79" i="26"/>
  <c r="H78" i="26"/>
  <c r="H85" i="26" s="1"/>
  <c r="AB75" i="26"/>
  <c r="AA75" i="26"/>
  <c r="Z75" i="26"/>
  <c r="Y75" i="26"/>
  <c r="X75" i="26"/>
  <c r="W75" i="26"/>
  <c r="V75" i="26"/>
  <c r="U75" i="26"/>
  <c r="T75" i="26"/>
  <c r="P75" i="26"/>
  <c r="O75" i="26"/>
  <c r="N75" i="26"/>
  <c r="M75" i="26"/>
  <c r="L75" i="26"/>
  <c r="K72" i="26"/>
  <c r="I72" i="26" s="1"/>
  <c r="Q71" i="26"/>
  <c r="Q70" i="26"/>
  <c r="H70" i="26"/>
  <c r="K70" i="26" s="1"/>
  <c r="I70" i="26" s="1"/>
  <c r="K69" i="26"/>
  <c r="H68" i="26"/>
  <c r="K66" i="26"/>
  <c r="Q65" i="26"/>
  <c r="K64" i="26"/>
  <c r="AB61" i="26"/>
  <c r="Z61" i="26"/>
  <c r="X61" i="26"/>
  <c r="V61" i="26"/>
  <c r="T61" i="26"/>
  <c r="S61" i="26"/>
  <c r="R61" i="26"/>
  <c r="Q61" i="26"/>
  <c r="P61" i="26"/>
  <c r="N61" i="26"/>
  <c r="L61" i="26"/>
  <c r="K58" i="26"/>
  <c r="Y56" i="26"/>
  <c r="H56" i="26"/>
  <c r="K56" i="26" s="1"/>
  <c r="Y55" i="26"/>
  <c r="H55" i="26"/>
  <c r="K55" i="26" s="1"/>
  <c r="AA61" i="26"/>
  <c r="H54" i="26"/>
  <c r="K54" i="26" s="1"/>
  <c r="U52" i="26"/>
  <c r="H52" i="26"/>
  <c r="K52" i="26" s="1"/>
  <c r="U51" i="26"/>
  <c r="H51" i="26"/>
  <c r="K51" i="26" s="1"/>
  <c r="U50" i="26"/>
  <c r="H50" i="26"/>
  <c r="K50" i="26" s="1"/>
  <c r="M48" i="26"/>
  <c r="I48" i="26"/>
  <c r="I47" i="26"/>
  <c r="M46" i="26"/>
  <c r="I45" i="26"/>
  <c r="M44" i="26"/>
  <c r="I44" i="26"/>
  <c r="I43" i="26"/>
  <c r="T40" i="26"/>
  <c r="R40" i="26"/>
  <c r="P40" i="26"/>
  <c r="M38" i="26"/>
  <c r="I37" i="26"/>
  <c r="I40" i="26" s="1"/>
  <c r="M35" i="26"/>
  <c r="I35" i="26"/>
  <c r="M34" i="26"/>
  <c r="I34" i="26"/>
  <c r="M32" i="26"/>
  <c r="K32" i="26"/>
  <c r="I32" i="26" s="1"/>
  <c r="M31" i="26"/>
  <c r="K31" i="26"/>
  <c r="M30" i="26"/>
  <c r="M28" i="26"/>
  <c r="I28" i="26"/>
  <c r="M26" i="26"/>
  <c r="S40" i="26"/>
  <c r="K26" i="26"/>
  <c r="M25" i="26"/>
  <c r="K24" i="26"/>
  <c r="I24" i="26" s="1"/>
  <c r="M23" i="26"/>
  <c r="I23" i="26"/>
  <c r="M22" i="26"/>
  <c r="I20" i="26"/>
  <c r="M19" i="26"/>
  <c r="K18" i="26"/>
  <c r="I18" i="26" s="1"/>
  <c r="I17" i="26"/>
  <c r="K16" i="26"/>
  <c r="I16" i="26" s="1"/>
  <c r="I15" i="26"/>
  <c r="I11" i="26"/>
  <c r="N108" i="24"/>
  <c r="H75" i="26" l="1"/>
  <c r="O39" i="26"/>
  <c r="I66" i="26"/>
  <c r="I79" i="26"/>
  <c r="I105" i="26"/>
  <c r="I82" i="26"/>
  <c r="U108" i="26"/>
  <c r="I80" i="26"/>
  <c r="I106" i="26"/>
  <c r="I83" i="26"/>
  <c r="M17" i="26"/>
  <c r="M36" i="26"/>
  <c r="K61" i="26"/>
  <c r="I103" i="26"/>
  <c r="U106" i="26"/>
  <c r="I69" i="26"/>
  <c r="I81" i="26"/>
  <c r="Y89" i="26"/>
  <c r="I84" i="26"/>
  <c r="U100" i="26"/>
  <c r="Y78" i="26"/>
  <c r="Q69" i="26"/>
  <c r="M18" i="26"/>
  <c r="I31" i="26"/>
  <c r="Y87" i="26"/>
  <c r="M33" i="26"/>
  <c r="M45" i="26"/>
  <c r="W61" i="26"/>
  <c r="K68" i="26"/>
  <c r="I68" i="26" s="1"/>
  <c r="M29" i="26"/>
  <c r="O61" i="26"/>
  <c r="M21" i="26"/>
  <c r="U102" i="26"/>
  <c r="I58" i="26"/>
  <c r="M24" i="26"/>
  <c r="M47" i="26"/>
  <c r="U61" i="26"/>
  <c r="Q66" i="26"/>
  <c r="K85" i="26"/>
  <c r="H91" i="26"/>
  <c r="Y84" i="26"/>
  <c r="M27" i="26"/>
  <c r="Q67" i="26"/>
  <c r="Y82" i="26"/>
  <c r="M37" i="26"/>
  <c r="U104" i="26"/>
  <c r="AA91" i="26"/>
  <c r="I64" i="26"/>
  <c r="Y83" i="26"/>
  <c r="W112" i="26"/>
  <c r="U98" i="26"/>
  <c r="U103" i="26"/>
  <c r="Q26" i="26"/>
  <c r="Q40" i="26" s="1"/>
  <c r="U105" i="26"/>
  <c r="K78" i="26"/>
  <c r="M43" i="26"/>
  <c r="Y54" i="26"/>
  <c r="Q68" i="26"/>
  <c r="Y80" i="26"/>
  <c r="U109" i="26"/>
  <c r="N111" i="24"/>
  <c r="Y79" i="26" l="1"/>
  <c r="Y91" i="26" s="1"/>
  <c r="O40" i="26"/>
  <c r="K75" i="26"/>
  <c r="I61" i="26"/>
  <c r="M39" i="26"/>
  <c r="M20" i="26"/>
  <c r="M40" i="26" s="1"/>
  <c r="Y61" i="26"/>
  <c r="U112" i="26"/>
  <c r="I85" i="26"/>
  <c r="I91" i="26" s="1"/>
  <c r="K91" i="26"/>
  <c r="I78" i="26"/>
  <c r="S75" i="26"/>
  <c r="Q64" i="26"/>
  <c r="M61" i="26"/>
  <c r="I75" i="26"/>
  <c r="N40" i="24"/>
  <c r="Q75" i="26" l="1"/>
  <c r="L262" i="24"/>
  <c r="AV260" i="24"/>
  <c r="AT260" i="24"/>
  <c r="AF259" i="24"/>
  <c r="AV259" i="24" s="1"/>
  <c r="AF258" i="24"/>
  <c r="AV258" i="24" s="1"/>
  <c r="AF257" i="24"/>
  <c r="AV257" i="24" s="1"/>
  <c r="AF256" i="24"/>
  <c r="AV256" i="24" s="1"/>
  <c r="M256" i="24"/>
  <c r="M255" i="24"/>
  <c r="AF255" i="24" s="1"/>
  <c r="M254" i="24"/>
  <c r="AF254" i="24" s="1"/>
  <c r="M253" i="24"/>
  <c r="AF253" i="24" s="1"/>
  <c r="AF252" i="24"/>
  <c r="AV252" i="24" s="1"/>
  <c r="AF251" i="24"/>
  <c r="AV251" i="24" s="1"/>
  <c r="M250" i="24"/>
  <c r="AF250" i="24" s="1"/>
  <c r="AV250" i="24" s="1"/>
  <c r="AF249" i="24"/>
  <c r="AD249" i="24" s="1"/>
  <c r="AT249" i="24" s="1"/>
  <c r="M248" i="24"/>
  <c r="AF248" i="24" s="1"/>
  <c r="L241" i="24"/>
  <c r="AV240" i="24"/>
  <c r="AT240" i="24"/>
  <c r="AJ239" i="24"/>
  <c r="AV239" i="24" s="1"/>
  <c r="AH239" i="24"/>
  <c r="AT239" i="24" s="1"/>
  <c r="AJ238" i="24"/>
  <c r="AV238" i="24" s="1"/>
  <c r="AJ237" i="24"/>
  <c r="AV237" i="24" s="1"/>
  <c r="AJ236" i="24"/>
  <c r="AV236" i="24" s="1"/>
  <c r="AH236" i="24"/>
  <c r="AT236" i="24" s="1"/>
  <c r="AJ235" i="24"/>
  <c r="AV235" i="24" s="1"/>
  <c r="M234" i="24"/>
  <c r="AJ234" i="24" s="1"/>
  <c r="M233" i="24"/>
  <c r="AJ233" i="24" s="1"/>
  <c r="AV233" i="24" s="1"/>
  <c r="M232" i="24"/>
  <c r="AJ232" i="24" s="1"/>
  <c r="AJ231" i="24"/>
  <c r="AH231" i="24" s="1"/>
  <c r="AT231" i="24" s="1"/>
  <c r="M230" i="24"/>
  <c r="AJ230" i="24" s="1"/>
  <c r="M229" i="24"/>
  <c r="AJ229" i="24" s="1"/>
  <c r="M228" i="24"/>
  <c r="AJ228" i="24" s="1"/>
  <c r="AV228" i="24" s="1"/>
  <c r="N225" i="24"/>
  <c r="O225" i="24"/>
  <c r="P225" i="24"/>
  <c r="Q225" i="24"/>
  <c r="R225" i="24"/>
  <c r="S225" i="24"/>
  <c r="T225" i="24"/>
  <c r="U225" i="24"/>
  <c r="V225" i="24"/>
  <c r="W225" i="24"/>
  <c r="X225" i="24"/>
  <c r="Y225" i="24"/>
  <c r="AA225" i="24"/>
  <c r="AC225" i="24"/>
  <c r="AD225" i="24"/>
  <c r="AE225" i="24"/>
  <c r="AF225" i="24"/>
  <c r="AG225" i="24"/>
  <c r="AH225" i="24"/>
  <c r="AI225" i="24"/>
  <c r="AJ225" i="24"/>
  <c r="AK225" i="24"/>
  <c r="AL225" i="24"/>
  <c r="AM225" i="24"/>
  <c r="AN225" i="24"/>
  <c r="AO225" i="24"/>
  <c r="AP225" i="24"/>
  <c r="AQ225" i="24"/>
  <c r="AR225" i="24"/>
  <c r="AS225" i="24"/>
  <c r="AU225" i="24"/>
  <c r="AB221" i="24"/>
  <c r="Z221" i="24" s="1"/>
  <c r="AT221" i="24" s="1"/>
  <c r="AB220" i="24"/>
  <c r="AV220" i="24" s="1"/>
  <c r="M219" i="24"/>
  <c r="AB219" i="24" s="1"/>
  <c r="AB218" i="24"/>
  <c r="AV218" i="24" s="1"/>
  <c r="AB217" i="24"/>
  <c r="AV217" i="24" s="1"/>
  <c r="M216" i="24"/>
  <c r="AB215" i="24"/>
  <c r="AV215" i="24" s="1"/>
  <c r="Z215" i="24"/>
  <c r="AT215" i="24" s="1"/>
  <c r="M214" i="24"/>
  <c r="AB214" i="24" s="1"/>
  <c r="AH235" i="24" l="1"/>
  <c r="AT235" i="24" s="1"/>
  <c r="M225" i="24"/>
  <c r="AH237" i="24"/>
  <c r="AT237" i="24" s="1"/>
  <c r="AD258" i="24"/>
  <c r="AT258" i="24" s="1"/>
  <c r="Z217" i="24"/>
  <c r="AT217" i="24" s="1"/>
  <c r="AH238" i="24"/>
  <c r="AT238" i="24" s="1"/>
  <c r="AD256" i="24"/>
  <c r="AT256" i="24" s="1"/>
  <c r="Z214" i="24"/>
  <c r="AV234" i="24"/>
  <c r="AH234" i="24"/>
  <c r="AT234" i="24" s="1"/>
  <c r="AV229" i="24"/>
  <c r="AH229" i="24"/>
  <c r="AT229" i="24" s="1"/>
  <c r="M241" i="24"/>
  <c r="AV231" i="24"/>
  <c r="AD251" i="24"/>
  <c r="AT251" i="24" s="1"/>
  <c r="AB216" i="24"/>
  <c r="AV221" i="24"/>
  <c r="Z218" i="24"/>
  <c r="AT218" i="24" s="1"/>
  <c r="AV255" i="24"/>
  <c r="AD255" i="24"/>
  <c r="AT255" i="24" s="1"/>
  <c r="AV253" i="24"/>
  <c r="AD253" i="24"/>
  <c r="AT253" i="24" s="1"/>
  <c r="AV248" i="24"/>
  <c r="AF262" i="24"/>
  <c r="AD248" i="24"/>
  <c r="AD254" i="24"/>
  <c r="AT254" i="24" s="1"/>
  <c r="AV254" i="24"/>
  <c r="AV249" i="24"/>
  <c r="M262" i="24"/>
  <c r="AD250" i="24"/>
  <c r="AT250" i="24" s="1"/>
  <c r="AD252" i="24"/>
  <c r="AT252" i="24" s="1"/>
  <c r="AD257" i="24"/>
  <c r="AT257" i="24" s="1"/>
  <c r="AD259" i="24"/>
  <c r="AT259" i="24" s="1"/>
  <c r="AH230" i="24"/>
  <c r="AT230" i="24" s="1"/>
  <c r="AV230" i="24"/>
  <c r="AV232" i="24"/>
  <c r="AH232" i="24"/>
  <c r="AT232" i="24" s="1"/>
  <c r="AH228" i="24"/>
  <c r="AH233" i="24"/>
  <c r="AT233" i="24" s="1"/>
  <c r="AJ241" i="24"/>
  <c r="Z219" i="24"/>
  <c r="AT219" i="24" s="1"/>
  <c r="AV219" i="24"/>
  <c r="Z220" i="24"/>
  <c r="AT220" i="24" s="1"/>
  <c r="AV214" i="24"/>
  <c r="AV241" i="24" l="1"/>
  <c r="AV216" i="24"/>
  <c r="AV225" i="24" s="1"/>
  <c r="Z216" i="24"/>
  <c r="AT216" i="24" s="1"/>
  <c r="AB225" i="24"/>
  <c r="AV262" i="24"/>
  <c r="AT214" i="24"/>
  <c r="AT225" i="24" s="1"/>
  <c r="Z225" i="24"/>
  <c r="AT248" i="24"/>
  <c r="AT262" i="24" s="1"/>
  <c r="AD262" i="24"/>
  <c r="AT228" i="24"/>
  <c r="AT241" i="24" s="1"/>
  <c r="AH241" i="24"/>
  <c r="X180" i="24" l="1"/>
  <c r="AV180" i="24" s="1"/>
  <c r="X179" i="24"/>
  <c r="AV179" i="24" s="1"/>
  <c r="X178" i="24"/>
  <c r="AV178" i="24" s="1"/>
  <c r="X177" i="24"/>
  <c r="AV177" i="24" s="1"/>
  <c r="X176" i="24"/>
  <c r="AV176" i="24" s="1"/>
  <c r="X175" i="24"/>
  <c r="AU193" i="24"/>
  <c r="AS193" i="24"/>
  <c r="AR193" i="24"/>
  <c r="AQ193" i="24"/>
  <c r="AP193" i="24"/>
  <c r="AO193" i="24"/>
  <c r="AN193" i="24"/>
  <c r="AM193" i="24"/>
  <c r="AL193" i="24"/>
  <c r="AK193" i="24"/>
  <c r="AI193" i="24"/>
  <c r="AG193" i="24"/>
  <c r="AE193" i="24"/>
  <c r="AC193" i="24"/>
  <c r="AB193" i="24"/>
  <c r="AA193" i="24"/>
  <c r="Z193" i="24"/>
  <c r="Y193" i="24"/>
  <c r="W193" i="24"/>
  <c r="U193" i="24"/>
  <c r="T193" i="24"/>
  <c r="S193" i="24"/>
  <c r="R193" i="24"/>
  <c r="Q193" i="24"/>
  <c r="P193" i="24"/>
  <c r="O193" i="24"/>
  <c r="N193" i="24"/>
  <c r="AV191" i="24"/>
  <c r="AT191" i="24"/>
  <c r="AV190" i="24"/>
  <c r="AT190" i="24"/>
  <c r="AV189" i="24"/>
  <c r="AT189" i="24"/>
  <c r="AJ188" i="24"/>
  <c r="AV188" i="24" s="1"/>
  <c r="AH188" i="24"/>
  <c r="AT188" i="24" s="1"/>
  <c r="AJ187" i="24"/>
  <c r="AH187" i="24" s="1"/>
  <c r="AJ186" i="24"/>
  <c r="AV186" i="24" s="1"/>
  <c r="AH186" i="24"/>
  <c r="AT186" i="24" s="1"/>
  <c r="AV185" i="24"/>
  <c r="AT185" i="24"/>
  <c r="AV184" i="24"/>
  <c r="AF184" i="24"/>
  <c r="AD184" i="24"/>
  <c r="AT184" i="24" s="1"/>
  <c r="AF183" i="24"/>
  <c r="AV183" i="24" s="1"/>
  <c r="AD183" i="24"/>
  <c r="AT183" i="24" s="1"/>
  <c r="AV182" i="24"/>
  <c r="AF182" i="24"/>
  <c r="AV181" i="24"/>
  <c r="AT181" i="24"/>
  <c r="Y172" i="24"/>
  <c r="AA172" i="24"/>
  <c r="AC172" i="24"/>
  <c r="X170" i="24"/>
  <c r="AV170" i="24" s="1"/>
  <c r="X169" i="24"/>
  <c r="AV169" i="24" s="1"/>
  <c r="X168" i="24"/>
  <c r="V168" i="24" s="1"/>
  <c r="AT168" i="24" s="1"/>
  <c r="X167" i="24"/>
  <c r="V167" i="24" s="1"/>
  <c r="AT167" i="24" s="1"/>
  <c r="X166" i="24"/>
  <c r="AV166" i="24" s="1"/>
  <c r="X165" i="24"/>
  <c r="AV165" i="24" s="1"/>
  <c r="V165" i="24"/>
  <c r="AT165" i="24" s="1"/>
  <c r="X164" i="24"/>
  <c r="V164" i="24" s="1"/>
  <c r="AT164" i="24" s="1"/>
  <c r="X163" i="24"/>
  <c r="AV163" i="24" s="1"/>
  <c r="X162" i="24"/>
  <c r="AV162" i="24" s="1"/>
  <c r="X161" i="24"/>
  <c r="AV161" i="24" s="1"/>
  <c r="X160" i="24"/>
  <c r="V160" i="24" s="1"/>
  <c r="AT160" i="24" s="1"/>
  <c r="X159" i="24"/>
  <c r="V159" i="24" s="1"/>
  <c r="AT159" i="24" s="1"/>
  <c r="V158" i="24"/>
  <c r="X157" i="24"/>
  <c r="AV157" i="24" s="1"/>
  <c r="X156" i="24"/>
  <c r="AV156" i="24" s="1"/>
  <c r="X154" i="24"/>
  <c r="AV154" i="24" s="1"/>
  <c r="X153" i="24"/>
  <c r="AV153" i="24" s="1"/>
  <c r="V153" i="24"/>
  <c r="AT153" i="24" s="1"/>
  <c r="X151" i="24"/>
  <c r="AV151" i="24" s="1"/>
  <c r="X150" i="24"/>
  <c r="AV150" i="24" s="1"/>
  <c r="X149" i="24"/>
  <c r="AV149" i="24" s="1"/>
  <c r="V177" i="24" l="1"/>
  <c r="AT177" i="24" s="1"/>
  <c r="AV167" i="24"/>
  <c r="AV164" i="24"/>
  <c r="V166" i="24"/>
  <c r="AT166" i="24" s="1"/>
  <c r="AV159" i="24"/>
  <c r="V157" i="24"/>
  <c r="AT157" i="24" s="1"/>
  <c r="AV160" i="24"/>
  <c r="AV168" i="24"/>
  <c r="V149" i="24"/>
  <c r="AT149" i="24" s="1"/>
  <c r="V162" i="24"/>
  <c r="AT162" i="24" s="1"/>
  <c r="AF193" i="24"/>
  <c r="X193" i="24"/>
  <c r="V150" i="24"/>
  <c r="AT150" i="24" s="1"/>
  <c r="V154" i="24"/>
  <c r="AT154" i="24" s="1"/>
  <c r="V163" i="24"/>
  <c r="AT163" i="24" s="1"/>
  <c r="V151" i="24"/>
  <c r="AT151" i="24" s="1"/>
  <c r="V161" i="24"/>
  <c r="AT161" i="24" s="1"/>
  <c r="V169" i="24"/>
  <c r="AT169" i="24" s="1"/>
  <c r="V179" i="24"/>
  <c r="AT179" i="24" s="1"/>
  <c r="V156" i="24"/>
  <c r="AT156" i="24" s="1"/>
  <c r="AD182" i="24"/>
  <c r="AT182" i="24" s="1"/>
  <c r="V175" i="24"/>
  <c r="AT175" i="24" s="1"/>
  <c r="AV175" i="24"/>
  <c r="V176" i="24"/>
  <c r="AT176" i="24" s="1"/>
  <c r="V178" i="24"/>
  <c r="AT178" i="24" s="1"/>
  <c r="V180" i="24"/>
  <c r="AT180" i="24" s="1"/>
  <c r="AT187" i="24"/>
  <c r="AH193" i="24"/>
  <c r="AJ193" i="24"/>
  <c r="AV187" i="24"/>
  <c r="V170" i="24"/>
  <c r="AT170" i="24" s="1"/>
  <c r="AD193" i="24" l="1"/>
  <c r="AV193" i="24"/>
  <c r="AT193" i="24"/>
  <c r="V193" i="24"/>
  <c r="P111" i="24" l="1"/>
  <c r="P34" i="24"/>
  <c r="N34" i="24" s="1"/>
  <c r="T12" i="24"/>
  <c r="R127" i="24" l="1"/>
  <c r="CV79" i="24" l="1"/>
  <c r="CV80" i="24"/>
  <c r="CV81" i="24"/>
  <c r="CV82" i="24"/>
  <c r="CV83" i="24"/>
  <c r="CV84" i="24"/>
  <c r="CV85" i="24"/>
  <c r="CV86" i="24"/>
  <c r="CV87" i="24"/>
  <c r="CV88" i="24"/>
  <c r="CV89" i="24"/>
  <c r="CV72" i="24"/>
  <c r="CV73" i="24"/>
  <c r="CV74" i="24"/>
  <c r="CV75" i="24"/>
  <c r="CV76" i="24"/>
  <c r="CV77" i="24"/>
  <c r="CV78" i="24"/>
  <c r="CV71"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N84" i="24" s="1"/>
  <c r="P85" i="24"/>
  <c r="N85" i="24" s="1"/>
  <c r="P86" i="24"/>
  <c r="N86" i="24" s="1"/>
  <c r="P87" i="24"/>
  <c r="N87" i="24" s="1"/>
  <c r="P88" i="24"/>
  <c r="N88" i="24" s="1"/>
  <c r="P89" i="24"/>
  <c r="N89" i="24" s="1"/>
  <c r="P90" i="24"/>
  <c r="N90" i="24" s="1"/>
  <c r="P55" i="24"/>
  <c r="I92" i="24" l="1"/>
  <c r="I264" i="24" l="1"/>
  <c r="AV266" i="24"/>
  <c r="AY266" i="24" s="1"/>
  <c r="AP266" i="24"/>
  <c r="AT266" i="24" s="1"/>
  <c r="AV265" i="24"/>
  <c r="AY265" i="24" s="1"/>
  <c r="AP265" i="24"/>
  <c r="AT265" i="24" s="1"/>
  <c r="AV264" i="24"/>
  <c r="AY264" i="24" s="1"/>
  <c r="AP264" i="24"/>
  <c r="AT264" i="24" s="1"/>
  <c r="I266" i="24"/>
  <c r="AX264" i="24" l="1"/>
  <c r="AX266" i="24"/>
  <c r="K190" i="24"/>
  <c r="L184" i="24"/>
  <c r="L188" i="24"/>
  <c r="L186" i="24"/>
  <c r="H188" i="24" l="1"/>
  <c r="K188" i="24" s="1"/>
  <c r="H184" i="24"/>
  <c r="K184" i="24" s="1"/>
  <c r="L193" i="24"/>
  <c r="M193" i="24" l="1"/>
  <c r="H187" i="24"/>
  <c r="K187" i="24" s="1"/>
  <c r="H186" i="24"/>
  <c r="K186" i="24" s="1"/>
  <c r="H183" i="24"/>
  <c r="K183" i="24" s="1"/>
  <c r="H182" i="24"/>
  <c r="K182" i="24" s="1"/>
  <c r="I190" i="24"/>
  <c r="K193" i="24"/>
  <c r="I177" i="24"/>
  <c r="I176" i="24"/>
  <c r="I180" i="24"/>
  <c r="I179" i="24"/>
  <c r="I175" i="24"/>
  <c r="I193" i="24" l="1"/>
  <c r="AV198" i="24" l="1"/>
  <c r="AY198" i="24" s="1"/>
  <c r="AT198" i="24"/>
  <c r="AX198" i="24" s="1"/>
  <c r="AV197" i="24"/>
  <c r="AY197" i="24" s="1"/>
  <c r="AT197" i="24"/>
  <c r="AX197" i="24" s="1"/>
  <c r="AV195" i="24"/>
  <c r="AY195" i="24" s="1"/>
  <c r="AT195" i="24"/>
  <c r="AX195" i="24" s="1"/>
  <c r="K210" i="24"/>
  <c r="I210" i="24" s="1"/>
  <c r="AT210" i="24"/>
  <c r="AV210" i="24"/>
  <c r="K214" i="24"/>
  <c r="I214" i="24" s="1"/>
  <c r="BA214" i="24"/>
  <c r="BB214" i="24"/>
  <c r="BE214" i="24"/>
  <c r="BH214" i="24"/>
  <c r="K216" i="24"/>
  <c r="I216" i="24" s="1"/>
  <c r="H218" i="24"/>
  <c r="K218" i="24" s="1"/>
  <c r="I218" i="24" s="1"/>
  <c r="H220" i="24"/>
  <c r="K220" i="24" s="1"/>
  <c r="I220" i="24" s="1"/>
  <c r="K169" i="24"/>
  <c r="AX214" i="24" l="1"/>
  <c r="AY210" i="24"/>
  <c r="AX210" i="24"/>
  <c r="AY214" i="24"/>
  <c r="L225" i="24"/>
  <c r="M158" i="24"/>
  <c r="AB158" i="24" s="1"/>
  <c r="K158" i="24"/>
  <c r="M152" i="24"/>
  <c r="L149" i="24"/>
  <c r="L166" i="24"/>
  <c r="M155" i="24"/>
  <c r="I152" i="24"/>
  <c r="L152" i="24" l="1"/>
  <c r="X152" i="24"/>
  <c r="AV158" i="24"/>
  <c r="AB172" i="24"/>
  <c r="Z158" i="24"/>
  <c r="L155" i="24"/>
  <c r="X155" i="24"/>
  <c r="L172" i="24"/>
  <c r="M172" i="24"/>
  <c r="K163" i="24"/>
  <c r="K156" i="24"/>
  <c r="H150" i="24"/>
  <c r="K251" i="24"/>
  <c r="I251" i="24" s="1"/>
  <c r="K234" i="24"/>
  <c r="I234" i="24" s="1"/>
  <c r="AV152" i="24" l="1"/>
  <c r="V152" i="24"/>
  <c r="AT152" i="24" s="1"/>
  <c r="AV155" i="24"/>
  <c r="V155" i="24"/>
  <c r="AT155" i="24" s="1"/>
  <c r="Z172" i="24"/>
  <c r="AT158" i="24"/>
  <c r="H228" i="24"/>
  <c r="H235" i="24" s="1"/>
  <c r="CH271" i="24" l="1"/>
  <c r="CG271" i="24"/>
  <c r="CF271" i="24"/>
  <c r="CD271" i="24"/>
  <c r="CC271" i="24"/>
  <c r="CB271" i="24"/>
  <c r="CA271" i="24"/>
  <c r="BY271" i="24"/>
  <c r="BX271" i="24"/>
  <c r="BW271" i="24"/>
  <c r="BV271" i="24"/>
  <c r="BN271" i="24"/>
  <c r="BM271" i="24"/>
  <c r="BL271" i="24"/>
  <c r="BK271" i="24"/>
  <c r="BJ271" i="24"/>
  <c r="BI271" i="24"/>
  <c r="BH271" i="24"/>
  <c r="BG271" i="24"/>
  <c r="BF271" i="24"/>
  <c r="BE271" i="24"/>
  <c r="BD271" i="24"/>
  <c r="BC271" i="24"/>
  <c r="BB271" i="24"/>
  <c r="BA271" i="24"/>
  <c r="K271" i="24"/>
  <c r="H271" i="24"/>
  <c r="AV267" i="24"/>
  <c r="AY267" i="24" s="1"/>
  <c r="AP267" i="24"/>
  <c r="AT267" i="24" s="1"/>
  <c r="AX267" i="24" s="1"/>
  <c r="I265" i="24"/>
  <c r="AX265" i="24" s="1"/>
  <c r="AR271" i="24"/>
  <c r="CH262" i="24"/>
  <c r="CG262" i="24"/>
  <c r="CF262" i="24"/>
  <c r="CD262" i="24"/>
  <c r="CC262" i="24"/>
  <c r="CB262" i="24"/>
  <c r="CA262" i="24"/>
  <c r="BY262" i="24"/>
  <c r="BX262" i="24"/>
  <c r="BW262" i="24"/>
  <c r="BV262" i="24"/>
  <c r="BN262" i="24"/>
  <c r="BM262" i="24"/>
  <c r="BL262" i="24"/>
  <c r="BK262" i="24"/>
  <c r="BJ262" i="24"/>
  <c r="BI262" i="24"/>
  <c r="BH262" i="24"/>
  <c r="BG262" i="24"/>
  <c r="BF262" i="24"/>
  <c r="AF274" i="24"/>
  <c r="H262" i="24"/>
  <c r="K262" i="24" s="1"/>
  <c r="AY259" i="24"/>
  <c r="AX259" i="24"/>
  <c r="K258" i="24"/>
  <c r="I258" i="24" s="1"/>
  <c r="K256" i="24"/>
  <c r="I256" i="24" s="1"/>
  <c r="K255" i="24"/>
  <c r="I255" i="24" s="1"/>
  <c r="K254" i="24"/>
  <c r="I254" i="24" s="1"/>
  <c r="K253" i="24"/>
  <c r="I253" i="24" s="1"/>
  <c r="K252" i="24"/>
  <c r="I252" i="24" s="1"/>
  <c r="K250" i="24"/>
  <c r="BE248" i="24"/>
  <c r="BE262" i="24" s="1"/>
  <c r="BD248" i="24"/>
  <c r="BD262" i="24" s="1"/>
  <c r="BB248" i="24"/>
  <c r="BB262" i="24" s="1"/>
  <c r="BA248" i="24"/>
  <c r="BA262" i="24" s="1"/>
  <c r="K248" i="24"/>
  <c r="I248" i="24" s="1"/>
  <c r="AJ274" i="24"/>
  <c r="H241" i="24"/>
  <c r="K235" i="24"/>
  <c r="I235" i="24" s="1"/>
  <c r="I241" i="24" s="1"/>
  <c r="K233" i="24"/>
  <c r="I233" i="24" s="1"/>
  <c r="K232" i="24"/>
  <c r="I232" i="24" s="1"/>
  <c r="K231" i="24"/>
  <c r="I231" i="24" s="1"/>
  <c r="K230" i="24"/>
  <c r="I230" i="24" s="1"/>
  <c r="K229" i="24"/>
  <c r="I229" i="24" s="1"/>
  <c r="BB228" i="24"/>
  <c r="K228" i="24"/>
  <c r="BF225" i="24"/>
  <c r="BF241" i="24" s="1"/>
  <c r="BC225" i="24"/>
  <c r="BC241" i="24" s="1"/>
  <c r="AB274" i="24"/>
  <c r="H225" i="24"/>
  <c r="AY223" i="24"/>
  <c r="AX223" i="24"/>
  <c r="K222" i="24"/>
  <c r="I222" i="24" s="1"/>
  <c r="K219" i="24"/>
  <c r="I219" i="24" s="1"/>
  <c r="BE225" i="24"/>
  <c r="BE241" i="24" s="1"/>
  <c r="AY180" i="24"/>
  <c r="AX180" i="24"/>
  <c r="BD172" i="24"/>
  <c r="BD193" i="24" s="1"/>
  <c r="X172" i="24"/>
  <c r="AY193" i="24" s="1"/>
  <c r="K172" i="24"/>
  <c r="I169" i="24"/>
  <c r="I172" i="24" s="1"/>
  <c r="AY167" i="24"/>
  <c r="AX167" i="24"/>
  <c r="I167" i="24"/>
  <c r="I166" i="24"/>
  <c r="K164" i="24"/>
  <c r="I164" i="24" s="1"/>
  <c r="AY163" i="24"/>
  <c r="I163" i="24"/>
  <c r="I160" i="24"/>
  <c r="I156" i="24"/>
  <c r="BI155" i="24"/>
  <c r="BH155" i="24"/>
  <c r="BB155" i="24"/>
  <c r="BA155" i="24"/>
  <c r="I155" i="24"/>
  <c r="K150" i="24"/>
  <c r="I150" i="24" s="1"/>
  <c r="AY149" i="24"/>
  <c r="I149" i="24"/>
  <c r="K148" i="24"/>
  <c r="I148" i="24" s="1"/>
  <c r="BI147" i="24"/>
  <c r="BH147" i="24"/>
  <c r="BB147" i="24"/>
  <c r="BA147" i="24"/>
  <c r="AV147" i="24"/>
  <c r="AY147" i="24" s="1"/>
  <c r="AT147" i="24"/>
  <c r="I147" i="24"/>
  <c r="AV143" i="24"/>
  <c r="AT143" i="24"/>
  <c r="I143" i="24"/>
  <c r="BJ140" i="24"/>
  <c r="BI140" i="24"/>
  <c r="BH140" i="24"/>
  <c r="AN140" i="24"/>
  <c r="AN274" i="24" s="1"/>
  <c r="K140" i="24"/>
  <c r="AV137" i="24"/>
  <c r="AY137" i="24" s="1"/>
  <c r="AL137" i="24"/>
  <c r="AT137" i="24" s="1"/>
  <c r="I137" i="24"/>
  <c r="AV135" i="24"/>
  <c r="AY135" i="24" s="1"/>
  <c r="AL135" i="24"/>
  <c r="I135" i="24"/>
  <c r="R130" i="24"/>
  <c r="I130" i="24"/>
  <c r="I133" i="24" s="1"/>
  <c r="AT127" i="24"/>
  <c r="AX127" i="24" s="1"/>
  <c r="T127" i="24"/>
  <c r="AV127" i="24" s="1"/>
  <c r="K127" i="24"/>
  <c r="K125" i="24"/>
  <c r="AT124" i="24"/>
  <c r="AX124" i="24" s="1"/>
  <c r="T124" i="24"/>
  <c r="AV124" i="24" s="1"/>
  <c r="K124" i="24"/>
  <c r="CF122" i="24"/>
  <c r="BH122" i="24"/>
  <c r="AT122" i="24"/>
  <c r="AX122" i="24" s="1"/>
  <c r="T122" i="24"/>
  <c r="AV122" i="24" s="1"/>
  <c r="K122" i="24"/>
  <c r="CF120" i="24"/>
  <c r="CB120" i="24"/>
  <c r="BK120" i="24"/>
  <c r="BM120" i="24" s="1"/>
  <c r="BJ120" i="24"/>
  <c r="BJ130" i="24" s="1"/>
  <c r="BI120" i="24"/>
  <c r="BI130" i="24" s="1"/>
  <c r="BH120" i="24"/>
  <c r="AV120" i="24"/>
  <c r="AT120" i="24"/>
  <c r="K120" i="24"/>
  <c r="BC117" i="24"/>
  <c r="AR117" i="24"/>
  <c r="AP117" i="24"/>
  <c r="X117" i="24"/>
  <c r="V117" i="24"/>
  <c r="AV114" i="24"/>
  <c r="N114" i="24"/>
  <c r="AT114" i="24" s="1"/>
  <c r="AX114" i="24" s="1"/>
  <c r="K114" i="24"/>
  <c r="X111" i="24"/>
  <c r="V111" i="24"/>
  <c r="T111" i="24"/>
  <c r="R111" i="24"/>
  <c r="K111" i="24"/>
  <c r="AV108" i="24"/>
  <c r="AV111" i="24" s="1"/>
  <c r="AT108" i="24"/>
  <c r="AT111" i="24" s="1"/>
  <c r="I108" i="24"/>
  <c r="P104" i="24"/>
  <c r="AV104" i="24" s="1"/>
  <c r="AV101" i="24"/>
  <c r="AT101" i="24"/>
  <c r="AX101" i="24" s="1"/>
  <c r="K101" i="24"/>
  <c r="K104" i="24" s="1"/>
  <c r="AV98" i="24"/>
  <c r="AY98" i="24" s="1"/>
  <c r="N98" i="24"/>
  <c r="AT98" i="24" s="1"/>
  <c r="I98" i="24"/>
  <c r="AV95" i="24"/>
  <c r="AY95" i="24" s="1"/>
  <c r="AT95" i="24"/>
  <c r="AX95" i="24" s="1"/>
  <c r="D94" i="24"/>
  <c r="AV93" i="24"/>
  <c r="AY93" i="24" s="1"/>
  <c r="AT93" i="24"/>
  <c r="I93" i="24"/>
  <c r="AV92" i="24"/>
  <c r="AY92" i="24" s="1"/>
  <c r="AT92" i="24"/>
  <c r="AV83" i="24"/>
  <c r="AY83" i="24" s="1"/>
  <c r="N83" i="24"/>
  <c r="AT83" i="24" s="1"/>
  <c r="AX83" i="24" s="1"/>
  <c r="AV82" i="24"/>
  <c r="AY82" i="24" s="1"/>
  <c r="N82" i="24"/>
  <c r="AT82" i="24" s="1"/>
  <c r="AX82" i="24" s="1"/>
  <c r="AV81" i="24"/>
  <c r="AY81" i="24" s="1"/>
  <c r="N81" i="24"/>
  <c r="AT81" i="24" s="1"/>
  <c r="AX81" i="24" s="1"/>
  <c r="D81" i="24"/>
  <c r="AV80" i="24"/>
  <c r="AY80" i="24" s="1"/>
  <c r="N80" i="24"/>
  <c r="AT80" i="24" s="1"/>
  <c r="AX80" i="24" s="1"/>
  <c r="D80" i="24"/>
  <c r="AV79" i="24"/>
  <c r="AY79" i="24" s="1"/>
  <c r="N79" i="24"/>
  <c r="AT79" i="24" s="1"/>
  <c r="AX79" i="24" s="1"/>
  <c r="AV78" i="24"/>
  <c r="AY78" i="24" s="1"/>
  <c r="N78" i="24"/>
  <c r="AT78" i="24" s="1"/>
  <c r="AX78" i="24" s="1"/>
  <c r="AV77" i="24"/>
  <c r="AY77" i="24" s="1"/>
  <c r="N77" i="24"/>
  <c r="AT77" i="24" s="1"/>
  <c r="AX77" i="24" s="1"/>
  <c r="AV76" i="24"/>
  <c r="AY76" i="24" s="1"/>
  <c r="N76" i="24"/>
  <c r="AT76" i="24" s="1"/>
  <c r="AX76" i="24" s="1"/>
  <c r="AV75" i="24"/>
  <c r="AY75" i="24" s="1"/>
  <c r="N75" i="24"/>
  <c r="AT75" i="24" s="1"/>
  <c r="AX75" i="24" s="1"/>
  <c r="AV74" i="24"/>
  <c r="AY74" i="24" s="1"/>
  <c r="N74" i="24"/>
  <c r="AT74" i="24" s="1"/>
  <c r="AX74" i="24" s="1"/>
  <c r="AV73" i="24"/>
  <c r="AY73" i="24" s="1"/>
  <c r="N73" i="24"/>
  <c r="AT73" i="24" s="1"/>
  <c r="AX73" i="24" s="1"/>
  <c r="AV72" i="24"/>
  <c r="AY72" i="24" s="1"/>
  <c r="N72" i="24"/>
  <c r="AT72" i="24" s="1"/>
  <c r="AX72" i="24" s="1"/>
  <c r="AV71" i="24"/>
  <c r="AY71" i="24" s="1"/>
  <c r="N71" i="24"/>
  <c r="AT71" i="24" s="1"/>
  <c r="AX71" i="24" s="1"/>
  <c r="AV70" i="24"/>
  <c r="AY70" i="24" s="1"/>
  <c r="N70" i="24"/>
  <c r="AT70" i="24" s="1"/>
  <c r="AX70" i="24" s="1"/>
  <c r="AV69" i="24"/>
  <c r="AY69" i="24" s="1"/>
  <c r="N69" i="24"/>
  <c r="AT69" i="24" s="1"/>
  <c r="AX69" i="24" s="1"/>
  <c r="AV68" i="24"/>
  <c r="AY68" i="24" s="1"/>
  <c r="N68" i="24"/>
  <c r="AT68" i="24" s="1"/>
  <c r="AX68" i="24" s="1"/>
  <c r="AV67" i="24"/>
  <c r="AY67" i="24" s="1"/>
  <c r="N67" i="24"/>
  <c r="AT67" i="24" s="1"/>
  <c r="AX67" i="24" s="1"/>
  <c r="AV66" i="24"/>
  <c r="AY66" i="24" s="1"/>
  <c r="N66" i="24"/>
  <c r="AT66" i="24" s="1"/>
  <c r="AX66" i="24" s="1"/>
  <c r="AV65" i="24"/>
  <c r="AY65" i="24" s="1"/>
  <c r="N65" i="24"/>
  <c r="AT65" i="24" s="1"/>
  <c r="AX65" i="24" s="1"/>
  <c r="AV64" i="24"/>
  <c r="AY64" i="24" s="1"/>
  <c r="N64" i="24"/>
  <c r="AT64" i="24" s="1"/>
  <c r="AX64" i="24" s="1"/>
  <c r="AV63" i="24"/>
  <c r="AY63" i="24" s="1"/>
  <c r="N63" i="24"/>
  <c r="AT63" i="24" s="1"/>
  <c r="AX63" i="24" s="1"/>
  <c r="AV62" i="24"/>
  <c r="AY62" i="24" s="1"/>
  <c r="N62" i="24"/>
  <c r="AT62" i="24" s="1"/>
  <c r="AX62" i="24" s="1"/>
  <c r="AV61" i="24"/>
  <c r="AY61" i="24" s="1"/>
  <c r="N61" i="24"/>
  <c r="AT61" i="24" s="1"/>
  <c r="AX61" i="24" s="1"/>
  <c r="AV60" i="24"/>
  <c r="AY60" i="24" s="1"/>
  <c r="N60" i="24"/>
  <c r="AT60" i="24" s="1"/>
  <c r="AX60" i="24" s="1"/>
  <c r="AV59" i="24"/>
  <c r="AY59" i="24" s="1"/>
  <c r="N59" i="24"/>
  <c r="AT59" i="24" s="1"/>
  <c r="AX59" i="24" s="1"/>
  <c r="AV58" i="24"/>
  <c r="AY58" i="24" s="1"/>
  <c r="N58" i="24"/>
  <c r="AT58" i="24" s="1"/>
  <c r="AX58" i="24" s="1"/>
  <c r="AV57" i="24"/>
  <c r="AY57" i="24" s="1"/>
  <c r="N57" i="24"/>
  <c r="AT57" i="24" s="1"/>
  <c r="AX57" i="24" s="1"/>
  <c r="AV56" i="24"/>
  <c r="AY56" i="24" s="1"/>
  <c r="N56" i="24"/>
  <c r="AT56" i="24" s="1"/>
  <c r="AX56" i="24" s="1"/>
  <c r="AV55" i="24"/>
  <c r="AY55" i="24" s="1"/>
  <c r="N55" i="24"/>
  <c r="AV54" i="24"/>
  <c r="AY54" i="24" s="1"/>
  <c r="AT54" i="24"/>
  <c r="AX54" i="24" s="1"/>
  <c r="K50" i="24"/>
  <c r="AV48" i="24"/>
  <c r="AY48" i="24" s="1"/>
  <c r="N48" i="24"/>
  <c r="AT48" i="24" s="1"/>
  <c r="I48" i="24"/>
  <c r="AV46" i="24"/>
  <c r="AY46" i="24" s="1"/>
  <c r="AT46" i="24"/>
  <c r="AX46" i="24" s="1"/>
  <c r="AV44" i="24"/>
  <c r="AT44" i="24"/>
  <c r="AX44" i="24" s="1"/>
  <c r="K44" i="24"/>
  <c r="AV42" i="24"/>
  <c r="N42" i="24"/>
  <c r="AT42" i="24" s="1"/>
  <c r="AX42" i="24" s="1"/>
  <c r="K42" i="24"/>
  <c r="AV40" i="24"/>
  <c r="AT40" i="24"/>
  <c r="AX40" i="24" s="1"/>
  <c r="K40" i="24"/>
  <c r="AV38" i="24"/>
  <c r="AT38" i="24"/>
  <c r="AX38" i="24" s="1"/>
  <c r="K38" i="24"/>
  <c r="AV36" i="24"/>
  <c r="AT36" i="24"/>
  <c r="AX36" i="24" s="1"/>
  <c r="K36" i="24"/>
  <c r="AV34" i="24"/>
  <c r="AT34" i="24"/>
  <c r="AX34" i="24" s="1"/>
  <c r="K34" i="24"/>
  <c r="BH32" i="24"/>
  <c r="P32" i="24"/>
  <c r="P50" i="24" s="1"/>
  <c r="K32" i="24"/>
  <c r="AV31" i="24"/>
  <c r="N31" i="24"/>
  <c r="AT31" i="24" s="1"/>
  <c r="AV30" i="24"/>
  <c r="AT30" i="24"/>
  <c r="AV29" i="24"/>
  <c r="N29" i="24"/>
  <c r="AT29" i="24" s="1"/>
  <c r="AV28" i="24"/>
  <c r="N28" i="24"/>
  <c r="BJ26" i="24"/>
  <c r="BI26" i="24"/>
  <c r="BH26" i="24"/>
  <c r="AV26" i="24"/>
  <c r="AT26" i="24"/>
  <c r="AX26" i="24" s="1"/>
  <c r="K26" i="24"/>
  <c r="CH22" i="24"/>
  <c r="CH117" i="24" s="1"/>
  <c r="CG22" i="24"/>
  <c r="CG117" i="24" s="1"/>
  <c r="CF22" i="24"/>
  <c r="CF117" i="24" s="1"/>
  <c r="CD22" i="24"/>
  <c r="CD117" i="24" s="1"/>
  <c r="CC22" i="24"/>
  <c r="CC117" i="24" s="1"/>
  <c r="CB22" i="24"/>
  <c r="CB117" i="24" s="1"/>
  <c r="CA22" i="24"/>
  <c r="CA117" i="24" s="1"/>
  <c r="BZ22" i="24"/>
  <c r="BX22" i="24"/>
  <c r="BX117" i="24" s="1"/>
  <c r="BV22" i="24"/>
  <c r="BV117" i="24" s="1"/>
  <c r="BN22" i="24"/>
  <c r="BN117" i="24" s="1"/>
  <c r="BM22" i="24"/>
  <c r="BL22" i="24"/>
  <c r="BL117" i="24" s="1"/>
  <c r="BK22" i="24"/>
  <c r="BJ22" i="24"/>
  <c r="BI22" i="24"/>
  <c r="BH22" i="24"/>
  <c r="BG22" i="24"/>
  <c r="BG117" i="24" s="1"/>
  <c r="BF22" i="24"/>
  <c r="BF117" i="24" s="1"/>
  <c r="BE22" i="24"/>
  <c r="BE117" i="24" s="1"/>
  <c r="BD22" i="24"/>
  <c r="BD117" i="24" s="1"/>
  <c r="T22" i="24"/>
  <c r="AV20" i="24"/>
  <c r="AY20" i="24" s="1"/>
  <c r="N20" i="24"/>
  <c r="AT20" i="24" s="1"/>
  <c r="I20" i="24"/>
  <c r="AT17" i="24"/>
  <c r="P17" i="24"/>
  <c r="AV17" i="24" s="1"/>
  <c r="AY17" i="24" s="1"/>
  <c r="I17" i="24"/>
  <c r="BY14" i="24"/>
  <c r="BY22" i="24" s="1"/>
  <c r="BY117" i="24" s="1"/>
  <c r="BW14" i="24"/>
  <c r="BW22" i="24" s="1"/>
  <c r="BW117" i="24" s="1"/>
  <c r="AT14" i="24"/>
  <c r="P14" i="24"/>
  <c r="AV14" i="24" s="1"/>
  <c r="AY14" i="24" s="1"/>
  <c r="I14" i="24"/>
  <c r="AT12" i="24"/>
  <c r="AX12" i="24" s="1"/>
  <c r="P12" i="24"/>
  <c r="K12" i="24"/>
  <c r="BB10" i="24"/>
  <c r="BB22" i="24" s="1"/>
  <c r="BB117" i="24" s="1"/>
  <c r="BA10" i="24"/>
  <c r="BA22" i="24" s="1"/>
  <c r="BA117" i="24" s="1"/>
  <c r="AV10" i="24"/>
  <c r="R10" i="24"/>
  <c r="N10" i="24"/>
  <c r="K10" i="24"/>
  <c r="I271" i="24" l="1"/>
  <c r="CA274" i="24"/>
  <c r="D82" i="24"/>
  <c r="D95" i="24" s="1"/>
  <c r="AY160" i="24"/>
  <c r="CF274" i="24"/>
  <c r="BG274" i="24"/>
  <c r="BV274" i="24"/>
  <c r="AY127" i="24"/>
  <c r="BY274" i="24"/>
  <c r="BI172" i="24"/>
  <c r="BI193" i="24" s="1"/>
  <c r="BI225" i="24" s="1"/>
  <c r="BI241" i="24" s="1"/>
  <c r="AX155" i="24"/>
  <c r="AX92" i="24"/>
  <c r="AX98" i="24"/>
  <c r="AY124" i="24"/>
  <c r="AX163" i="24"/>
  <c r="AY122" i="24"/>
  <c r="BJ117" i="24"/>
  <c r="BJ274" i="24" s="1"/>
  <c r="BW274" i="24"/>
  <c r="CG274" i="24"/>
  <c r="BL274" i="24"/>
  <c r="AY36" i="24"/>
  <c r="AY172" i="24"/>
  <c r="CH274" i="24"/>
  <c r="BH117" i="24"/>
  <c r="AX147" i="24"/>
  <c r="AX149" i="24"/>
  <c r="AX248" i="24"/>
  <c r="R22" i="24"/>
  <c r="R117" i="24" s="1"/>
  <c r="R274" i="24" s="1"/>
  <c r="AX20" i="24"/>
  <c r="BI117" i="24"/>
  <c r="AY271" i="24"/>
  <c r="AX143" i="24"/>
  <c r="AX252" i="24"/>
  <c r="AY228" i="24"/>
  <c r="BH130" i="24"/>
  <c r="AY155" i="24"/>
  <c r="AY114" i="24"/>
  <c r="N32" i="24"/>
  <c r="AT32" i="24" s="1"/>
  <c r="AY44" i="24"/>
  <c r="AX93" i="24"/>
  <c r="T130" i="24"/>
  <c r="T133" i="24" s="1"/>
  <c r="AY10" i="24"/>
  <c r="AY34" i="24"/>
  <c r="AY40" i="24"/>
  <c r="K130" i="24"/>
  <c r="K133" i="24" s="1"/>
  <c r="I140" i="24"/>
  <c r="AY111" i="24"/>
  <c r="AY104" i="24"/>
  <c r="BD274" i="24"/>
  <c r="AT10" i="24"/>
  <c r="AX10" i="24" s="1"/>
  <c r="CC274" i="24"/>
  <c r="BK26" i="24"/>
  <c r="AY108" i="24"/>
  <c r="X274" i="24"/>
  <c r="AY140" i="24"/>
  <c r="I225" i="24"/>
  <c r="AY252" i="24"/>
  <c r="AX137" i="24"/>
  <c r="BF274" i="24"/>
  <c r="BN274" i="24"/>
  <c r="CD274" i="24"/>
  <c r="AV32" i="24"/>
  <c r="AV50" i="24" s="1"/>
  <c r="AV112" i="24" s="1"/>
  <c r="AY101" i="24"/>
  <c r="AV172" i="24"/>
  <c r="K225" i="24"/>
  <c r="AY225" i="24" s="1"/>
  <c r="AY26" i="24"/>
  <c r="AY42" i="24"/>
  <c r="AR274" i="24"/>
  <c r="AV130" i="24"/>
  <c r="BB172" i="24"/>
  <c r="K241" i="24"/>
  <c r="AY241" i="24" s="1"/>
  <c r="CB274" i="24"/>
  <c r="BX274" i="24"/>
  <c r="AY38" i="24"/>
  <c r="I104" i="24"/>
  <c r="P112" i="24"/>
  <c r="BC274" i="24"/>
  <c r="AY143" i="24"/>
  <c r="BH172" i="24"/>
  <c r="BH193" i="24" s="1"/>
  <c r="BH225" i="24" s="1"/>
  <c r="BH241" i="24" s="1"/>
  <c r="V172" i="24"/>
  <c r="V274" i="24" s="1"/>
  <c r="AH274" i="24"/>
  <c r="I22" i="24"/>
  <c r="AX14" i="24"/>
  <c r="BJ133" i="24"/>
  <c r="Z274" i="24"/>
  <c r="AY248" i="24"/>
  <c r="I262" i="24"/>
  <c r="AY262" i="24"/>
  <c r="AT28" i="24"/>
  <c r="I111" i="24"/>
  <c r="AX111" i="24" s="1"/>
  <c r="AX108" i="24"/>
  <c r="AX175" i="24"/>
  <c r="AL140" i="24"/>
  <c r="AL274" i="24" s="1"/>
  <c r="AY175" i="24"/>
  <c r="BE274" i="24"/>
  <c r="T117" i="24"/>
  <c r="AT135" i="24"/>
  <c r="N104" i="24"/>
  <c r="AT104" i="24" s="1"/>
  <c r="AT55" i="24"/>
  <c r="AX55" i="24" s="1"/>
  <c r="K22" i="24"/>
  <c r="P22" i="24"/>
  <c r="AV12" i="24"/>
  <c r="AV22" i="24" s="1"/>
  <c r="AX17" i="24"/>
  <c r="N22" i="24"/>
  <c r="AY120" i="24"/>
  <c r="AV140" i="24"/>
  <c r="BA172" i="24"/>
  <c r="I228" i="24"/>
  <c r="AX48" i="24"/>
  <c r="AT130" i="24"/>
  <c r="AX120" i="24"/>
  <c r="AX130" i="24" s="1"/>
  <c r="I250" i="24"/>
  <c r="AX250" i="24" s="1"/>
  <c r="AY250" i="24"/>
  <c r="K112" i="24"/>
  <c r="AD274" i="24"/>
  <c r="BI133" i="24"/>
  <c r="AX160" i="24" l="1"/>
  <c r="BB193" i="24"/>
  <c r="BB225" i="24" s="1"/>
  <c r="BB241" i="24" s="1"/>
  <c r="AX193" i="24"/>
  <c r="BA193" i="24"/>
  <c r="BA225" i="24" s="1"/>
  <c r="BA241" i="24" s="1"/>
  <c r="AY130" i="24"/>
  <c r="BI274" i="24"/>
  <c r="T274" i="24"/>
  <c r="BH274" i="24"/>
  <c r="AT271" i="24"/>
  <c r="AP271" i="24"/>
  <c r="AX271" i="24" s="1"/>
  <c r="AX228" i="24"/>
  <c r="BH133" i="24"/>
  <c r="R133" i="24"/>
  <c r="AX133" i="24" s="1"/>
  <c r="AX172" i="24"/>
  <c r="N50" i="24"/>
  <c r="N112" i="24" s="1"/>
  <c r="N117" i="24" s="1"/>
  <c r="N274" i="24" s="1"/>
  <c r="AY32" i="24"/>
  <c r="AT172" i="24"/>
  <c r="AT22" i="24"/>
  <c r="AX22" i="24" s="1"/>
  <c r="AY133" i="24"/>
  <c r="AX104" i="24"/>
  <c r="P117" i="24"/>
  <c r="P274" i="24" s="1"/>
  <c r="BK117" i="24"/>
  <c r="BK274" i="24" s="1"/>
  <c r="BM26" i="24"/>
  <c r="BM117" i="24" s="1"/>
  <c r="BM274" i="24" s="1"/>
  <c r="AX241" i="24"/>
  <c r="AX262" i="24"/>
  <c r="AV271" i="24"/>
  <c r="AY12" i="24"/>
  <c r="AT140" i="24"/>
  <c r="AX135" i="24"/>
  <c r="AX140" i="24" s="1"/>
  <c r="AY50" i="24"/>
  <c r="AY112" i="24" s="1"/>
  <c r="AY22" i="24"/>
  <c r="K117" i="24"/>
  <c r="K274" i="24" s="1"/>
  <c r="AT50" i="24"/>
  <c r="AX32" i="24"/>
  <c r="AX225" i="24"/>
  <c r="AV117" i="24"/>
  <c r="AV133" i="24"/>
  <c r="I112" i="24"/>
  <c r="I117" i="24" s="1"/>
  <c r="BA274" i="24" l="1"/>
  <c r="BB274" i="24"/>
  <c r="AV274" i="24"/>
  <c r="AP274" i="24"/>
  <c r="AT133" i="24"/>
  <c r="AY117" i="24"/>
  <c r="AY274" i="24" s="1"/>
  <c r="AX117" i="24"/>
  <c r="AX274" i="24" s="1"/>
  <c r="I274" i="24"/>
  <c r="K275" i="24" s="1"/>
  <c r="AT112" i="24"/>
  <c r="AT117" i="24" s="1"/>
  <c r="AT274" i="24" s="1"/>
  <c r="AX50" i="24"/>
  <c r="AX112"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Emma Yuen YingTsang</author>
  </authors>
  <commentList>
    <comment ref="H64" authorId="0" shapeId="0" xr:uid="{00000000-0006-0000-0000-000001000000}">
      <text>
        <r>
          <rPr>
            <b/>
            <sz val="9"/>
            <color indexed="81"/>
            <rFont val="Tahoma"/>
            <family val="2"/>
          </rPr>
          <t>Emma Yuen YingTsang:</t>
        </r>
        <r>
          <rPr>
            <sz val="9"/>
            <color indexed="81"/>
            <rFont val="Tahoma"/>
            <family val="2"/>
          </rPr>
          <t xml:space="preserve">
Seem have revised the credit limit, revised facility is needed</t>
        </r>
      </text>
    </comment>
    <comment ref="H84" authorId="0" shapeId="0" xr:uid="{00000000-0006-0000-0000-000002000000}">
      <text>
        <r>
          <rPr>
            <b/>
            <sz val="9"/>
            <color indexed="81"/>
            <rFont val="Tahoma"/>
            <family val="2"/>
          </rPr>
          <t>Emma Yuen YingTsang:</t>
        </r>
        <r>
          <rPr>
            <sz val="9"/>
            <color indexed="81"/>
            <rFont val="Tahoma"/>
            <family val="2"/>
          </rPr>
          <t xml:space="preserve">
Please confirm is New loan facility? [hw]:new limit per agreement 13 Dec 2021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tc={F3637AFC-5DF3-42CC-AE3F-47F018E91799}</author>
    <author>tc={C75066BA-A6E8-40D0-A474-7AE6620D820A}</author>
  </authors>
  <commentList>
    <comment ref="N12"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comprises hkd24.3m utilization on import LC</t>
      </text>
    </comment>
    <comment ref="N34"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comprises hkd9.4m utilization on LC</t>
      </text>
    </comment>
  </commentList>
</comments>
</file>

<file path=xl/sharedStrings.xml><?xml version="1.0" encoding="utf-8"?>
<sst xmlns="http://schemas.openxmlformats.org/spreadsheetml/2006/main" count="871" uniqueCount="280">
  <si>
    <t>Date of</t>
  </si>
  <si>
    <t>Type of</t>
  </si>
  <si>
    <t>Facility</t>
  </si>
  <si>
    <t>Security</t>
  </si>
  <si>
    <t>Bank</t>
  </si>
  <si>
    <t>Expiry / Repayment</t>
  </si>
  <si>
    <t>Name</t>
  </si>
  <si>
    <t>Renew / offer</t>
  </si>
  <si>
    <t>Date</t>
  </si>
  <si>
    <t>N/A</t>
  </si>
  <si>
    <t>Overdraft</t>
  </si>
  <si>
    <t>HSBC</t>
  </si>
  <si>
    <t xml:space="preserve">Banking facilities summary </t>
  </si>
  <si>
    <t>Standard Chartered</t>
  </si>
  <si>
    <t xml:space="preserve">Standard Chartered </t>
  </si>
  <si>
    <t>HKD</t>
  </si>
  <si>
    <t>Trade Finance</t>
  </si>
  <si>
    <t>Term loan</t>
  </si>
  <si>
    <t>Export facilities</t>
  </si>
  <si>
    <t>Corporate / Personal Guarantee provided by</t>
  </si>
  <si>
    <t>EPIC Designers Limited</t>
  </si>
  <si>
    <t>Alpha Start Limited (Fellow subsidiary)</t>
  </si>
  <si>
    <t>Ranjan Tikam Mahtani (Director)</t>
  </si>
  <si>
    <t>Alpha Rank Limited (Director)</t>
  </si>
  <si>
    <t>EPIC Designers (Vietnam) Ltd (Subsidiary)</t>
  </si>
  <si>
    <t>HKSAR Government (Outsider)</t>
  </si>
  <si>
    <t>Trimetro Investments Ltd (Fellow subsidiary)</t>
  </si>
  <si>
    <t>Packing credit</t>
  </si>
  <si>
    <t>Standby DC-Performance</t>
  </si>
  <si>
    <t>Factoring Agreement</t>
  </si>
  <si>
    <t>Revolving loan</t>
  </si>
  <si>
    <t>Advance to Manufacturer</t>
  </si>
  <si>
    <t>EDL</t>
  </si>
  <si>
    <t>USD</t>
  </si>
  <si>
    <t xml:space="preserve">The aggregate outstanding amount should not exceed HK$50,000,000
</t>
  </si>
  <si>
    <t xml:space="preserve">The aggregate outstanding amount should not exceed HK$70,000,000
</t>
  </si>
  <si>
    <t>Banca Limited (Director)</t>
  </si>
  <si>
    <t>&lt;NOTE&gt;</t>
  </si>
  <si>
    <t>1. Maintain the collateral for an aggregate of US$2,900,000 pursuant to the security.</t>
  </si>
  <si>
    <t>Dinesh Gope Virwani (Director)</t>
  </si>
  <si>
    <t>Sunil Daulatram Daryanani (Director)</t>
  </si>
  <si>
    <t xml:space="preserve">A Letter of Undertaking dated 11 january 2016 from Alpha Rank Ltd undertakes the following:
1. The minimum tangible net worth of EDL and ASL is not and will not be at any time less than USD80,000,000;
2. The maximum Total Gearing Ratio of ASL and EDL not exceed 2.10x;
3. The maximum External Gearing Ratio of ASL and EDL not exceed 1.55x;
4. The minimum Debt Service Cover Ratio of ASL and EDL not less than 1.50x;
5. The maximum dividend of ASL and EDL: 50% of Net Profit;
</t>
  </si>
  <si>
    <t>Registered assignment of Receivables and Charge over proceeds</t>
  </si>
  <si>
    <t>Green Textile Limited</t>
  </si>
  <si>
    <t>For ASL and EDL</t>
  </si>
  <si>
    <t>Utilised
By EDL</t>
  </si>
  <si>
    <t>Utilised
By ASL</t>
  </si>
  <si>
    <t>IP</t>
  </si>
  <si>
    <t>Leasehold land and building</t>
  </si>
  <si>
    <t>Alpha Rank Limited</t>
  </si>
  <si>
    <t>Foreign Exchange Limit</t>
  </si>
  <si>
    <t>Pearl Garments Company Limited</t>
  </si>
  <si>
    <t>SCB</t>
  </si>
  <si>
    <t>Bond and guarantee</t>
  </si>
  <si>
    <t>EPIC Garments Manufacturing Co., Ltd</t>
  </si>
  <si>
    <t>Cosmopolitan Industries (Pvt) Ltd</t>
  </si>
  <si>
    <t>&lt;USD9,000,000&gt;</t>
  </si>
  <si>
    <t>@USD</t>
  </si>
  <si>
    <t>Ultised by ARL Group</t>
  </si>
  <si>
    <t>Pledged bank deposits - EDL</t>
  </si>
  <si>
    <t>Pledged structed deposits - EDL</t>
  </si>
  <si>
    <t>Pledged bank deposits - ASL</t>
  </si>
  <si>
    <t>&lt;BDT615,000,000&gt;</t>
  </si>
  <si>
    <t>&lt;USD25,500,000&gt;</t>
  </si>
  <si>
    <t>USD/BDT</t>
  </si>
  <si>
    <t>USD/HKD</t>
  </si>
  <si>
    <t>Inventories</t>
  </si>
  <si>
    <t>Plant and machinery</t>
  </si>
  <si>
    <t>Buildings at leasehold land</t>
  </si>
  <si>
    <t>&lt;USD5,000,000&gt;</t>
  </si>
  <si>
    <t>Freehold land</t>
  </si>
  <si>
    <t>Building at freehold land</t>
  </si>
  <si>
    <t>&lt;BDT320,000,000&gt;</t>
  </si>
  <si>
    <t>Guarantor</t>
  </si>
  <si>
    <t>Alpha Start Limited, Banca Limited and Epic Designers Limited</t>
  </si>
  <si>
    <t>[For ASL and EDL]</t>
  </si>
  <si>
    <t>26/04/2016, 21/9/2018, 8/4/2019</t>
  </si>
  <si>
    <t>&lt;BDT975,000,000&gt;</t>
  </si>
  <si>
    <t>1. Demand Promissoary Note of BDT3,982,750,000
5. First charge on stock of raw materials, work in progress and finished goods for BDT3,982,750,000 
7. First charge over plant and machinery for BDT3,982,750,000
14. Mortgage for BDT423,000,000 over land on Baro Ashulia Savar in name of CPL</t>
  </si>
  <si>
    <t>Unlimited</t>
  </si>
  <si>
    <t xml:space="preserve">  </t>
  </si>
  <si>
    <t xml:space="preserve">Combined import facilities I
- Import facilities
- loan against import
- trust receipts
</t>
  </si>
  <si>
    <t xml:space="preserve">Combined import facilities II
- Import facilities
- loan against import
- trust receipts
</t>
  </si>
  <si>
    <t>Clean export loan - post shipment seller loan</t>
  </si>
  <si>
    <t xml:space="preserve">19/08/2015
[Revised on 26/1/2016]
[Revised on 27/1/2017]
[Revised on 14/02/2018]
</t>
  </si>
  <si>
    <t>Total for ARL Group</t>
  </si>
  <si>
    <t>Unutilised facility</t>
  </si>
  <si>
    <t>EDL solely</t>
  </si>
  <si>
    <t>ASL solely</t>
  </si>
  <si>
    <t>EGMCL solely</t>
  </si>
  <si>
    <t>PGCL solely</t>
  </si>
  <si>
    <t>Solely EGDWC</t>
  </si>
  <si>
    <t>@HKD</t>
  </si>
  <si>
    <t>@BDT</t>
  </si>
  <si>
    <t>TOTAL</t>
  </si>
  <si>
    <t>Utilised
By EGDWC</t>
  </si>
  <si>
    <t>/</t>
  </si>
  <si>
    <t>Solely CIPL</t>
  </si>
  <si>
    <t>Term loan I [004164794]</t>
  </si>
  <si>
    <t>Term loan II [004341647]</t>
  </si>
  <si>
    <t>Overdraft / Short term money market loan</t>
  </si>
  <si>
    <t xml:space="preserve">Combined import/export facilities
- Import/export facilities
- loan against import
- trust receipts
</t>
  </si>
  <si>
    <t>Habib Bank</t>
  </si>
  <si>
    <t>Commercial Loan</t>
  </si>
  <si>
    <t>&lt;Information extracted from audited report of component&gt;</t>
  </si>
  <si>
    <t>Post-Shipment Buyer Loans</t>
  </si>
  <si>
    <t>LIBOR loan (I) [502-760978-301] [Mortgage loan]</t>
  </si>
  <si>
    <t>Limited by mortgage balance</t>
  </si>
  <si>
    <t>Revolving Loan</t>
  </si>
  <si>
    <t>Corporate card</t>
  </si>
  <si>
    <t>(1) TRADE LOAN</t>
  </si>
  <si>
    <t>(2) TERM LOAN &amp; REVOLVING LOAN</t>
  </si>
  <si>
    <t>(3) FACTORING</t>
  </si>
  <si>
    <t>(1)+(2)+(3) TOTAL LOAN FROM HSBC</t>
  </si>
  <si>
    <t>&lt;BDT3,982,750,000&gt;</t>
  </si>
  <si>
    <t>TOTAL LOAN FROM SC</t>
  </si>
  <si>
    <t>TOTAL LOAN FACILITY OF EDL</t>
  </si>
  <si>
    <t>TOTAL LOAN FACILITY OF ASL</t>
  </si>
  <si>
    <t>TOTAL LOAN FACILITY OF EGMCL</t>
  </si>
  <si>
    <t>TOTAL LOAN FACILITY OF PGCL</t>
  </si>
  <si>
    <t>TOTAL LOAN FACILITY OF CIPL</t>
  </si>
  <si>
    <t>BDT</t>
  </si>
  <si>
    <t>Utilised
By EGMCL</t>
  </si>
  <si>
    <t>Utilised
By CIPL</t>
  </si>
  <si>
    <t>Utilised
By PGCL</t>
  </si>
  <si>
    <t>Solely GTL</t>
  </si>
  <si>
    <t>Utilised
By GTL</t>
  </si>
  <si>
    <t>Utilised
By EPIC Trend</t>
  </si>
  <si>
    <t>EPIC Trend Solely</t>
  </si>
  <si>
    <t>Import loan</t>
  </si>
  <si>
    <t>TOTAL LOAN FACILITY OF GTL</t>
  </si>
  <si>
    <t>Renewed on 21/04/2021</t>
  </si>
  <si>
    <t>ok</t>
  </si>
  <si>
    <t>Combined limited</t>
  </si>
  <si>
    <t>TOTAL LOAN FACILITY OF ETDS</t>
  </si>
  <si>
    <t>11/08/2020</t>
  </si>
  <si>
    <t>LIBOR Loan II - 500177340259</t>
  </si>
  <si>
    <t>LIBOR Loan II - 502760671240</t>
  </si>
  <si>
    <t>LIBOR Loan II - 502760671241</t>
  </si>
  <si>
    <t>LIBOR Loan II - 502760671242</t>
  </si>
  <si>
    <t>LIBOR Loan II - 502760671243</t>
  </si>
  <si>
    <t>LIBOR Loan II - 502760671245</t>
  </si>
  <si>
    <t>LIBOR Loan II - 502760671248</t>
  </si>
  <si>
    <t>ULI Loan I - 500177340241</t>
  </si>
  <si>
    <t>ULI Loan II - 500177340251</t>
  </si>
  <si>
    <t>ULI Loan III - 500177340252</t>
  </si>
  <si>
    <t>LIBOR Loan VII - 741031363245</t>
  </si>
  <si>
    <t>Corss guarantee</t>
  </si>
  <si>
    <t>[For ASL]</t>
  </si>
  <si>
    <t>[For EDL]</t>
  </si>
  <si>
    <t>EBL</t>
  </si>
  <si>
    <t>Usance Letter of Credit 1 (Raw material)</t>
  </si>
  <si>
    <t>Manufacturing demand loan</t>
  </si>
  <si>
    <t xml:space="preserve">Foreign documentary bill purchase </t>
  </si>
  <si>
    <t>Expired</t>
  </si>
  <si>
    <t>Import line</t>
  </si>
  <si>
    <t>Guarantee</t>
  </si>
  <si>
    <t>Export cash limit</t>
  </si>
  <si>
    <t>Combined Limited</t>
  </si>
  <si>
    <t>04.01.2016
26.1.2017
6.5.2019
1.1.2020
10.02.2021</t>
  </si>
  <si>
    <t>Export Line</t>
  </si>
  <si>
    <t>TOTAL LOAN FACILITY OF DUBAI</t>
  </si>
  <si>
    <t>Import line facility</t>
  </si>
  <si>
    <t>Receivable finance facility</t>
  </si>
  <si>
    <t>Loan against trust receipt</t>
  </si>
  <si>
    <t xml:space="preserve">Combined import facilities
- Import facilities secured
- Acceptance under LC
- Import LC unsecured
- import loan
</t>
  </si>
  <si>
    <t>Shipping guarantee</t>
  </si>
  <si>
    <t>04/01/2016
20/2/2017
20/2/2018
7/3/2019
10/02/2021</t>
  </si>
  <si>
    <t>&lt;USD36,300,000&gt;</t>
  </si>
  <si>
    <t>For EGMCL</t>
  </si>
  <si>
    <t>For PGCL</t>
  </si>
  <si>
    <t>BDT 11,000,million</t>
  </si>
  <si>
    <t>1. Lien of EBL FDR of BDT 500 million
2. Register charge on fixed assets (plant and machinery) on PPSSA basis with SCB. EBL charge to be created for BDT 1,100 million 
3. Registered charge on floating assets (Inventory &amp; Book debt) on PPSSA basis with SCB. EBL charge to be created for BDT 1,100 million</t>
  </si>
  <si>
    <t xml:space="preserve">1. Demand Promissory Note and Letter of Cotinuation for USD36,300,000 each
2. Registered over stock &amp; book debts of EGMCL for USD36,600,000 
3. Registered Plant and machinery of EGMCL for USD36,600,000
4. Registered Charge over factory building - Adamjee EPZ's Plot #11 - 22, 26-34 for USD5,000,000
5. Personal (joint and several) Guarantee for USD36,300,000 from Ranjan Mahtani and Dinesh Vinwani 
6. Corporate Guarantee from ASL for USD36,300,000; EDL for USD 36,300,000
7. Registered mortgage over 3,962 sft including 2 car parks on residential apartment owned by EGMCL at apartment no 6A, Plot 3 road: 07, Baridara, Dhaka for BDT 120,000,000
8. Registered over stock &amp; book debts of PGCL for BDT 434,000,000
9. Registered Plant and machinery of EGMCL for BDT 672,000,000
10. Registered mortgage on PPSSAbasis with other lender Eastern Bank Limited over 132 decimals factory land and building owned by PGCL located at Palashbari, Nabinogor, J.L. no 566 (Old), 81 (New) P. S Savar. Dist-Dhaka along with building thereon for BDT 320,000,000 held by PGCL
 </t>
  </si>
  <si>
    <t>BDT 1,888,000,000</t>
  </si>
  <si>
    <t>1. Demand Promissory note of BDT 2,599,500,000 with letter of continuity and revival 
2. Corporate Gurantee to be execute by EDL for BDT 188,000,000
3. Charge over the borrower's stocks of raw material, work in progress, finished goods and book debts/ receivables for BDT 2,599,500,000 with the office of the registrar of joint stock of companies and firms 
4. Power of attorney on hypothecated goods
5. Power of attorney for back to back facility 
6. Blacket counter indemnity for guarantee facility
7. Trade financing general agreement for trade facilitiy 
8. Letter of Lien over deposits with authority to encash obtained 
9. loan subordination agreement obtained from GPL for BDT 150,000,000
10. Registered Mortgage for BDT 1,335,000,000 over 1,007 decimals of factory, land and building to secure the credit facilities extended to the borrowers.</t>
  </si>
  <si>
    <t>&lt;BDT1,750,000,000&gt;</t>
  </si>
  <si>
    <t>&lt;AED 24,000,000&gt;</t>
  </si>
  <si>
    <t xml:space="preserve">1. Notarized and legalized Coporate guarantee from epic designers limited, Hong Kong covering the facilities to an extend of AED 24,000,000 </t>
  </si>
  <si>
    <t xml:space="preserve">1. Debt - Equity Ratio be maximum of 2.5:1 
2. Debt Service Coverage Ratio should be a minimum of 1.5
3. Current ratio should be a minimum of 1:1
4. No dividend to be paid out until adjusted DER &lt; 2.5:1
5. Adjusted Tangible net worth of CIPL at least &gt; BDT725,000,000
6. Net profit margin above 1%
7. 75% of the export proceeds or the amount equivalent to back to back import liability portion has to be retained with the  bank for onward settlement of import liabilities. </t>
  </si>
  <si>
    <t>1. Debt - Equity Ratio be maximum of 2.5:1 
2. Debt Service Coverage Ratio should be a minimum of 1.25
3. Current ratio should be a minimum of 1:1
4. No dividend to be paid out until adjusted DER &lt; 2.5:1</t>
  </si>
  <si>
    <t>Financial covenants</t>
  </si>
  <si>
    <r>
      <t xml:space="preserve">1. An "All Monies" Legal Charge over the property at Offices A to E, 6/F, 7/F, and the whole 9/F and car parking spaces Nos. P.6, P7 and P.8 and on 2/F, EGL Tower, No.83 Hung To Road, Kowloon, with ASL as mortgagor </t>
    </r>
    <r>
      <rPr>
        <b/>
        <sz val="10"/>
        <color rgb="FFFF0000"/>
        <rFont val="Calibri"/>
        <family val="2"/>
        <scheme val="minor"/>
      </rPr>
      <t>[For ASL only]</t>
    </r>
    <r>
      <rPr>
        <sz val="10"/>
        <rFont val="Calibri"/>
        <family val="2"/>
        <scheme val="minor"/>
      </rPr>
      <t xml:space="preserve">
2. An "All Monies" Legal Charge over the property at House C, No. 8 Tai Tam Road, Hong Kong with Mr. Mahtani Ranjan Tikam as mortgagor </t>
    </r>
    <r>
      <rPr>
        <b/>
        <sz val="10"/>
        <color rgb="FFFF0000"/>
        <rFont val="Calibri"/>
        <family val="2"/>
        <scheme val="minor"/>
      </rPr>
      <t>(for ASL and EDL loan) 
3</t>
    </r>
    <r>
      <rPr>
        <sz val="10"/>
        <rFont val="Calibri"/>
        <family val="2"/>
        <scheme val="minor"/>
      </rPr>
      <t>. Charge over borrower's deposit for USD858,676.89</t>
    </r>
    <r>
      <rPr>
        <b/>
        <sz val="10"/>
        <color rgb="FFFF0000"/>
        <rFont val="Calibri"/>
        <family val="2"/>
        <scheme val="minor"/>
      </rPr>
      <t xml:space="preserve"> for ASL only</t>
    </r>
    <r>
      <rPr>
        <sz val="10"/>
        <rFont val="Calibri"/>
        <family val="2"/>
        <scheme val="minor"/>
      </rPr>
      <t xml:space="preserve">
4. An assignment over life insurance policy from borrower covering Mr. Dinesh Gope Virwani with sum insured of HK$50,000,000
5. An assignment over an Universal Life Insurance Policy from borrower covering Sunil Daulatram Daryanani with sum insured of USD3,000,000
6. An assignment over Universal Life Insurance Policy from the borrower covering Mr. Sunil Daulatram Daryanani with sum insured by USD3,500,000
7. An assignment over an Universal Life insurance from borrower covering Mr. Mahtani Ranjan Tikam with sum insured of USD7,000,000
8. An assignment over HSBC Jade Ultra Global Generations Universal Life Insurance Policy from ASL covering Mr. Dinesh Gope Virwani with sum insured of USD6,400,000
9. A guarantee (Limited amount) to USD 9,000,000 on the guarantee from Mahtani Ranjan Tikam
10. A guarantee (Unlimited Amount) from Trimetro Investment Limited 
11. A guarantee (Unlimited Amount) from Alpha Rank Limited
12. A guarantee (Limited amount) to USD 164,000,000 from the following guarantors: Mahtani Tanjan Tikam 60%; Vitwani Dinsesh Gope 20%; Daryanani Daulatram Sunil 20%.
13. Registered Assignment of DC proceeds</t>
    </r>
  </si>
  <si>
    <t xml:space="preserve">1. Minimum unadjusted tangible net worth  &gt; USD 90,000,000
2. Minimum net profit margin &gt; 2% of turnover
3. Externoal gearing &lt;1.7
4. Total gearing of  &lt;2.1
5. Total import/export business with annual turnover &gt; HK$1 billion
6. Maximum dividend pay-out will be 50% of net profit
</t>
  </si>
  <si>
    <t xml:space="preserve">1. An "All Monies" Legal Charge over the property at House C, No.8 Tai Tam Road, Hong Kong with Mr. Mahtani Ranjan Tikam as the mortgagor.
2. An assignment of life insurance dated 12 May 2016 granted by EDL in respect of HSBC Jade Global Generation Universal Life Insurance Plan
4. An "Assignment of DC Proceeds" granted by EDL
5. A Counter Indemnity granted by EDL
6. Subordination agreement excecuted by EPIC Designers Limited as borrower and Mr Ranjan T Mahtani, to subordinate his loan of HK$100 millions.
1. An assignment of life insurance granted by EDL in respect of HSBC Jade Ultra Global Generations Universal Life Insurance Plan
2. An assignment of life insurance granted by EDL in respect of HSBC Jade Global Generations Universal Life Insurance Plan
3. An assignment of life insurance granted by EDL in respect of HSBC Jade Global Generations Universal Life Insurance Plan
4. Security to be created: All money legal charge over new factory's plant and machinery under capex to be taken by HSBC Dhaka ; and all legal charge over new plant and machinery to be taken by HSBC Vietnam limited to HKD 50,000,000
5. A guarantee (Unlimited Amount) from Trimetro Investment Limited 
6. A guarantee (Unlimited Amount) from Alpha Rank Limited
7. A guarantee (Limited amount) to USD 9,000,000 on the guarantee from Mahtani Ranjan Tikam
8. 12. A guarantee (Limited amount) to USD 164,000,000 from the following guarantors: Mahtani Tanjan Tikam 60%; Vitwani Dinsesh Gope 20%; Daryanani Daulatram Sunil 20%.
9. A Counter Indemnity granted by EDL
10. Subordination agreement excecuted by EPIC Designers Limited as borrower and Mr Ranjan T Mahtani, to subordinate his loan of HK$100 millions.
</t>
  </si>
  <si>
    <r>
      <rPr>
        <b/>
        <sz val="10"/>
        <rFont val="Calibri"/>
        <family val="2"/>
        <scheme val="minor"/>
      </rPr>
      <t>Undertaking</t>
    </r>
    <r>
      <rPr>
        <sz val="10"/>
        <rFont val="Calibri"/>
        <family val="2"/>
        <scheme val="minor"/>
      </rPr>
      <t xml:space="preserve">
-</t>
    </r>
    <r>
      <rPr>
        <sz val="10"/>
        <color rgb="FF00B0F0"/>
        <rFont val="Calibri"/>
        <family val="2"/>
        <scheme val="minor"/>
      </rPr>
      <t xml:space="preserve"> EDL undertake to channel import/export business with an annual turnover of &gt; HKD1 billion</t>
    </r>
    <r>
      <rPr>
        <sz val="10"/>
        <rFont val="Calibri"/>
        <family val="2"/>
        <scheme val="minor"/>
      </rPr>
      <t xml:space="preserve">
- Minimum adjusted tangible net worth is not and will not be at any time less than USD 90,000,000
- Minimum debt service cover ratio not exceed 1.5 times 
- Maximum dividend: 50% of net profit 
- Maximum external gearing ratio not exceed 1.7 times 
- Maximum Total gearing ratio not exceed 2 times
</t>
    </r>
  </si>
  <si>
    <t>1. A guarantee executed by Ranjan Tikam Mahtani Limited to USD 6,000,000
2. A guaratee executed by Daryanani Sunil Daulalram of USD 2,200,000
3.A guaratee executed by Virwani Dinesh Gope of USD 2,200,000
4. A guarantee executed by Alpha started limited and epic designers limited of USD 11,000,000
5. A guarantee executed by alpha rank limited for an unlimited amount to relevant borrowers 
6. A deed of collateral assignment of life insurance policy relateing to Mr. Dinesh Gope Virwani by ASL for US$4,500,000  to ASL
7. A deed of collateral assignment of life insurance policy relateing to Mr. Sunil Daulatram Daryanani by ASL for  US$3,000,000  to both ASL and EDL 
7. The Borrower agrees to, and will procure Alpha Start Limited to, maintain collateral for an aggregate of not less than USD2,900,000 ("the Minimum Collateral") pursuant to the collateral documents required under this Facility Letter. The Minimum Collateral must be in form and substance acceptable to the Bank at its sole discretion.</t>
  </si>
  <si>
    <t>USD 32,800,000</t>
  </si>
  <si>
    <t>USD 98,400,000</t>
  </si>
  <si>
    <t>For the year ended 30 June 2022</t>
  </si>
  <si>
    <t>Utilization BDT</t>
  </si>
  <si>
    <t>Utilization USD</t>
  </si>
  <si>
    <t>Sub limit</t>
  </si>
  <si>
    <t>Main Limit</t>
  </si>
  <si>
    <t>Capex</t>
  </si>
  <si>
    <t>Loan line- STL</t>
  </si>
  <si>
    <t>Loan line- Govt. Stimulus</t>
  </si>
  <si>
    <t>Loan Line- STL (F&amp;T)</t>
  </si>
  <si>
    <t>Loan Line- STL</t>
  </si>
  <si>
    <t>Import cash (Machinery)</t>
  </si>
  <si>
    <t>Loan Line- STL (Machine)</t>
  </si>
  <si>
    <t>Main limit</t>
  </si>
  <si>
    <t>STL</t>
  </si>
  <si>
    <t>Sub limit- PGCL</t>
  </si>
  <si>
    <t>CBL</t>
  </si>
  <si>
    <t xml:space="preserve">EGMCL and
PGCL </t>
  </si>
  <si>
    <t xml:space="preserve">EGMCL, GTL and CIPL </t>
  </si>
  <si>
    <t>Term loan (Machinery)</t>
  </si>
  <si>
    <t>Sublimit- CIPL</t>
  </si>
  <si>
    <t>Sublimit</t>
  </si>
  <si>
    <t>Sublimit- GTL</t>
  </si>
  <si>
    <t>4/7/2014 [Revised]
5/9/2015 [Revised]
3/10/2016 [Revised]
23/3/2017 [Revised]
5/9/2017 and 15/3/2018 [Revised]
1/11/2018, 25/1/2019 and 15/4/2019 [Revised]                                                                                                                                                                                                                                                                                                                                 27/01/2022 [Revised]</t>
  </si>
  <si>
    <t>Term Loan - 502760671241 (New)</t>
  </si>
  <si>
    <t>Term Loan - 502760671258</t>
  </si>
  <si>
    <t>15/02/2017, 30/9/2021</t>
  </si>
  <si>
    <t xml:space="preserve">["Loan II"] </t>
  </si>
  <si>
    <t>["Loan II"] LIBOR Loan III - 500177340245</t>
  </si>
  <si>
    <t>["Loan II"] LIBOR Loan III - 502760671249</t>
  </si>
  <si>
    <t>["Loan II"] LIBOR Loan III - 502760671253</t>
  </si>
  <si>
    <t>["Loan II"] LIBOR Loan III - 502760671254</t>
  </si>
  <si>
    <t>["Loan II"] LIBOR Loan III - 741031363242</t>
  </si>
  <si>
    <t xml:space="preserve">["Loan III"] </t>
  </si>
  <si>
    <t>["Loan III"] LIBOR Loan IV - 502760671244</t>
  </si>
  <si>
    <t>["Loan III"] LIBOR Loan IV - 502760671246</t>
  </si>
  <si>
    <t>["Loan III"] LIBOR Loan IV - 502760671250</t>
  </si>
  <si>
    <t>["Loan III"] LIBOR Loan IV - 502760671252</t>
  </si>
  <si>
    <t>["Loan III"] LIBOR Loan IV - 502760671256</t>
  </si>
  <si>
    <t>["Loan III"] LIBOR Loan IV - 502760671259</t>
  </si>
  <si>
    <t>["Loan III"] LIBOR Loan IV - 741031363241</t>
  </si>
  <si>
    <t>["Loan III"] LIBOR Loan IV - 741031363246</t>
  </si>
  <si>
    <t>24/12/2020                                                                                                                                                                                                                                                                                                                                                                                                                                                                                                                          27/01/2022 [revised]</t>
  </si>
  <si>
    <t>["Loan II"] LIBOR Loan III - Undrawn balance</t>
  </si>
  <si>
    <t>["Loan III"] LIBOR Loan IV - Undrawn balance</t>
  </si>
  <si>
    <t>["Loan III"] Term Loan - 502760671251</t>
  </si>
  <si>
    <t>["Loan II"] Term Loan - 741031363249</t>
  </si>
  <si>
    <t>["Loan II"] Term Loan - 741031363251</t>
  </si>
  <si>
    <t>["Loan II"] Term Loan - 741031363252</t>
  </si>
  <si>
    <t>["Loan III"] Term Loan - 741031363247</t>
  </si>
  <si>
    <t>["Loan III"] Term Loan - 741031363253</t>
  </si>
  <si>
    <t>["Loan II"] Term Loan - 741031363254</t>
  </si>
  <si>
    <t>["Loan II"] Term Loan - 500177340242</t>
  </si>
  <si>
    <t>["Loan II"] Term Loan - 502760671257</t>
  </si>
  <si>
    <t>["Loan II"] Term Loan - 741031363259</t>
  </si>
  <si>
    <r>
      <t xml:space="preserve">07/29/2019                                                                                                                                                                                                                                                                                                                                                                                                                                                                           </t>
    </r>
    <r>
      <rPr>
        <sz val="10"/>
        <color rgb="FF00B0F0"/>
        <rFont val="Calibri"/>
        <family val="2"/>
        <scheme val="minor"/>
      </rPr>
      <t>26/10/2021</t>
    </r>
    <r>
      <rPr>
        <sz val="10"/>
        <rFont val="Calibri"/>
        <family val="2"/>
        <scheme val="minor"/>
      </rPr>
      <t xml:space="preserve"> </t>
    </r>
  </si>
  <si>
    <t>16/02/2022</t>
  </si>
  <si>
    <t>Sch. Ref.</t>
  </si>
  <si>
    <t>&lt;27245G-1&gt;</t>
  </si>
  <si>
    <t>&lt;27245H-3&gt;</t>
  </si>
  <si>
    <t>&lt;27245I-1&gt;/2</t>
  </si>
  <si>
    <t>&lt;27245I-1&gt;/4</t>
  </si>
  <si>
    <t>&lt;27245I-1&gt;/6</t>
  </si>
  <si>
    <t>&lt;27245I-1&gt;/7</t>
  </si>
  <si>
    <t>&lt;27245J-5&gt;/2</t>
  </si>
  <si>
    <t>10/02/2021
02/09/2021</t>
  </si>
  <si>
    <t>&lt;27245O-1&gt;/1</t>
  </si>
  <si>
    <t>&lt;27245O-1&gt;/8</t>
  </si>
  <si>
    <t>&lt;27245O-1&gt;/10</t>
  </si>
  <si>
    <t>&lt;27245O-1&gt;/11</t>
  </si>
  <si>
    <t>&lt;27245O-1&gt;/13</t>
  </si>
  <si>
    <t>&lt;27245O-1&gt;/14</t>
  </si>
  <si>
    <t>&lt;27245O-1&gt;/2</t>
  </si>
  <si>
    <t>04/01/2016
20/2/2017
20/2/2018
7/3/2019
10/02/2021
31/1/2022</t>
  </si>
  <si>
    <t>&lt;27245F-6&gt;/5-6</t>
  </si>
  <si>
    <t>&lt;27245I-3&gt;/2</t>
  </si>
  <si>
    <t>&lt;27245J-4&gt;/3</t>
  </si>
  <si>
    <t>&lt;27245I-4&gt;/2</t>
  </si>
  <si>
    <t>Loan Nature (Same as Financial reports note)</t>
  </si>
  <si>
    <t>As at 30 Jun 2022</t>
  </si>
  <si>
    <t xml:space="preserve"> EGMCL</t>
  </si>
  <si>
    <t>PGCL</t>
  </si>
  <si>
    <t>CIPL</t>
  </si>
  <si>
    <t>GTL</t>
  </si>
  <si>
    <t>Per FS Total</t>
  </si>
  <si>
    <t>Variance</t>
  </si>
  <si>
    <t>Bank (eg HSBC,CBL etc)</t>
  </si>
  <si>
    <t>Bangladesh Bank Stimulus Loan</t>
  </si>
  <si>
    <t>City Bank Limited</t>
  </si>
  <si>
    <t>EDF Loan</t>
  </si>
  <si>
    <t>UPAS Loan</t>
  </si>
  <si>
    <t>Short term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</si>
</sst>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_-;\-* #,##0.00_-;_-* &quot;-&quot;??_-;_-@_-"/>
    <numFmt numFmtId="165" formatCode="_(* #,##0_);_(* \(#,##0\);_(* &quot;-&quot;??_);_(@_)"/>
    <numFmt numFmtId="166" formatCode="_ * #,##0.00_ ;_ * \-#,##0.00_ ;_ * &quot;-&quot;??_ ;_ @_ "/>
    <numFmt numFmtId="167" formatCode="_ * #,##0_ ;_ * \-#,##0_ ;_ * &quot;-&quot;_ ;_ @_ "/>
    <numFmt numFmtId="168" formatCode="[$USD]\ #,##0_);\([$USD]\ #,##0\)"/>
    <numFmt numFmtId="169" formatCode="[$USD]\ #,##0.00"/>
    <numFmt numFmtId="170" formatCode="#,##0.000_);\(#,##0.000\)"/>
    <numFmt numFmtId="171" formatCode="_(* #,##0.00000_);_(* \(#,##0.00000\);_(* &quot;-&quot;??_);_(@_)"/>
    <numFmt numFmtId="172" formatCode="[$USD]\ #,##0.00_);\([$USD]\ #,##0.00\)"/>
  </numFmts>
  <fonts count="46">
    <font>
      <sz val="8"/>
      <name val="Helv"/>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2"/>
      <name val="宋体"/>
      <charset val="134"/>
    </font>
    <font>
      <sz val="12"/>
      <name val="Courier"/>
      <family val="3"/>
    </font>
    <font>
      <sz val="12"/>
      <name val="Times New Roman"/>
      <family val="1"/>
    </font>
    <font>
      <sz val="12"/>
      <name val="新細明體"/>
      <family val="1"/>
      <charset val="136"/>
    </font>
    <font>
      <b/>
      <sz val="10"/>
      <name val="Calibri"/>
      <family val="2"/>
      <scheme val="minor"/>
    </font>
    <font>
      <sz val="10"/>
      <name val="Calibri"/>
      <family val="2"/>
      <scheme val="minor"/>
    </font>
    <font>
      <b/>
      <sz val="10"/>
      <color rgb="FFFF0000"/>
      <name val="Calibri"/>
      <family val="2"/>
      <scheme val="minor"/>
    </font>
    <font>
      <u/>
      <sz val="10"/>
      <name val="Calibri"/>
      <family val="2"/>
      <scheme val="minor"/>
    </font>
    <font>
      <b/>
      <sz val="10"/>
      <color rgb="FF0070C0"/>
      <name val="Calibri"/>
      <family val="2"/>
      <scheme val="minor"/>
    </font>
    <font>
      <b/>
      <sz val="10"/>
      <color indexed="10"/>
      <name val="Calibri"/>
      <family val="2"/>
      <scheme val="minor"/>
    </font>
    <font>
      <b/>
      <u/>
      <sz val="10"/>
      <color rgb="FF0070C0"/>
      <name val="Calibri"/>
      <family val="2"/>
      <scheme val="minor"/>
    </font>
    <font>
      <b/>
      <sz val="10"/>
      <color rgb="FF002060"/>
      <name val="Calibri"/>
      <family val="2"/>
      <scheme val="minor"/>
    </font>
    <font>
      <b/>
      <sz val="10"/>
      <color theme="9" tint="-0.249977111117893"/>
      <name val="Calibri"/>
      <family val="2"/>
      <scheme val="minor"/>
    </font>
    <font>
      <b/>
      <sz val="10"/>
      <color rgb="FF00B050"/>
      <name val="Calibri"/>
      <family val="2"/>
      <scheme val="minor"/>
    </font>
    <font>
      <strike/>
      <sz val="10"/>
      <name val="Calibri"/>
      <family val="2"/>
      <scheme val="minor"/>
    </font>
    <font>
      <b/>
      <sz val="10"/>
      <color theme="1"/>
      <name val="Calibri"/>
      <family val="2"/>
      <scheme val="minor"/>
    </font>
    <font>
      <b/>
      <u/>
      <sz val="10"/>
      <color rgb="FFFF0000"/>
      <name val="Calibri"/>
      <family val="2"/>
      <scheme val="minor"/>
    </font>
    <font>
      <b/>
      <u/>
      <sz val="10"/>
      <name val="Calibri"/>
      <family val="2"/>
      <scheme val="minor"/>
    </font>
    <font>
      <sz val="10"/>
      <color rgb="FF002060"/>
      <name val="Calibri"/>
      <family val="2"/>
      <scheme val="minor"/>
    </font>
    <font>
      <sz val="10"/>
      <color rgb="FF00B050"/>
      <name val="Calibri"/>
      <family val="2"/>
      <scheme val="minor"/>
    </font>
    <font>
      <b/>
      <u/>
      <sz val="10"/>
      <color theme="9" tint="-0.499984740745262"/>
      <name val="Calibri"/>
      <family val="2"/>
      <scheme val="minor"/>
    </font>
    <font>
      <sz val="10"/>
      <color rgb="FF0070C0"/>
      <name val="Calibri"/>
      <family val="2"/>
      <scheme val="minor"/>
    </font>
    <font>
      <sz val="10"/>
      <color theme="9" tint="-0.249977111117893"/>
      <name val="Calibri"/>
      <family val="2"/>
      <scheme val="minor"/>
    </font>
    <font>
      <b/>
      <u/>
      <sz val="10"/>
      <color theme="0"/>
      <name val="Calibri"/>
      <family val="2"/>
      <scheme val="minor"/>
    </font>
    <font>
      <b/>
      <sz val="10"/>
      <color rgb="FF7030A0"/>
      <name val="Calibri"/>
      <family val="2"/>
      <scheme val="minor"/>
    </font>
    <font>
      <sz val="10"/>
      <color rgb="FF7030A0"/>
      <name val="Calibri"/>
      <family val="2"/>
      <scheme val="minor"/>
    </font>
    <font>
      <sz val="10"/>
      <color rgb="FF00B0F0"/>
      <name val="Calibri"/>
      <family val="2"/>
      <scheme val="minor"/>
    </font>
    <font>
      <b/>
      <sz val="10"/>
      <color theme="0"/>
      <name val="Calibri"/>
      <family val="2"/>
      <scheme val="minor"/>
    </font>
    <font>
      <sz val="10"/>
      <color theme="5" tint="-0.249977111117893"/>
      <name val="Calibri"/>
      <family val="2"/>
      <scheme val="minor"/>
    </font>
    <font>
      <b/>
      <sz val="10"/>
      <color theme="5" tint="-0.249977111117893"/>
      <name val="Calibri"/>
      <family val="2"/>
      <scheme val="minor"/>
    </font>
    <font>
      <sz val="10"/>
      <color theme="0"/>
      <name val="Calibri"/>
      <family val="2"/>
      <scheme val="minor"/>
    </font>
    <font>
      <b/>
      <sz val="10"/>
      <color rgb="FFC00000"/>
      <name val="Calibri"/>
      <family val="2"/>
      <scheme val="minor"/>
    </font>
    <font>
      <sz val="10"/>
      <color indexed="10"/>
      <name val="Arial"/>
      <family val="2"/>
    </font>
    <font>
      <sz val="10"/>
      <color indexed="10"/>
      <name val="Arial"/>
      <family val="2"/>
    </font>
    <font>
      <sz val="10"/>
      <name val="Century Gothic"/>
      <family val="2"/>
    </font>
    <font>
      <b/>
      <i/>
      <sz val="10"/>
      <color rgb="FFFF0000"/>
      <name val="Calibri"/>
      <family val="2"/>
      <scheme val="minor"/>
    </font>
    <font>
      <sz val="10"/>
      <color rgb="FFFF0000"/>
      <name val="Calibri"/>
      <family val="2"/>
      <scheme val="minor"/>
    </font>
    <font>
      <b/>
      <sz val="10"/>
      <color rgb="FF00B0F0"/>
      <name val="Calibri"/>
      <family val="2"/>
      <scheme val="minor"/>
    </font>
    <font>
      <sz val="9"/>
      <color indexed="81"/>
      <name val="Tahoma"/>
      <family val="2"/>
    </font>
    <font>
      <b/>
      <sz val="9"/>
      <color indexed="81"/>
      <name val="Tahoma"/>
      <family val="2"/>
    </font>
  </fonts>
  <fills count="25">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EBFFFA"/>
        <bgColor indexed="64"/>
      </patternFill>
    </fill>
    <fill>
      <patternFill patternType="solid">
        <fgColor rgb="FFCCFF66"/>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CCCC"/>
        <bgColor indexed="64"/>
      </patternFill>
    </fill>
    <fill>
      <patternFill patternType="solid">
        <fgColor rgb="FFFFCC66"/>
        <bgColor indexed="64"/>
      </patternFill>
    </fill>
    <fill>
      <patternFill patternType="solid">
        <fgColor theme="6" tint="0.79998168889431442"/>
        <bgColor indexed="64"/>
      </patternFill>
    </fill>
    <fill>
      <patternFill patternType="solid">
        <fgColor rgb="FFF6A4F0"/>
        <bgColor indexed="64"/>
      </patternFill>
    </fill>
    <fill>
      <patternFill patternType="solid">
        <fgColor theme="1" tint="4.9989318521683403E-2"/>
        <bgColor indexed="64"/>
      </patternFill>
    </fill>
    <fill>
      <patternFill patternType="solid">
        <fgColor theme="1"/>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39997558519241921"/>
        <bgColor indexed="64"/>
      </patternFill>
    </fill>
  </fills>
  <borders count="34">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Dashed">
        <color rgb="FF66FFFF"/>
      </top>
      <bottom style="mediumDashed">
        <color rgb="FF66FFFF"/>
      </bottom>
      <diagonal/>
    </border>
  </borders>
  <cellStyleXfs count="38">
    <xf numFmtId="37" fontId="0" fillId="0" borderId="0"/>
    <xf numFmtId="43" fontId="4" fillId="0" borderId="0" applyFont="0" applyFill="0" applyBorder="0" applyAlignment="0" applyProtection="0"/>
    <xf numFmtId="0" fontId="4" fillId="0" borderId="0"/>
    <xf numFmtId="0" fontId="5" fillId="0" borderId="0"/>
    <xf numFmtId="167" fontId="4" fillId="0" borderId="0" applyFont="0" applyFill="0" applyBorder="0" applyAlignment="0" applyProtection="0"/>
    <xf numFmtId="166" fontId="4"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64" fontId="9" fillId="0" borderId="0" applyFont="0" applyFill="0" applyBorder="0" applyAlignment="0" applyProtection="0"/>
    <xf numFmtId="0" fontId="4" fillId="0" borderId="0"/>
    <xf numFmtId="0" fontId="6" fillId="0" borderId="0"/>
    <xf numFmtId="0" fontId="7" fillId="0" borderId="0"/>
    <xf numFmtId="0" fontId="8" fillId="0" borderId="0" applyFont="0" applyFill="0" applyBorder="0" applyAlignment="0" applyProtection="0"/>
    <xf numFmtId="0" fontId="8" fillId="0" borderId="0" applyFont="0" applyFill="0" applyBorder="0" applyAlignment="0" applyProtection="0"/>
    <xf numFmtId="0" fontId="38" fillId="0" borderId="0"/>
    <xf numFmtId="43" fontId="39"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0" fillId="0" borderId="0">
      <alignment vertical="top"/>
    </xf>
    <xf numFmtId="43" fontId="4"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0" fontId="3" fillId="0" borderId="0"/>
    <xf numFmtId="0" fontId="4"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xf numFmtId="43" fontId="38"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cellStyleXfs>
  <cellXfs count="676">
    <xf numFmtId="37" fontId="0" fillId="0" borderId="0" xfId="0"/>
    <xf numFmtId="37" fontId="10" fillId="0" borderId="0" xfId="0" quotePrefix="1" applyFont="1" applyFill="1" applyAlignment="1">
      <alignment horizontal="left" vertical="top"/>
    </xf>
    <xf numFmtId="37" fontId="10" fillId="0" borderId="0" xfId="0" applyFont="1" applyFill="1" applyAlignment="1">
      <alignment vertical="top"/>
    </xf>
    <xf numFmtId="37" fontId="11" fillId="0" borderId="0" xfId="0" applyFont="1" applyFill="1" applyAlignment="1">
      <alignment horizontal="center" vertical="top"/>
    </xf>
    <xf numFmtId="0" fontId="11" fillId="0" borderId="0" xfId="0" applyNumberFormat="1" applyFont="1" applyFill="1" applyAlignment="1">
      <alignment vertical="top"/>
    </xf>
    <xf numFmtId="37" fontId="11" fillId="0" borderId="0" xfId="0" applyFont="1" applyFill="1" applyAlignment="1">
      <alignment horizontal="right" vertical="top"/>
    </xf>
    <xf numFmtId="37" fontId="11" fillId="0" borderId="0" xfId="0" applyFont="1" applyFill="1" applyAlignment="1">
      <alignment vertical="top"/>
    </xf>
    <xf numFmtId="37" fontId="11" fillId="0" borderId="0" xfId="0" applyFont="1" applyFill="1" applyBorder="1" applyAlignment="1">
      <alignment vertical="top"/>
    </xf>
    <xf numFmtId="171" fontId="11" fillId="0" borderId="0" xfId="1" applyNumberFormat="1" applyFont="1" applyFill="1" applyAlignment="1">
      <alignment horizontal="center" vertical="top"/>
    </xf>
    <xf numFmtId="0" fontId="11" fillId="0" borderId="0" xfId="0" applyNumberFormat="1" applyFont="1" applyFill="1" applyAlignment="1">
      <alignment horizontal="center" vertical="top"/>
    </xf>
    <xf numFmtId="37" fontId="10" fillId="2" borderId="2" xfId="0" applyFont="1" applyFill="1" applyBorder="1" applyAlignment="1">
      <alignment horizontal="center" vertical="top"/>
    </xf>
    <xf numFmtId="37" fontId="10" fillId="0" borderId="0" xfId="0" applyFont="1" applyFill="1" applyBorder="1" applyAlignment="1">
      <alignment horizontal="center" vertical="top"/>
    </xf>
    <xf numFmtId="37" fontId="10" fillId="2" borderId="3" xfId="0" applyFont="1" applyFill="1" applyBorder="1" applyAlignment="1">
      <alignment horizontal="center" vertical="top"/>
    </xf>
    <xf numFmtId="0" fontId="13" fillId="0" borderId="0" xfId="0" applyNumberFormat="1" applyFont="1" applyFill="1" applyBorder="1" applyAlignment="1">
      <alignment horizontal="left" vertical="top"/>
    </xf>
    <xf numFmtId="14" fontId="13" fillId="0" borderId="0" xfId="0" applyNumberFormat="1" applyFont="1" applyFill="1" applyBorder="1" applyAlignment="1">
      <alignment horizontal="center" vertical="top"/>
    </xf>
    <xf numFmtId="37" fontId="13" fillId="0" borderId="0" xfId="0" applyFont="1" applyFill="1" applyBorder="1" applyAlignment="1">
      <alignment horizontal="center" vertical="top"/>
    </xf>
    <xf numFmtId="0" fontId="13" fillId="0" borderId="0" xfId="0" applyNumberFormat="1" applyFont="1" applyFill="1" applyBorder="1" applyAlignment="1">
      <alignment horizontal="center" vertical="top"/>
    </xf>
    <xf numFmtId="37" fontId="15" fillId="0" borderId="0" xfId="0" applyFont="1" applyFill="1" applyBorder="1" applyAlignment="1">
      <alignment horizontal="center" vertical="top"/>
    </xf>
    <xf numFmtId="37" fontId="13" fillId="0" borderId="0" xfId="0" applyFont="1" applyFill="1" applyBorder="1" applyAlignment="1">
      <alignment horizontal="right" vertical="top"/>
    </xf>
    <xf numFmtId="37" fontId="13" fillId="0" borderId="0" xfId="0" applyFont="1" applyFill="1" applyBorder="1" applyAlignment="1">
      <alignment horizontal="left" vertical="top"/>
    </xf>
    <xf numFmtId="37" fontId="11" fillId="5" borderId="0" xfId="0" applyFont="1" applyFill="1" applyBorder="1" applyAlignment="1">
      <alignment vertical="top"/>
    </xf>
    <xf numFmtId="0" fontId="16" fillId="0" borderId="0" xfId="0" applyNumberFormat="1" applyFont="1" applyFill="1" applyBorder="1" applyAlignment="1">
      <alignment horizontal="left" vertical="top"/>
    </xf>
    <xf numFmtId="165" fontId="13" fillId="0" borderId="0" xfId="1" applyNumberFormat="1" applyFont="1" applyFill="1" applyBorder="1" applyAlignment="1">
      <alignment horizontal="center" vertical="top"/>
    </xf>
    <xf numFmtId="165" fontId="15" fillId="0" borderId="0" xfId="1" applyNumberFormat="1" applyFont="1" applyFill="1" applyBorder="1" applyAlignment="1">
      <alignment horizontal="center" vertical="top"/>
    </xf>
    <xf numFmtId="37" fontId="10" fillId="0" borderId="0" xfId="0" applyFont="1" applyFill="1" applyBorder="1" applyAlignment="1">
      <alignment horizontal="center" vertical="top" wrapText="1"/>
    </xf>
    <xf numFmtId="37" fontId="11" fillId="0" borderId="0" xfId="0" applyFont="1" applyFill="1" applyBorder="1" applyAlignment="1">
      <alignment horizontal="center" vertical="top"/>
    </xf>
    <xf numFmtId="165" fontId="11" fillId="0" borderId="0" xfId="1" applyNumberFormat="1" applyFont="1" applyFill="1" applyBorder="1" applyAlignment="1">
      <alignment horizontal="right" vertical="top"/>
    </xf>
    <xf numFmtId="165" fontId="18" fillId="0" borderId="0" xfId="1" applyNumberFormat="1" applyFont="1" applyFill="1" applyBorder="1" applyAlignment="1">
      <alignment horizontal="right" vertical="top"/>
    </xf>
    <xf numFmtId="165" fontId="19" fillId="0" borderId="0" xfId="1" applyNumberFormat="1" applyFont="1" applyFill="1" applyBorder="1" applyAlignment="1">
      <alignment horizontal="right" vertical="top"/>
    </xf>
    <xf numFmtId="165" fontId="20" fillId="0" borderId="0" xfId="1" applyNumberFormat="1" applyFont="1" applyFill="1" applyBorder="1" applyAlignment="1">
      <alignment horizontal="right" vertical="top" wrapText="1"/>
    </xf>
    <xf numFmtId="165" fontId="11" fillId="0" borderId="0" xfId="1" applyNumberFormat="1" applyFont="1" applyFill="1" applyBorder="1" applyAlignment="1">
      <alignment horizontal="right" vertical="top" wrapText="1"/>
    </xf>
    <xf numFmtId="37" fontId="11" fillId="5" borderId="0" xfId="0" applyFont="1" applyFill="1" applyBorder="1" applyAlignment="1">
      <alignment horizontal="left" vertical="top" wrapText="1"/>
    </xf>
    <xf numFmtId="165" fontId="13" fillId="0" borderId="0" xfId="1" applyNumberFormat="1" applyFont="1" applyFill="1" applyBorder="1" applyAlignment="1">
      <alignment horizontal="right" vertical="top"/>
    </xf>
    <xf numFmtId="0" fontId="11" fillId="0" borderId="0" xfId="0" applyNumberFormat="1" applyFont="1" applyFill="1" applyBorder="1" applyAlignment="1">
      <alignment horizontal="left" vertical="top"/>
    </xf>
    <xf numFmtId="0" fontId="11" fillId="0" borderId="0" xfId="0" applyNumberFormat="1" applyFont="1" applyFill="1" applyBorder="1" applyAlignment="1">
      <alignment vertical="top"/>
    </xf>
    <xf numFmtId="165" fontId="11" fillId="0" borderId="0" xfId="1" applyNumberFormat="1" applyFont="1" applyFill="1" applyBorder="1" applyAlignment="1">
      <alignment vertical="top"/>
    </xf>
    <xf numFmtId="165" fontId="11" fillId="0" borderId="0" xfId="1" applyNumberFormat="1" applyFont="1" applyFill="1" applyBorder="1" applyAlignment="1">
      <alignment vertical="top" wrapText="1"/>
    </xf>
    <xf numFmtId="165" fontId="25" fillId="0" borderId="0" xfId="1" applyNumberFormat="1" applyFont="1" applyFill="1" applyBorder="1" applyAlignment="1">
      <alignment vertical="top" wrapText="1"/>
    </xf>
    <xf numFmtId="37" fontId="26" fillId="0" borderId="0" xfId="0" applyFont="1" applyFill="1" applyAlignment="1">
      <alignment horizontal="left" vertical="top"/>
    </xf>
    <xf numFmtId="43" fontId="11" fillId="0" borderId="0" xfId="1" applyFont="1" applyFill="1" applyBorder="1" applyAlignment="1">
      <alignment horizontal="left" vertical="top" wrapText="1"/>
    </xf>
    <xf numFmtId="43" fontId="11" fillId="0" borderId="0" xfId="1" applyFont="1" applyFill="1" applyBorder="1" applyAlignment="1">
      <alignment horizontal="left" vertical="top"/>
    </xf>
    <xf numFmtId="43" fontId="11" fillId="5" borderId="0" xfId="1" applyFont="1" applyFill="1" applyBorder="1" applyAlignment="1">
      <alignment horizontal="left" vertical="top"/>
    </xf>
    <xf numFmtId="37" fontId="12" fillId="0" borderId="0" xfId="0" applyFont="1" applyFill="1" applyAlignment="1">
      <alignment vertical="top" wrapText="1"/>
    </xf>
    <xf numFmtId="165" fontId="11" fillId="0" borderId="0" xfId="1" applyNumberFormat="1" applyFont="1" applyFill="1" applyBorder="1" applyAlignment="1">
      <alignment horizontal="left" vertical="top"/>
    </xf>
    <xf numFmtId="37" fontId="12" fillId="0" borderId="0" xfId="0" applyFont="1" applyFill="1" applyBorder="1" applyAlignment="1">
      <alignment horizontal="left" vertical="top"/>
    </xf>
    <xf numFmtId="37" fontId="12" fillId="0" borderId="0" xfId="0" applyFont="1" applyFill="1" applyBorder="1" applyAlignment="1">
      <alignment vertical="top" wrapText="1"/>
    </xf>
    <xf numFmtId="37" fontId="11" fillId="5" borderId="0" xfId="0" applyFont="1" applyFill="1" applyBorder="1" applyAlignment="1">
      <alignment horizontal="left" vertical="top"/>
    </xf>
    <xf numFmtId="37" fontId="11" fillId="0" borderId="0" xfId="0" applyFont="1" applyAlignment="1">
      <alignment vertical="top"/>
    </xf>
    <xf numFmtId="165" fontId="10" fillId="0" borderId="0" xfId="1" applyNumberFormat="1" applyFont="1" applyFill="1" applyBorder="1" applyAlignment="1">
      <alignment horizontal="right" vertical="top"/>
    </xf>
    <xf numFmtId="165" fontId="11" fillId="0" borderId="0" xfId="1" applyNumberFormat="1" applyFont="1" applyFill="1" applyAlignment="1">
      <alignment horizontal="right" vertical="top"/>
    </xf>
    <xf numFmtId="37" fontId="12" fillId="0" borderId="0" xfId="0" applyFont="1" applyFill="1" applyAlignment="1">
      <alignment horizontal="center" vertical="top"/>
    </xf>
    <xf numFmtId="37" fontId="11" fillId="0" borderId="0" xfId="0" applyFont="1" applyFill="1" applyBorder="1" applyAlignment="1">
      <alignment horizontal="center"/>
    </xf>
    <xf numFmtId="37" fontId="12" fillId="0" borderId="0" xfId="0" applyFont="1" applyFill="1" applyBorder="1" applyAlignment="1">
      <alignment horizontal="left" vertical="top" wrapText="1"/>
    </xf>
    <xf numFmtId="165" fontId="29" fillId="0" borderId="0" xfId="1" applyNumberFormat="1" applyFont="1" applyFill="1" applyBorder="1" applyAlignment="1">
      <alignment horizontal="right" vertical="top"/>
    </xf>
    <xf numFmtId="37" fontId="11" fillId="4" borderId="0" xfId="0" applyFont="1" applyFill="1" applyAlignment="1">
      <alignment horizontal="left" vertical="top"/>
    </xf>
    <xf numFmtId="37" fontId="11" fillId="0" borderId="0" xfId="0" applyFont="1" applyBorder="1" applyAlignment="1">
      <alignment horizontal="center" vertical="top"/>
    </xf>
    <xf numFmtId="165" fontId="14" fillId="0" borderId="0" xfId="1" applyNumberFormat="1" applyFont="1" applyFill="1" applyBorder="1" applyAlignment="1">
      <alignment horizontal="right" vertical="top" wrapText="1"/>
    </xf>
    <xf numFmtId="37" fontId="12" fillId="0" borderId="0" xfId="0" applyFont="1" applyFill="1" applyBorder="1" applyAlignment="1">
      <alignment horizontal="right" vertical="top" wrapText="1"/>
    </xf>
    <xf numFmtId="37" fontId="11" fillId="0" borderId="0" xfId="0" applyFont="1" applyFill="1" applyBorder="1" applyAlignment="1">
      <alignment horizontal="right" vertical="top"/>
    </xf>
    <xf numFmtId="0" fontId="11" fillId="0" borderId="0" xfId="0" applyNumberFormat="1" applyFont="1" applyFill="1" applyBorder="1" applyAlignment="1">
      <alignment horizontal="left" vertical="top" wrapText="1" indent="1"/>
    </xf>
    <xf numFmtId="14" fontId="11" fillId="0" borderId="0" xfId="0" applyNumberFormat="1" applyFont="1" applyFill="1" applyBorder="1" applyAlignment="1">
      <alignment horizontal="center" vertical="top" wrapText="1"/>
    </xf>
    <xf numFmtId="165" fontId="33" fillId="0" borderId="0" xfId="1" applyNumberFormat="1" applyFont="1" applyFill="1" applyBorder="1" applyAlignment="1">
      <alignment vertical="top"/>
    </xf>
    <xf numFmtId="165" fontId="33" fillId="0" borderId="0" xfId="1" applyNumberFormat="1" applyFont="1" applyFill="1" applyBorder="1" applyAlignment="1">
      <alignment horizontal="right" vertical="top"/>
    </xf>
    <xf numFmtId="37" fontId="11" fillId="0" borderId="0" xfId="0" applyFont="1" applyFill="1" applyBorder="1" applyAlignment="1">
      <alignment vertical="top" wrapText="1"/>
    </xf>
    <xf numFmtId="15" fontId="11" fillId="0" borderId="0" xfId="0" applyNumberFormat="1" applyFont="1" applyFill="1" applyAlignment="1">
      <alignment horizontal="center" vertical="top" wrapText="1"/>
    </xf>
    <xf numFmtId="0" fontId="11" fillId="0" borderId="0" xfId="0" applyNumberFormat="1" applyFont="1" applyFill="1" applyAlignment="1">
      <alignment horizontal="left" vertical="top" wrapText="1"/>
    </xf>
    <xf numFmtId="165" fontId="10" fillId="0" borderId="0" xfId="1" applyNumberFormat="1" applyFont="1" applyFill="1" applyAlignment="1">
      <alignment horizontal="right" vertical="top"/>
    </xf>
    <xf numFmtId="165" fontId="33" fillId="0" borderId="0" xfId="1" applyNumberFormat="1" applyFont="1" applyFill="1" applyAlignment="1">
      <alignment vertical="top"/>
    </xf>
    <xf numFmtId="165" fontId="33" fillId="0" borderId="0" xfId="1" applyNumberFormat="1" applyFont="1" applyFill="1" applyAlignment="1">
      <alignment horizontal="right" vertical="top"/>
    </xf>
    <xf numFmtId="37" fontId="11" fillId="0" borderId="0" xfId="0" applyFont="1" applyFill="1" applyAlignment="1">
      <alignment vertical="top" wrapText="1"/>
    </xf>
    <xf numFmtId="37" fontId="11" fillId="5" borderId="0" xfId="0" applyFont="1" applyFill="1" applyAlignment="1">
      <alignment vertical="top"/>
    </xf>
    <xf numFmtId="165" fontId="11" fillId="0" borderId="0" xfId="1" quotePrefix="1" applyNumberFormat="1" applyFont="1" applyFill="1" applyAlignment="1">
      <alignment horizontal="right" vertical="top"/>
    </xf>
    <xf numFmtId="37" fontId="11" fillId="0" borderId="0" xfId="0" applyFont="1" applyFill="1" applyAlignment="1">
      <alignment horizontal="right" vertical="top" wrapText="1"/>
    </xf>
    <xf numFmtId="37" fontId="11" fillId="5" borderId="0" xfId="0" applyFont="1" applyFill="1" applyAlignment="1">
      <alignment horizontal="left" vertical="top" wrapText="1"/>
    </xf>
    <xf numFmtId="37" fontId="12" fillId="0" borderId="0" xfId="0" applyFont="1" applyFill="1" applyAlignment="1">
      <alignment horizontal="left" vertical="top" wrapText="1"/>
    </xf>
    <xf numFmtId="37" fontId="12" fillId="0" borderId="0" xfId="0" applyFont="1" applyFill="1" applyAlignment="1">
      <alignment horizontal="left" vertical="top"/>
    </xf>
    <xf numFmtId="165" fontId="34" fillId="0" borderId="0" xfId="1" applyNumberFormat="1" applyFont="1" applyFill="1" applyBorder="1" applyAlignment="1">
      <alignment horizontal="right" vertical="top"/>
    </xf>
    <xf numFmtId="165" fontId="12" fillId="0" borderId="0" xfId="1" applyNumberFormat="1" applyFont="1" applyFill="1" applyAlignment="1">
      <alignment horizontal="right" vertical="top"/>
    </xf>
    <xf numFmtId="165" fontId="12" fillId="0" borderId="0" xfId="1" applyNumberFormat="1" applyFont="1" applyFill="1" applyAlignment="1">
      <alignment horizontal="center" vertical="top"/>
    </xf>
    <xf numFmtId="165" fontId="27" fillId="0" borderId="0" xfId="1" applyNumberFormat="1" applyFont="1" applyFill="1" applyBorder="1" applyAlignment="1">
      <alignment horizontal="right" vertical="top"/>
    </xf>
    <xf numFmtId="165" fontId="11" fillId="0" borderId="0" xfId="1" applyNumberFormat="1" applyFont="1" applyFill="1" applyAlignment="1">
      <alignment vertical="top" wrapText="1"/>
    </xf>
    <xf numFmtId="165" fontId="10" fillId="0" borderId="0" xfId="1" applyNumberFormat="1" applyFont="1" applyFill="1" applyAlignment="1">
      <alignment horizontal="right" vertical="top" wrapText="1"/>
    </xf>
    <xf numFmtId="165" fontId="11" fillId="0" borderId="0" xfId="1" applyNumberFormat="1" applyFont="1" applyFill="1" applyAlignment="1">
      <alignment horizontal="right" vertical="top" wrapText="1"/>
    </xf>
    <xf numFmtId="165" fontId="11" fillId="0" borderId="0" xfId="1" quotePrefix="1" applyNumberFormat="1" applyFont="1" applyFill="1" applyAlignment="1">
      <alignment horizontal="right" vertical="top" wrapText="1"/>
    </xf>
    <xf numFmtId="37" fontId="19" fillId="0" borderId="0" xfId="0" applyFont="1" applyFill="1" applyAlignment="1">
      <alignment horizontal="center" vertical="top"/>
    </xf>
    <xf numFmtId="37" fontId="11" fillId="8" borderId="0" xfId="0" applyFont="1" applyFill="1" applyAlignment="1">
      <alignment horizontal="left" vertical="top"/>
    </xf>
    <xf numFmtId="15" fontId="11" fillId="8" borderId="0" xfId="0" applyNumberFormat="1" applyFont="1" applyFill="1" applyAlignment="1">
      <alignment horizontal="center" vertical="top" wrapText="1"/>
    </xf>
    <xf numFmtId="37" fontId="11" fillId="8" borderId="0" xfId="0" applyFont="1" applyFill="1" applyAlignment="1">
      <alignment horizontal="center" vertical="top"/>
    </xf>
    <xf numFmtId="0" fontId="11" fillId="8" borderId="0" xfId="0" applyNumberFormat="1" applyFont="1" applyFill="1" applyAlignment="1">
      <alignment horizontal="left" vertical="top" wrapText="1"/>
    </xf>
    <xf numFmtId="37" fontId="12" fillId="8" borderId="0" xfId="0" applyFont="1" applyFill="1" applyAlignment="1">
      <alignment horizontal="center" vertical="top"/>
    </xf>
    <xf numFmtId="165" fontId="11" fillId="8" borderId="0" xfId="1" applyNumberFormat="1" applyFont="1" applyFill="1" applyAlignment="1">
      <alignment horizontal="center" vertical="top"/>
    </xf>
    <xf numFmtId="165" fontId="11" fillId="8" borderId="0" xfId="1" applyNumberFormat="1" applyFont="1" applyFill="1" applyAlignment="1">
      <alignment horizontal="right" vertical="top"/>
    </xf>
    <xf numFmtId="165" fontId="11" fillId="0" borderId="0" xfId="1" applyNumberFormat="1" applyFont="1" applyFill="1" applyAlignment="1">
      <alignment horizontal="center" vertical="top"/>
    </xf>
    <xf numFmtId="37" fontId="33" fillId="0" borderId="0" xfId="0" applyFont="1" applyFill="1" applyAlignment="1">
      <alignment vertical="top"/>
    </xf>
    <xf numFmtId="37" fontId="33" fillId="0" borderId="0" xfId="0" applyFont="1" applyFill="1" applyAlignment="1">
      <alignment horizontal="center" vertical="top"/>
    </xf>
    <xf numFmtId="165" fontId="11" fillId="0" borderId="0" xfId="1" applyNumberFormat="1" applyFont="1" applyFill="1" applyAlignment="1">
      <alignment vertical="top"/>
    </xf>
    <xf numFmtId="37" fontId="11" fillId="4" borderId="0" xfId="0" applyFont="1" applyFill="1" applyAlignment="1">
      <alignment horizontal="right" vertical="top"/>
    </xf>
    <xf numFmtId="37" fontId="11" fillId="4" borderId="0" xfId="0" applyFont="1" applyFill="1" applyAlignment="1">
      <alignment horizontal="left" vertical="top" wrapText="1"/>
    </xf>
    <xf numFmtId="37" fontId="33" fillId="0" borderId="0" xfId="0" applyFont="1" applyFill="1" applyBorder="1" applyAlignment="1">
      <alignment vertical="top"/>
    </xf>
    <xf numFmtId="37" fontId="14" fillId="0" borderId="0" xfId="0" applyFont="1" applyFill="1" applyAlignment="1">
      <alignment vertical="top"/>
    </xf>
    <xf numFmtId="37" fontId="14" fillId="0" borderId="0" xfId="0" applyFont="1" applyFill="1" applyAlignment="1">
      <alignment horizontal="center" vertical="top"/>
    </xf>
    <xf numFmtId="37" fontId="10" fillId="5" borderId="0" xfId="0" applyFont="1" applyFill="1" applyAlignment="1">
      <alignment vertical="top"/>
    </xf>
    <xf numFmtId="43" fontId="11" fillId="0" borderId="0" xfId="1" applyFont="1" applyFill="1" applyAlignment="1">
      <alignment horizontal="left" vertical="top"/>
    </xf>
    <xf numFmtId="37" fontId="30" fillId="0" borderId="0" xfId="0" applyFont="1" applyFill="1" applyAlignment="1">
      <alignment horizontal="center" vertical="top"/>
    </xf>
    <xf numFmtId="37" fontId="36" fillId="0" borderId="0" xfId="0" applyFont="1" applyFill="1" applyBorder="1" applyAlignment="1">
      <alignment vertical="top"/>
    </xf>
    <xf numFmtId="37" fontId="14" fillId="0" borderId="0" xfId="0" applyFont="1" applyAlignment="1">
      <alignment vertical="top"/>
    </xf>
    <xf numFmtId="37" fontId="11" fillId="0" borderId="0" xfId="0" applyFont="1" applyAlignment="1">
      <alignment horizontal="center" vertical="top"/>
    </xf>
    <xf numFmtId="0" fontId="11" fillId="0" borderId="0" xfId="0" applyNumberFormat="1" applyFont="1" applyAlignment="1">
      <alignment vertical="top"/>
    </xf>
    <xf numFmtId="165" fontId="11" fillId="0" borderId="0" xfId="1" applyNumberFormat="1" applyFont="1" applyAlignment="1">
      <alignment horizontal="center" vertical="top"/>
    </xf>
    <xf numFmtId="165" fontId="11" fillId="0" borderId="0" xfId="1" applyNumberFormat="1" applyFont="1" applyAlignment="1">
      <alignment vertical="top"/>
    </xf>
    <xf numFmtId="37" fontId="11" fillId="0" borderId="0" xfId="0" applyFont="1" applyAlignment="1">
      <alignment horizontal="right" vertical="top"/>
    </xf>
    <xf numFmtId="168" fontId="11" fillId="6" borderId="0" xfId="0" applyNumberFormat="1" applyFont="1" applyFill="1" applyAlignment="1">
      <alignment horizontal="left" vertical="top"/>
    </xf>
    <xf numFmtId="168" fontId="11" fillId="5" borderId="0" xfId="0" applyNumberFormat="1" applyFont="1" applyFill="1" applyAlignment="1">
      <alignment horizontal="left" vertical="top"/>
    </xf>
    <xf numFmtId="49" fontId="11" fillId="0" borderId="0" xfId="0" applyNumberFormat="1" applyFont="1" applyFill="1" applyAlignment="1">
      <alignment vertical="top"/>
    </xf>
    <xf numFmtId="168" fontId="11" fillId="6" borderId="0" xfId="0" applyNumberFormat="1" applyFont="1" applyFill="1" applyAlignment="1">
      <alignment horizontal="right" vertical="top"/>
    </xf>
    <xf numFmtId="168" fontId="11" fillId="5" borderId="0" xfId="0" applyNumberFormat="1" applyFont="1" applyFill="1" applyAlignment="1">
      <alignment horizontal="right" vertical="top"/>
    </xf>
    <xf numFmtId="37" fontId="19" fillId="5" borderId="0" xfId="0" applyFont="1" applyFill="1" applyAlignment="1">
      <alignment horizontal="center" vertical="top"/>
    </xf>
    <xf numFmtId="37" fontId="12" fillId="0" borderId="0" xfId="0" applyFont="1" applyFill="1" applyAlignment="1">
      <alignment vertical="top"/>
    </xf>
    <xf numFmtId="43" fontId="11" fillId="0" borderId="0" xfId="1" applyFont="1" applyFill="1" applyAlignment="1">
      <alignment vertical="top"/>
    </xf>
    <xf numFmtId="165" fontId="10" fillId="0" borderId="0" xfId="1" applyNumberFormat="1" applyFont="1" applyAlignment="1">
      <alignment horizontal="center" vertical="top"/>
    </xf>
    <xf numFmtId="37" fontId="10" fillId="0" borderId="0" xfId="0" applyFont="1" applyFill="1" applyAlignment="1">
      <alignment horizontal="center" vertical="top"/>
    </xf>
    <xf numFmtId="37" fontId="10" fillId="5" borderId="0" xfId="0" applyFont="1" applyFill="1" applyAlignment="1">
      <alignment horizontal="center" vertical="top"/>
    </xf>
    <xf numFmtId="37" fontId="10" fillId="0" borderId="0" xfId="0" applyFont="1" applyFill="1" applyBorder="1" applyAlignment="1">
      <alignment vertical="top"/>
    </xf>
    <xf numFmtId="168" fontId="11" fillId="0" borderId="0" xfId="0" applyNumberFormat="1" applyFont="1" applyFill="1" applyBorder="1" applyAlignment="1">
      <alignment horizontal="left" vertical="top"/>
    </xf>
    <xf numFmtId="43" fontId="11" fillId="0" borderId="0" xfId="1" applyFont="1" applyFill="1" applyBorder="1" applyAlignment="1">
      <alignment vertical="top"/>
    </xf>
    <xf numFmtId="0" fontId="11" fillId="0" borderId="0" xfId="0" applyNumberFormat="1" applyFont="1" applyFill="1" applyBorder="1" applyAlignment="1">
      <alignment horizontal="left" vertical="top" wrapText="1" indent="3"/>
    </xf>
    <xf numFmtId="14" fontId="10" fillId="0" borderId="0" xfId="0" applyNumberFormat="1" applyFont="1" applyFill="1" applyBorder="1" applyAlignment="1">
      <alignment horizontal="center" vertical="top" wrapText="1"/>
    </xf>
    <xf numFmtId="37" fontId="14" fillId="0" borderId="0" xfId="0" applyFont="1" applyFill="1" applyBorder="1" applyAlignment="1">
      <alignment vertical="top" wrapText="1"/>
    </xf>
    <xf numFmtId="37" fontId="14" fillId="0" borderId="0" xfId="0" applyFont="1" applyFill="1" applyBorder="1" applyAlignment="1">
      <alignment vertical="top"/>
    </xf>
    <xf numFmtId="37" fontId="10" fillId="2" borderId="0" xfId="0" applyFont="1" applyFill="1" applyAlignment="1">
      <alignment horizontal="center" vertical="top" wrapText="1"/>
    </xf>
    <xf numFmtId="37" fontId="10" fillId="11" borderId="2" xfId="0" applyFont="1" applyFill="1" applyBorder="1" applyAlignment="1">
      <alignment horizontal="center" vertical="top"/>
    </xf>
    <xf numFmtId="37" fontId="10" fillId="11" borderId="3" xfId="0" applyFont="1" applyFill="1" applyBorder="1" applyAlignment="1">
      <alignment horizontal="center" vertical="top"/>
    </xf>
    <xf numFmtId="37" fontId="10" fillId="11" borderId="10" xfId="0" applyFont="1" applyFill="1" applyBorder="1" applyAlignment="1">
      <alignment horizontal="center" vertical="top"/>
    </xf>
    <xf numFmtId="37" fontId="10" fillId="11" borderId="11" xfId="0" applyFont="1" applyFill="1" applyBorder="1" applyAlignment="1">
      <alignment horizontal="center" vertical="top"/>
    </xf>
    <xf numFmtId="37" fontId="10" fillId="11" borderId="12" xfId="0" applyFont="1" applyFill="1" applyBorder="1" applyAlignment="1">
      <alignment horizontal="center" vertical="top"/>
    </xf>
    <xf numFmtId="37" fontId="10" fillId="11" borderId="13" xfId="0" applyFont="1" applyFill="1" applyBorder="1" applyAlignment="1">
      <alignment horizontal="center" vertical="top"/>
    </xf>
    <xf numFmtId="37" fontId="10" fillId="7" borderId="7" xfId="0" applyFont="1" applyFill="1" applyBorder="1" applyAlignment="1">
      <alignment horizontal="center" vertical="top"/>
    </xf>
    <xf numFmtId="37" fontId="10" fillId="7" borderId="8" xfId="0" applyFont="1" applyFill="1" applyBorder="1" applyAlignment="1">
      <alignment horizontal="center" vertical="top"/>
    </xf>
    <xf numFmtId="37" fontId="10" fillId="4" borderId="2" xfId="0" applyFont="1" applyFill="1" applyBorder="1" applyAlignment="1">
      <alignment horizontal="center" vertical="top"/>
    </xf>
    <xf numFmtId="37" fontId="10" fillId="4" borderId="3" xfId="0" applyFont="1" applyFill="1" applyBorder="1" applyAlignment="1">
      <alignment horizontal="center" vertical="top"/>
    </xf>
    <xf numFmtId="37" fontId="10" fillId="4" borderId="10" xfId="0" applyFont="1" applyFill="1" applyBorder="1" applyAlignment="1">
      <alignment horizontal="center" vertical="top"/>
    </xf>
    <xf numFmtId="37" fontId="10" fillId="4" borderId="11" xfId="0" applyFont="1" applyFill="1" applyBorder="1" applyAlignment="1">
      <alignment horizontal="center" vertical="top"/>
    </xf>
    <xf numFmtId="37" fontId="10" fillId="4" borderId="12" xfId="0" applyFont="1" applyFill="1" applyBorder="1" applyAlignment="1">
      <alignment horizontal="center" vertical="top"/>
    </xf>
    <xf numFmtId="37" fontId="10" fillId="4" borderId="13" xfId="0" applyFont="1" applyFill="1" applyBorder="1" applyAlignment="1">
      <alignment horizontal="center" vertical="top"/>
    </xf>
    <xf numFmtId="37" fontId="10" fillId="10" borderId="10" xfId="0" applyFont="1" applyFill="1" applyBorder="1" applyAlignment="1">
      <alignment horizontal="center" vertical="top"/>
    </xf>
    <xf numFmtId="37" fontId="10" fillId="10" borderId="2" xfId="0" applyFont="1" applyFill="1" applyBorder="1" applyAlignment="1">
      <alignment horizontal="center" vertical="top"/>
    </xf>
    <xf numFmtId="37" fontId="10" fillId="10" borderId="2" xfId="0" applyFont="1" applyFill="1" applyBorder="1" applyAlignment="1">
      <alignment horizontal="center" vertical="top" wrapText="1"/>
    </xf>
    <xf numFmtId="37" fontId="10" fillId="10" borderId="11" xfId="0" applyFont="1" applyFill="1" applyBorder="1" applyAlignment="1">
      <alignment horizontal="center" vertical="top"/>
    </xf>
    <xf numFmtId="37" fontId="10" fillId="10" borderId="12" xfId="0" applyFont="1" applyFill="1" applyBorder="1" applyAlignment="1">
      <alignment horizontal="center" vertical="top"/>
    </xf>
    <xf numFmtId="37" fontId="10" fillId="10" borderId="3" xfId="0" applyFont="1" applyFill="1" applyBorder="1" applyAlignment="1">
      <alignment horizontal="center" vertical="top"/>
    </xf>
    <xf numFmtId="37" fontId="10" fillId="10" borderId="13" xfId="0" applyFont="1" applyFill="1" applyBorder="1" applyAlignment="1">
      <alignment horizontal="center" vertical="top"/>
    </xf>
    <xf numFmtId="14" fontId="11" fillId="0" borderId="0" xfId="0" applyNumberFormat="1" applyFont="1" applyFill="1" applyBorder="1" applyAlignment="1">
      <alignment horizontal="center" vertical="top"/>
    </xf>
    <xf numFmtId="14" fontId="13" fillId="0" borderId="0" xfId="0" applyNumberFormat="1" applyFont="1" applyFill="1" applyBorder="1" applyAlignment="1">
      <alignment horizontal="center" vertical="top" wrapText="1"/>
    </xf>
    <xf numFmtId="0" fontId="12" fillId="8" borderId="0" xfId="0" applyNumberFormat="1" applyFont="1" applyFill="1" applyBorder="1" applyAlignment="1">
      <alignment horizontal="center" vertical="top"/>
    </xf>
    <xf numFmtId="0" fontId="10" fillId="8" borderId="0" xfId="0" applyNumberFormat="1" applyFont="1" applyFill="1" applyBorder="1" applyAlignment="1">
      <alignment vertical="top"/>
    </xf>
    <xf numFmtId="165" fontId="10" fillId="8" borderId="0" xfId="1" applyNumberFormat="1" applyFont="1" applyFill="1" applyBorder="1" applyAlignment="1">
      <alignment horizontal="right" vertical="top"/>
    </xf>
    <xf numFmtId="165" fontId="11" fillId="8" borderId="4" xfId="1" applyNumberFormat="1" applyFont="1" applyFill="1" applyBorder="1" applyAlignment="1">
      <alignment horizontal="right" vertical="top"/>
    </xf>
    <xf numFmtId="37" fontId="11" fillId="8" borderId="0" xfId="0" applyFont="1" applyFill="1" applyBorder="1" applyAlignment="1">
      <alignment horizontal="left" vertical="top" wrapText="1"/>
    </xf>
    <xf numFmtId="37" fontId="11" fillId="8" borderId="0" xfId="0" applyFont="1" applyFill="1" applyBorder="1" applyAlignment="1">
      <alignment vertical="top"/>
    </xf>
    <xf numFmtId="14" fontId="11" fillId="8" borderId="0" xfId="0" applyNumberFormat="1" applyFont="1" applyFill="1" applyBorder="1" applyAlignment="1">
      <alignment horizontal="center" vertical="top" wrapText="1"/>
    </xf>
    <xf numFmtId="37" fontId="11" fillId="8" borderId="0" xfId="0" applyFont="1" applyFill="1" applyBorder="1" applyAlignment="1">
      <alignment horizontal="center" vertical="top"/>
    </xf>
    <xf numFmtId="0" fontId="11" fillId="8" borderId="0" xfId="0" applyNumberFormat="1" applyFont="1" applyFill="1" applyBorder="1" applyAlignment="1">
      <alignment horizontal="left" vertical="top" wrapText="1"/>
    </xf>
    <xf numFmtId="37" fontId="12" fillId="8" borderId="0" xfId="0" applyFont="1" applyFill="1" applyBorder="1" applyAlignment="1">
      <alignment horizontal="center" vertical="top" wrapText="1"/>
    </xf>
    <xf numFmtId="165" fontId="11" fillId="8" borderId="0" xfId="1" applyNumberFormat="1" applyFont="1" applyFill="1" applyBorder="1" applyAlignment="1">
      <alignment horizontal="right" vertical="top"/>
    </xf>
    <xf numFmtId="165" fontId="33" fillId="8" borderId="0" xfId="1" applyNumberFormat="1" applyFont="1" applyFill="1" applyBorder="1" applyAlignment="1">
      <alignment vertical="top"/>
    </xf>
    <xf numFmtId="165" fontId="33" fillId="8" borderId="0" xfId="1" applyNumberFormat="1" applyFont="1" applyFill="1" applyBorder="1" applyAlignment="1">
      <alignment horizontal="right" vertical="top"/>
    </xf>
    <xf numFmtId="37" fontId="11" fillId="8" borderId="0" xfId="0" applyFont="1" applyFill="1" applyBorder="1" applyAlignment="1">
      <alignment vertical="top" wrapText="1"/>
    </xf>
    <xf numFmtId="37" fontId="11" fillId="8" borderId="0" xfId="0" applyFont="1" applyFill="1" applyBorder="1" applyAlignment="1">
      <alignment horizontal="left" vertical="top"/>
    </xf>
    <xf numFmtId="37" fontId="11" fillId="8" borderId="0" xfId="0" applyFont="1" applyFill="1" applyBorder="1" applyAlignment="1">
      <alignment horizontal="right" vertical="top"/>
    </xf>
    <xf numFmtId="14" fontId="11" fillId="0" borderId="0" xfId="0" applyNumberFormat="1" applyFont="1" applyFill="1" applyBorder="1" applyAlignment="1">
      <alignment vertical="top" wrapText="1"/>
    </xf>
    <xf numFmtId="37" fontId="12" fillId="0" borderId="0" xfId="0" applyFont="1" applyFill="1" applyBorder="1" applyAlignment="1">
      <alignment vertical="center" wrapText="1"/>
    </xf>
    <xf numFmtId="0" fontId="12" fillId="0" borderId="0" xfId="0" applyNumberFormat="1" applyFont="1" applyFill="1" applyBorder="1" applyAlignment="1">
      <alignment vertical="top" wrapText="1"/>
    </xf>
    <xf numFmtId="37" fontId="26" fillId="0" borderId="0" xfId="0" applyFont="1" applyFill="1" applyBorder="1" applyAlignment="1">
      <alignment horizontal="left" vertical="top"/>
    </xf>
    <xf numFmtId="37" fontId="12" fillId="0" borderId="0" xfId="0" applyFont="1" applyFill="1" applyAlignment="1">
      <alignment vertical="center" wrapText="1"/>
    </xf>
    <xf numFmtId="15" fontId="10" fillId="0" borderId="0" xfId="0" applyNumberFormat="1" applyFont="1" applyFill="1" applyAlignment="1">
      <alignment horizontal="center" vertical="top" wrapText="1"/>
    </xf>
    <xf numFmtId="15" fontId="12" fillId="0" borderId="0" xfId="0" applyNumberFormat="1" applyFont="1" applyFill="1" applyAlignment="1">
      <alignment horizontal="center" vertical="top" wrapText="1"/>
    </xf>
    <xf numFmtId="0" fontId="10" fillId="0" borderId="0" xfId="0" applyNumberFormat="1" applyFont="1" applyFill="1" applyAlignment="1">
      <alignment horizontal="left" vertical="top" wrapText="1"/>
    </xf>
    <xf numFmtId="0" fontId="11" fillId="13" borderId="14" xfId="0" applyNumberFormat="1" applyFont="1" applyFill="1" applyBorder="1" applyAlignment="1">
      <alignment horizontal="left" vertical="top" wrapText="1"/>
    </xf>
    <xf numFmtId="37" fontId="12" fillId="13" borderId="15" xfId="0" applyFont="1" applyFill="1" applyBorder="1" applyAlignment="1">
      <alignment horizontal="center" vertical="top"/>
    </xf>
    <xf numFmtId="37" fontId="12" fillId="13" borderId="0" xfId="0" applyFont="1" applyFill="1" applyBorder="1" applyAlignment="1">
      <alignment horizontal="center" vertical="top"/>
    </xf>
    <xf numFmtId="0" fontId="11" fillId="13" borderId="19" xfId="0" applyNumberFormat="1" applyFont="1" applyFill="1" applyBorder="1" applyAlignment="1">
      <alignment horizontal="left" vertical="top" wrapText="1"/>
    </xf>
    <xf numFmtId="37" fontId="12" fillId="13" borderId="20" xfId="0" applyFont="1" applyFill="1" applyBorder="1" applyAlignment="1">
      <alignment horizontal="center" vertical="top"/>
    </xf>
    <xf numFmtId="165" fontId="11" fillId="13" borderId="21" xfId="1" quotePrefix="1" applyNumberFormat="1" applyFont="1" applyFill="1" applyBorder="1" applyAlignment="1">
      <alignment horizontal="right" vertical="top"/>
    </xf>
    <xf numFmtId="165" fontId="19" fillId="0" borderId="0" xfId="1" applyNumberFormat="1" applyFont="1" applyFill="1" applyAlignment="1">
      <alignment horizontal="left" vertical="top"/>
    </xf>
    <xf numFmtId="0" fontId="12" fillId="13" borderId="0" xfId="0" applyNumberFormat="1" applyFont="1" applyFill="1" applyBorder="1" applyAlignment="1">
      <alignment horizontal="center" vertical="top"/>
    </xf>
    <xf numFmtId="165" fontId="11" fillId="13" borderId="0" xfId="1" applyNumberFormat="1" applyFont="1" applyFill="1" applyBorder="1" applyAlignment="1">
      <alignment horizontal="right" vertical="top"/>
    </xf>
    <xf numFmtId="165" fontId="11" fillId="13" borderId="0" xfId="1" applyNumberFormat="1" applyFont="1" applyFill="1" applyBorder="1" applyAlignment="1">
      <alignment horizontal="left" vertical="top"/>
    </xf>
    <xf numFmtId="0" fontId="11" fillId="13" borderId="14" xfId="0" applyNumberFormat="1" applyFont="1" applyFill="1" applyBorder="1" applyAlignment="1">
      <alignment horizontal="center" vertical="top" wrapText="1"/>
    </xf>
    <xf numFmtId="0" fontId="12" fillId="13" borderId="15" xfId="0" applyNumberFormat="1" applyFont="1" applyFill="1" applyBorder="1" applyAlignment="1">
      <alignment horizontal="center" vertical="top"/>
    </xf>
    <xf numFmtId="165" fontId="11" fillId="13" borderId="15" xfId="1" applyNumberFormat="1" applyFont="1" applyFill="1" applyBorder="1" applyAlignment="1">
      <alignment horizontal="right" vertical="top"/>
    </xf>
    <xf numFmtId="165" fontId="11" fillId="13" borderId="16" xfId="1" applyNumberFormat="1" applyFont="1" applyFill="1" applyBorder="1" applyAlignment="1">
      <alignment horizontal="right" vertical="top"/>
    </xf>
    <xf numFmtId="165" fontId="11" fillId="13" borderId="18" xfId="1" applyNumberFormat="1" applyFont="1" applyFill="1" applyBorder="1" applyAlignment="1">
      <alignment horizontal="right" vertical="top"/>
    </xf>
    <xf numFmtId="165" fontId="11" fillId="13" borderId="20" xfId="1" applyNumberFormat="1" applyFont="1" applyFill="1" applyBorder="1" applyAlignment="1">
      <alignment horizontal="left" vertical="top"/>
    </xf>
    <xf numFmtId="165" fontId="11" fillId="13" borderId="20" xfId="1" applyNumberFormat="1" applyFont="1" applyFill="1" applyBorder="1" applyAlignment="1">
      <alignment horizontal="right" vertical="top"/>
    </xf>
    <xf numFmtId="165" fontId="11" fillId="13" borderId="21" xfId="1" applyNumberFormat="1" applyFont="1" applyFill="1" applyBorder="1" applyAlignment="1">
      <alignment horizontal="right" vertical="top"/>
    </xf>
    <xf numFmtId="0" fontId="11" fillId="13" borderId="14" xfId="0" applyNumberFormat="1" applyFont="1" applyFill="1" applyBorder="1" applyAlignment="1">
      <alignment horizontal="left" vertical="top" wrapText="1" indent="1"/>
    </xf>
    <xf numFmtId="37" fontId="12" fillId="13" borderId="15" xfId="0" applyFont="1" applyFill="1" applyBorder="1" applyAlignment="1">
      <alignment horizontal="center" vertical="top" wrapText="1"/>
    </xf>
    <xf numFmtId="0" fontId="11" fillId="13" borderId="17" xfId="0" applyNumberFormat="1" applyFont="1" applyFill="1" applyBorder="1" applyAlignment="1">
      <alignment vertical="top"/>
    </xf>
    <xf numFmtId="37" fontId="11" fillId="13" borderId="0" xfId="0" applyFont="1" applyFill="1" applyBorder="1" applyAlignment="1">
      <alignment horizontal="center" vertical="top"/>
    </xf>
    <xf numFmtId="37" fontId="11" fillId="13" borderId="0" xfId="0" applyFont="1" applyFill="1" applyBorder="1" applyAlignment="1">
      <alignment vertical="top"/>
    </xf>
    <xf numFmtId="37" fontId="11" fillId="13" borderId="18" xfId="0" applyFont="1" applyFill="1" applyBorder="1" applyAlignment="1">
      <alignment vertical="top"/>
    </xf>
    <xf numFmtId="37" fontId="11" fillId="13" borderId="17" xfId="0" applyFont="1" applyFill="1" applyBorder="1" applyAlignment="1">
      <alignment horizontal="left" vertical="top" wrapText="1"/>
    </xf>
    <xf numFmtId="37" fontId="12" fillId="13" borderId="0" xfId="0" applyFont="1" applyFill="1" applyBorder="1" applyAlignment="1">
      <alignment horizontal="center" vertical="top" wrapText="1"/>
    </xf>
    <xf numFmtId="0" fontId="11" fillId="13" borderId="17" xfId="0" applyNumberFormat="1" applyFont="1" applyFill="1" applyBorder="1" applyAlignment="1">
      <alignment horizontal="left" vertical="top" wrapText="1" indent="1"/>
    </xf>
    <xf numFmtId="0" fontId="12" fillId="13" borderId="0" xfId="0" applyNumberFormat="1" applyFont="1" applyFill="1" applyBorder="1" applyAlignment="1">
      <alignment horizontal="center" vertical="top" wrapText="1"/>
    </xf>
    <xf numFmtId="165" fontId="31" fillId="13" borderId="0" xfId="1" applyNumberFormat="1" applyFont="1" applyFill="1" applyBorder="1" applyAlignment="1">
      <alignment horizontal="left" vertical="top" wrapText="1"/>
    </xf>
    <xf numFmtId="165" fontId="11" fillId="13" borderId="0" xfId="1" applyNumberFormat="1" applyFont="1" applyFill="1" applyBorder="1" applyAlignment="1">
      <alignment horizontal="left" vertical="top" wrapText="1"/>
    </xf>
    <xf numFmtId="165" fontId="11" fillId="13" borderId="18" xfId="1" applyNumberFormat="1" applyFont="1" applyFill="1" applyBorder="1" applyAlignment="1">
      <alignment horizontal="left" vertical="top" wrapText="1"/>
    </xf>
    <xf numFmtId="37" fontId="11" fillId="13" borderId="19" xfId="0" applyFont="1" applyFill="1" applyBorder="1" applyAlignment="1">
      <alignment vertical="top"/>
    </xf>
    <xf numFmtId="37" fontId="12" fillId="13" borderId="20" xfId="0" applyFont="1" applyFill="1" applyBorder="1" applyAlignment="1">
      <alignment horizontal="center" vertical="top" wrapText="1"/>
    </xf>
    <xf numFmtId="165" fontId="18" fillId="13" borderId="20" xfId="1" applyNumberFormat="1" applyFont="1" applyFill="1" applyBorder="1" applyAlignment="1">
      <alignment horizontal="right" vertical="top"/>
    </xf>
    <xf numFmtId="0" fontId="10" fillId="13" borderId="22" xfId="0" applyNumberFormat="1" applyFont="1" applyFill="1" applyBorder="1" applyAlignment="1">
      <alignment horizontal="left" vertical="top" wrapText="1"/>
    </xf>
    <xf numFmtId="37" fontId="12" fillId="13" borderId="23" xfId="0" applyFont="1" applyFill="1" applyBorder="1" applyAlignment="1">
      <alignment horizontal="center" vertical="top" wrapText="1"/>
    </xf>
    <xf numFmtId="165" fontId="10" fillId="13" borderId="23" xfId="1" applyNumberFormat="1" applyFont="1" applyFill="1" applyBorder="1" applyAlignment="1">
      <alignment horizontal="center" vertical="top"/>
    </xf>
    <xf numFmtId="14" fontId="10" fillId="0" borderId="0" xfId="0" applyNumberFormat="1" applyFont="1" applyFill="1" applyAlignment="1">
      <alignment horizontal="center" vertical="top" wrapText="1"/>
    </xf>
    <xf numFmtId="165" fontId="11" fillId="13" borderId="23" xfId="1" applyNumberFormat="1" applyFont="1" applyFill="1" applyBorder="1" applyAlignment="1">
      <alignment horizontal="center" vertical="top"/>
    </xf>
    <xf numFmtId="165" fontId="11" fillId="13" borderId="0" xfId="1" applyNumberFormat="1" applyFont="1" applyFill="1" applyBorder="1" applyAlignment="1">
      <alignment horizontal="center" vertical="top"/>
    </xf>
    <xf numFmtId="165" fontId="30" fillId="13" borderId="20" xfId="1" applyNumberFormat="1" applyFont="1" applyFill="1" applyBorder="1" applyAlignment="1">
      <alignment horizontal="center" vertical="top" wrapText="1"/>
    </xf>
    <xf numFmtId="165" fontId="34" fillId="13" borderId="15" xfId="1" applyNumberFormat="1" applyFont="1" applyFill="1" applyBorder="1" applyAlignment="1">
      <alignment horizontal="center" vertical="top"/>
    </xf>
    <xf numFmtId="165" fontId="11" fillId="13" borderId="0" xfId="1" applyNumberFormat="1" applyFont="1" applyFill="1" applyBorder="1" applyAlignment="1">
      <alignment vertical="top"/>
    </xf>
    <xf numFmtId="165" fontId="11" fillId="13" borderId="18" xfId="1" applyNumberFormat="1" applyFont="1" applyFill="1" applyBorder="1" applyAlignment="1">
      <alignment vertical="top"/>
    </xf>
    <xf numFmtId="165" fontId="34" fillId="13" borderId="0" xfId="1" applyNumberFormat="1" applyFont="1" applyFill="1" applyBorder="1" applyAlignment="1">
      <alignment horizontal="center" vertical="top"/>
    </xf>
    <xf numFmtId="165" fontId="34" fillId="13" borderId="20" xfId="1" applyNumberFormat="1" applyFont="1" applyFill="1" applyBorder="1" applyAlignment="1">
      <alignment horizontal="center" vertical="top"/>
    </xf>
    <xf numFmtId="14" fontId="10" fillId="0" borderId="0" xfId="0" applyNumberFormat="1" applyFont="1" applyFill="1" applyAlignment="1">
      <alignment vertical="top" wrapText="1"/>
    </xf>
    <xf numFmtId="37" fontId="35" fillId="0" borderId="0" xfId="0" applyFont="1" applyFill="1" applyAlignment="1">
      <alignment vertical="top"/>
    </xf>
    <xf numFmtId="165" fontId="10" fillId="13" borderId="15" xfId="1" applyNumberFormat="1" applyFont="1" applyFill="1" applyBorder="1" applyAlignment="1">
      <alignment horizontal="center" vertical="top"/>
    </xf>
    <xf numFmtId="0" fontId="10" fillId="13" borderId="22" xfId="0" applyNumberFormat="1" applyFont="1" applyFill="1" applyBorder="1" applyAlignment="1">
      <alignment horizontal="center" vertical="top"/>
    </xf>
    <xf numFmtId="37" fontId="12" fillId="13" borderId="20" xfId="0" applyFont="1" applyFill="1" applyBorder="1" applyAlignment="1">
      <alignment vertical="top" wrapText="1"/>
    </xf>
    <xf numFmtId="0" fontId="11" fillId="13" borderId="19" xfId="0" applyNumberFormat="1" applyFont="1" applyFill="1" applyBorder="1" applyAlignment="1">
      <alignment horizontal="left" vertical="top"/>
    </xf>
    <xf numFmtId="165" fontId="11" fillId="13" borderId="20" xfId="1" applyNumberFormat="1" applyFont="1" applyFill="1" applyBorder="1" applyAlignment="1">
      <alignment horizontal="center" vertical="top"/>
    </xf>
    <xf numFmtId="165" fontId="11" fillId="13" borderId="15" xfId="1" applyNumberFormat="1" applyFont="1" applyFill="1" applyBorder="1" applyAlignment="1">
      <alignment horizontal="center" vertical="top"/>
    </xf>
    <xf numFmtId="165" fontId="10" fillId="0" borderId="0" xfId="1" applyNumberFormat="1" applyFont="1" applyFill="1" applyAlignment="1">
      <alignment horizontal="center" vertical="top"/>
    </xf>
    <xf numFmtId="0" fontId="11" fillId="13" borderId="14" xfId="0" applyNumberFormat="1" applyFont="1" applyFill="1" applyBorder="1" applyAlignment="1">
      <alignment vertical="top" wrapText="1"/>
    </xf>
    <xf numFmtId="165" fontId="11" fillId="13" borderId="15" xfId="1" applyNumberFormat="1" applyFont="1" applyFill="1" applyBorder="1" applyAlignment="1">
      <alignment horizontal="left" vertical="top"/>
    </xf>
    <xf numFmtId="0" fontId="11" fillId="13" borderId="17" xfId="0" applyNumberFormat="1" applyFont="1" applyFill="1" applyBorder="1" applyAlignment="1">
      <alignment vertical="top" wrapText="1"/>
    </xf>
    <xf numFmtId="0" fontId="11" fillId="13" borderId="19" xfId="0" applyNumberFormat="1" applyFont="1" applyFill="1" applyBorder="1" applyAlignment="1">
      <alignment vertical="top" wrapText="1"/>
    </xf>
    <xf numFmtId="37" fontId="10" fillId="2" borderId="14" xfId="0" applyFont="1" applyFill="1" applyBorder="1" applyAlignment="1">
      <alignment horizontal="center"/>
    </xf>
    <xf numFmtId="37" fontId="10" fillId="2" borderId="15" xfId="0" applyFont="1" applyFill="1" applyBorder="1" applyAlignment="1">
      <alignment horizontal="center"/>
    </xf>
    <xf numFmtId="37" fontId="10" fillId="2" borderId="15" xfId="0" applyFont="1" applyFill="1" applyBorder="1" applyAlignment="1">
      <alignment horizontal="center" wrapText="1"/>
    </xf>
    <xf numFmtId="0" fontId="10" fillId="2" borderId="15" xfId="0" applyNumberFormat="1" applyFont="1" applyFill="1" applyBorder="1" applyAlignment="1">
      <alignment horizontal="center"/>
    </xf>
    <xf numFmtId="37" fontId="10" fillId="2" borderId="19" xfId="0" applyFont="1" applyFill="1" applyBorder="1" applyAlignment="1">
      <alignment horizontal="center"/>
    </xf>
    <xf numFmtId="37" fontId="10" fillId="2" borderId="20" xfId="0" applyFont="1" applyFill="1" applyBorder="1" applyAlignment="1">
      <alignment horizontal="center"/>
    </xf>
    <xf numFmtId="0" fontId="10" fillId="2" borderId="20" xfId="0" applyNumberFormat="1" applyFont="1" applyFill="1" applyBorder="1" applyAlignment="1">
      <alignment horizontal="center"/>
    </xf>
    <xf numFmtId="37" fontId="10" fillId="2" borderId="20" xfId="0" quotePrefix="1" applyFont="1" applyFill="1" applyBorder="1" applyAlignment="1">
      <alignment horizontal="center"/>
    </xf>
    <xf numFmtId="37" fontId="10" fillId="14" borderId="14" xfId="0" applyFont="1" applyFill="1" applyBorder="1" applyAlignment="1">
      <alignment horizontal="center" vertical="top" wrapText="1"/>
    </xf>
    <xf numFmtId="37" fontId="10" fillId="14" borderId="15" xfId="0" applyFont="1" applyFill="1" applyBorder="1" applyAlignment="1">
      <alignment horizontal="center" vertical="top" wrapText="1"/>
    </xf>
    <xf numFmtId="37" fontId="10" fillId="14" borderId="27" xfId="0" applyFont="1" applyFill="1" applyBorder="1" applyAlignment="1">
      <alignment horizontal="center" vertical="top" wrapText="1"/>
    </xf>
    <xf numFmtId="37" fontId="10" fillId="14" borderId="28" xfId="0" applyFont="1" applyFill="1" applyBorder="1" applyAlignment="1">
      <alignment horizontal="center" vertical="top" wrapText="1"/>
    </xf>
    <xf numFmtId="37" fontId="10" fillId="14" borderId="19" xfId="0" applyFont="1" applyFill="1" applyBorder="1" applyAlignment="1">
      <alignment horizontal="center" vertical="top"/>
    </xf>
    <xf numFmtId="37" fontId="10" fillId="14" borderId="20" xfId="0" applyFont="1" applyFill="1" applyBorder="1" applyAlignment="1">
      <alignment horizontal="center" vertical="top"/>
    </xf>
    <xf numFmtId="37" fontId="10" fillId="14" borderId="21" xfId="0" applyFont="1" applyFill="1" applyBorder="1" applyAlignment="1">
      <alignment horizontal="center" vertical="top"/>
    </xf>
    <xf numFmtId="37" fontId="10" fillId="14" borderId="16" xfId="0" applyFont="1" applyFill="1" applyBorder="1" applyAlignment="1">
      <alignment horizontal="center" vertical="top" wrapText="1"/>
    </xf>
    <xf numFmtId="0" fontId="10" fillId="0" borderId="0" xfId="0" applyNumberFormat="1" applyFont="1" applyFill="1" applyAlignment="1">
      <alignment horizontal="center" vertical="top"/>
    </xf>
    <xf numFmtId="37" fontId="37" fillId="0" borderId="0" xfId="0" applyFont="1" applyFill="1" applyBorder="1" applyAlignment="1">
      <alignment horizontal="right" vertical="top"/>
    </xf>
    <xf numFmtId="15" fontId="10" fillId="0" borderId="0" xfId="0" applyNumberFormat="1" applyFont="1" applyFill="1" applyBorder="1" applyAlignment="1">
      <alignment horizontal="center" vertical="top"/>
    </xf>
    <xf numFmtId="165" fontId="17" fillId="0" borderId="0" xfId="1" applyNumberFormat="1" applyFont="1" applyFill="1" applyBorder="1" applyAlignment="1">
      <alignment horizontal="right" vertical="top"/>
    </xf>
    <xf numFmtId="37" fontId="12" fillId="0" borderId="0" xfId="0" applyFont="1" applyFill="1" applyBorder="1" applyAlignment="1">
      <alignment horizontal="center" vertical="center" wrapText="1"/>
    </xf>
    <xf numFmtId="165" fontId="12" fillId="0" borderId="0" xfId="1" applyNumberFormat="1" applyFont="1" applyFill="1" applyBorder="1" applyAlignment="1">
      <alignment horizontal="center" vertical="top"/>
    </xf>
    <xf numFmtId="165" fontId="24" fillId="0" borderId="0" xfId="1" applyNumberFormat="1" applyFont="1" applyFill="1" applyBorder="1" applyAlignment="1">
      <alignment horizontal="right" vertical="top"/>
    </xf>
    <xf numFmtId="43" fontId="17" fillId="0" borderId="0" xfId="1" applyFont="1" applyFill="1" applyAlignment="1">
      <alignment horizontal="right" vertical="top"/>
    </xf>
    <xf numFmtId="165" fontId="17" fillId="0" borderId="0" xfId="1" applyNumberFormat="1" applyFont="1" applyFill="1" applyAlignment="1">
      <alignment horizontal="right" vertical="top"/>
    </xf>
    <xf numFmtId="165" fontId="12" fillId="0" borderId="0" xfId="1" applyNumberFormat="1" applyFont="1" applyFill="1" applyBorder="1" applyAlignment="1">
      <alignment horizontal="center" vertical="top" wrapText="1"/>
    </xf>
    <xf numFmtId="168" fontId="11" fillId="0" borderId="0" xfId="0" applyNumberFormat="1" applyFont="1" applyFill="1" applyAlignment="1">
      <alignment horizontal="left" vertical="top"/>
    </xf>
    <xf numFmtId="14" fontId="10" fillId="0" borderId="0" xfId="0" applyNumberFormat="1" applyFont="1" applyFill="1" applyAlignment="1">
      <alignment horizontal="center" vertical="top"/>
    </xf>
    <xf numFmtId="37" fontId="11" fillId="0" borderId="0" xfId="0" applyFont="1" applyAlignment="1">
      <alignment horizontal="left" vertical="top"/>
    </xf>
    <xf numFmtId="0" fontId="11" fillId="13" borderId="17" xfId="0" quotePrefix="1" applyNumberFormat="1" applyFont="1" applyFill="1" applyBorder="1" applyAlignment="1">
      <alignment horizontal="left" vertical="top" wrapText="1"/>
    </xf>
    <xf numFmtId="165" fontId="10" fillId="13" borderId="0" xfId="1" applyNumberFormat="1" applyFont="1" applyFill="1" applyBorder="1" applyAlignment="1">
      <alignment horizontal="right" vertical="top"/>
    </xf>
    <xf numFmtId="15" fontId="10" fillId="0" borderId="0" xfId="0" applyNumberFormat="1" applyFont="1" applyFill="1" applyAlignment="1">
      <alignment horizontal="center" vertical="top"/>
    </xf>
    <xf numFmtId="165" fontId="11" fillId="13" borderId="23" xfId="1" applyNumberFormat="1" applyFont="1" applyFill="1" applyBorder="1" applyAlignment="1">
      <alignment horizontal="right" vertical="top"/>
    </xf>
    <xf numFmtId="165" fontId="11" fillId="13" borderId="24" xfId="1" applyNumberFormat="1" applyFont="1" applyFill="1" applyBorder="1" applyAlignment="1">
      <alignment horizontal="right" vertical="top"/>
    </xf>
    <xf numFmtId="165" fontId="11" fillId="13" borderId="20" xfId="1" applyNumberFormat="1" applyFont="1" applyFill="1" applyBorder="1" applyAlignment="1">
      <alignment horizontal="left" vertical="top" wrapText="1"/>
    </xf>
    <xf numFmtId="165" fontId="10" fillId="13" borderId="15" xfId="1" applyNumberFormat="1" applyFont="1" applyFill="1" applyBorder="1" applyAlignment="1">
      <alignment horizontal="right" vertical="top"/>
    </xf>
    <xf numFmtId="165" fontId="11" fillId="13" borderId="21" xfId="1" applyNumberFormat="1" applyFont="1" applyFill="1" applyBorder="1" applyAlignment="1">
      <alignment horizontal="left" vertical="top"/>
    </xf>
    <xf numFmtId="0" fontId="12" fillId="0" borderId="0" xfId="0" applyNumberFormat="1" applyFont="1" applyFill="1" applyBorder="1" applyAlignment="1">
      <alignment vertical="center"/>
    </xf>
    <xf numFmtId="0" fontId="12" fillId="0" borderId="0" xfId="0" applyNumberFormat="1" applyFont="1" applyFill="1" applyBorder="1" applyAlignment="1">
      <alignment vertical="top"/>
    </xf>
    <xf numFmtId="37" fontId="22" fillId="0" borderId="0" xfId="0" applyFont="1" applyFill="1" applyBorder="1" applyAlignment="1">
      <alignment horizontal="center" vertical="top"/>
    </xf>
    <xf numFmtId="165" fontId="10" fillId="13" borderId="2" xfId="1" applyNumberFormat="1" applyFont="1" applyFill="1" applyBorder="1" applyAlignment="1">
      <alignment horizontal="left" vertical="top" wrapText="1"/>
    </xf>
    <xf numFmtId="165" fontId="10" fillId="13" borderId="29" xfId="1" applyNumberFormat="1" applyFont="1" applyFill="1" applyBorder="1" applyAlignment="1">
      <alignment horizontal="left" vertical="top" wrapText="1"/>
    </xf>
    <xf numFmtId="165" fontId="10" fillId="13" borderId="0" xfId="1" applyNumberFormat="1" applyFont="1" applyFill="1" applyBorder="1" applyAlignment="1">
      <alignment horizontal="center" vertical="top" wrapText="1"/>
    </xf>
    <xf numFmtId="165" fontId="24" fillId="0" borderId="0" xfId="1" applyNumberFormat="1" applyFont="1" applyFill="1" applyAlignment="1">
      <alignment horizontal="right" vertical="top"/>
    </xf>
    <xf numFmtId="165" fontId="14" fillId="13" borderId="0" xfId="1" applyNumberFormat="1" applyFont="1" applyFill="1" applyBorder="1" applyAlignment="1">
      <alignment horizontal="right" vertical="top" wrapText="1"/>
    </xf>
    <xf numFmtId="43" fontId="19" fillId="0" borderId="0" xfId="1" applyFont="1" applyFill="1" applyAlignment="1">
      <alignment horizontal="right" vertical="top"/>
    </xf>
    <xf numFmtId="0" fontId="12" fillId="0" borderId="0" xfId="0" applyNumberFormat="1" applyFont="1" applyFill="1" applyBorder="1" applyAlignment="1">
      <alignment horizontal="center" vertical="center" wrapText="1"/>
    </xf>
    <xf numFmtId="165" fontId="23" fillId="0" borderId="0" xfId="1" applyNumberFormat="1" applyFont="1" applyFill="1" applyBorder="1" applyAlignment="1">
      <alignment horizontal="right" vertical="top"/>
    </xf>
    <xf numFmtId="37" fontId="10" fillId="0" borderId="0" xfId="0" applyFont="1" applyFill="1" applyBorder="1" applyAlignment="1">
      <alignment horizontal="left" vertical="top" wrapText="1"/>
    </xf>
    <xf numFmtId="165" fontId="27" fillId="0" borderId="0" xfId="1" applyNumberFormat="1" applyFont="1" applyFill="1" applyAlignment="1">
      <alignment horizontal="left" vertical="top"/>
    </xf>
    <xf numFmtId="165" fontId="10" fillId="13" borderId="20" xfId="1" applyNumberFormat="1" applyFont="1" applyFill="1" applyBorder="1" applyAlignment="1">
      <alignment horizontal="right" vertical="top"/>
    </xf>
    <xf numFmtId="165" fontId="14" fillId="0" borderId="0" xfId="1" applyNumberFormat="1" applyFont="1" applyFill="1" applyBorder="1" applyAlignment="1">
      <alignment horizontal="right" vertical="top"/>
    </xf>
    <xf numFmtId="0" fontId="11" fillId="13" borderId="17" xfId="0" applyNumberFormat="1" applyFont="1" applyFill="1" applyBorder="1" applyAlignment="1">
      <alignment horizontal="left" vertical="top"/>
    </xf>
    <xf numFmtId="37" fontId="12" fillId="8" borderId="0" xfId="0" applyFont="1" applyFill="1" applyBorder="1" applyAlignment="1">
      <alignment horizontal="center" vertical="top"/>
    </xf>
    <xf numFmtId="165" fontId="10" fillId="8" borderId="0" xfId="1" applyNumberFormat="1" applyFont="1" applyFill="1" applyAlignment="1">
      <alignment horizontal="right" vertical="top"/>
    </xf>
    <xf numFmtId="0" fontId="11" fillId="0" borderId="0" xfId="0" applyNumberFormat="1" applyFont="1" applyFill="1" applyBorder="1" applyAlignment="1">
      <alignment horizontal="center" vertical="top" wrapText="1"/>
    </xf>
    <xf numFmtId="37" fontId="10" fillId="0" borderId="0" xfId="0" applyFont="1" applyFill="1" applyAlignment="1">
      <alignment horizontal="left" vertical="top"/>
    </xf>
    <xf numFmtId="165" fontId="11" fillId="0" borderId="25" xfId="1" applyNumberFormat="1" applyFont="1" applyFill="1" applyBorder="1" applyAlignment="1">
      <alignment horizontal="right" vertical="top"/>
    </xf>
    <xf numFmtId="165" fontId="11" fillId="0" borderId="30" xfId="1" applyNumberFormat="1" applyFont="1" applyFill="1" applyBorder="1" applyAlignment="1">
      <alignment horizontal="right" vertical="top"/>
    </xf>
    <xf numFmtId="165" fontId="24" fillId="0" borderId="25" xfId="1" applyNumberFormat="1" applyFont="1" applyFill="1" applyBorder="1" applyAlignment="1">
      <alignment horizontal="right" vertical="top"/>
    </xf>
    <xf numFmtId="165" fontId="24" fillId="0" borderId="30" xfId="1" applyNumberFormat="1" applyFont="1" applyFill="1" applyBorder="1" applyAlignment="1">
      <alignment horizontal="right" vertical="top"/>
    </xf>
    <xf numFmtId="165" fontId="11" fillId="0" borderId="0" xfId="1" applyNumberFormat="1" applyFont="1" applyFill="1" applyBorder="1" applyAlignment="1">
      <alignment horizontal="center" vertical="top" wrapText="1"/>
    </xf>
    <xf numFmtId="43" fontId="11" fillId="0" borderId="0" xfId="1" applyFont="1" applyFill="1" applyAlignment="1">
      <alignment horizontal="right" vertical="top"/>
    </xf>
    <xf numFmtId="165" fontId="11" fillId="0" borderId="0" xfId="0" applyNumberFormat="1" applyFont="1" applyFill="1" applyAlignment="1">
      <alignment vertical="top"/>
    </xf>
    <xf numFmtId="165" fontId="11" fillId="0" borderId="0" xfId="1" applyNumberFormat="1" applyFont="1" applyFill="1" applyAlignment="1">
      <alignment horizontal="left" vertical="top"/>
    </xf>
    <xf numFmtId="170" fontId="18" fillId="0" borderId="0" xfId="0" applyNumberFormat="1" applyFont="1" applyFill="1" applyAlignment="1">
      <alignment horizontal="center" vertical="top"/>
    </xf>
    <xf numFmtId="169" fontId="11" fillId="0" borderId="0" xfId="1" applyNumberFormat="1" applyFont="1" applyFill="1" applyAlignment="1">
      <alignment horizontal="left" vertical="top"/>
    </xf>
    <xf numFmtId="43" fontId="11" fillId="0" borderId="0" xfId="1" applyFont="1" applyFill="1" applyAlignment="1">
      <alignment horizontal="center" vertical="top"/>
    </xf>
    <xf numFmtId="170" fontId="30" fillId="0" borderId="0" xfId="0" applyNumberFormat="1" applyFont="1" applyFill="1" applyAlignment="1">
      <alignment horizontal="center" vertical="top"/>
    </xf>
    <xf numFmtId="165" fontId="30" fillId="0" borderId="0" xfId="1" applyNumberFormat="1" applyFont="1" applyFill="1" applyBorder="1" applyAlignment="1">
      <alignment horizontal="right" vertical="top" wrapText="1"/>
    </xf>
    <xf numFmtId="165" fontId="30" fillId="0" borderId="0" xfId="1" applyNumberFormat="1" applyFont="1" applyFill="1" applyBorder="1" applyAlignment="1">
      <alignment horizontal="center" vertical="top" wrapText="1"/>
    </xf>
    <xf numFmtId="37" fontId="11" fillId="10" borderId="0" xfId="0" applyFont="1" applyFill="1" applyAlignment="1">
      <alignment horizontal="left" vertical="top"/>
    </xf>
    <xf numFmtId="15" fontId="11" fillId="10" borderId="0" xfId="0" applyNumberFormat="1" applyFont="1" applyFill="1" applyAlignment="1">
      <alignment horizontal="center" vertical="top" wrapText="1"/>
    </xf>
    <xf numFmtId="37" fontId="11" fillId="10" borderId="0" xfId="0" applyFont="1" applyFill="1" applyAlignment="1">
      <alignment horizontal="center" vertical="top"/>
    </xf>
    <xf numFmtId="0" fontId="11" fillId="10" borderId="0" xfId="0" applyNumberFormat="1" applyFont="1" applyFill="1" applyAlignment="1">
      <alignment horizontal="left" vertical="top" wrapText="1"/>
    </xf>
    <xf numFmtId="37" fontId="12" fillId="10" borderId="0" xfId="0" applyFont="1" applyFill="1" applyAlignment="1">
      <alignment horizontal="center" vertical="top"/>
    </xf>
    <xf numFmtId="165" fontId="11" fillId="10" borderId="0" xfId="1" applyNumberFormat="1" applyFont="1" applyFill="1" applyAlignment="1">
      <alignment horizontal="center" vertical="top"/>
    </xf>
    <xf numFmtId="165" fontId="11" fillId="10" borderId="22" xfId="1" applyNumberFormat="1" applyFont="1" applyFill="1" applyBorder="1" applyAlignment="1">
      <alignment horizontal="center" vertical="top"/>
    </xf>
    <xf numFmtId="165" fontId="11" fillId="10" borderId="24" xfId="1" applyNumberFormat="1" applyFont="1" applyFill="1" applyBorder="1" applyAlignment="1">
      <alignment horizontal="center" vertical="top"/>
    </xf>
    <xf numFmtId="165" fontId="11" fillId="10" borderId="0" xfId="1" applyNumberFormat="1" applyFont="1" applyFill="1" applyAlignment="1">
      <alignment horizontal="right" vertical="top"/>
    </xf>
    <xf numFmtId="165" fontId="33" fillId="10" borderId="0" xfId="1" applyNumberFormat="1" applyFont="1" applyFill="1" applyAlignment="1">
      <alignment vertical="top"/>
    </xf>
    <xf numFmtId="165" fontId="33" fillId="10" borderId="0" xfId="1" applyNumberFormat="1" applyFont="1" applyFill="1" applyAlignment="1">
      <alignment horizontal="right" vertical="top"/>
    </xf>
    <xf numFmtId="37" fontId="11" fillId="10" borderId="0" xfId="0" applyFont="1" applyFill="1" applyAlignment="1">
      <alignment vertical="top"/>
    </xf>
    <xf numFmtId="37" fontId="11" fillId="10" borderId="0" xfId="0" applyFont="1" applyFill="1" applyAlignment="1">
      <alignment horizontal="right" vertical="top"/>
    </xf>
    <xf numFmtId="165" fontId="11" fillId="10" borderId="31" xfId="1" applyNumberFormat="1" applyFont="1" applyFill="1" applyBorder="1" applyAlignment="1">
      <alignment horizontal="center" vertical="top"/>
    </xf>
    <xf numFmtId="37" fontId="33" fillId="15" borderId="0" xfId="0" applyFont="1" applyFill="1" applyAlignment="1">
      <alignment horizontal="left" vertical="top"/>
    </xf>
    <xf numFmtId="15" fontId="33" fillId="15" borderId="0" xfId="0" applyNumberFormat="1" applyFont="1" applyFill="1" applyAlignment="1">
      <alignment horizontal="center" vertical="top" wrapText="1"/>
    </xf>
    <xf numFmtId="37" fontId="33" fillId="15" borderId="0" xfId="0" applyFont="1" applyFill="1" applyAlignment="1">
      <alignment horizontal="center" vertical="top"/>
    </xf>
    <xf numFmtId="0" fontId="33" fillId="15" borderId="0" xfId="0" applyNumberFormat="1" applyFont="1" applyFill="1" applyAlignment="1">
      <alignment horizontal="left" vertical="top" wrapText="1"/>
    </xf>
    <xf numFmtId="165" fontId="33" fillId="15" borderId="0" xfId="1" applyNumberFormat="1" applyFont="1" applyFill="1" applyAlignment="1">
      <alignment horizontal="right" vertical="top"/>
    </xf>
    <xf numFmtId="165" fontId="33" fillId="15" borderId="1" xfId="1" applyNumberFormat="1" applyFont="1" applyFill="1" applyBorder="1" applyAlignment="1">
      <alignment horizontal="right" vertical="top"/>
    </xf>
    <xf numFmtId="37" fontId="33" fillId="15" borderId="0" xfId="0" applyFont="1" applyFill="1" applyAlignment="1">
      <alignment horizontal="right" vertical="top"/>
    </xf>
    <xf numFmtId="37" fontId="33" fillId="15" borderId="0" xfId="0" applyFont="1" applyFill="1" applyAlignment="1">
      <alignment vertical="top"/>
    </xf>
    <xf numFmtId="165" fontId="33" fillId="15" borderId="0" xfId="1" applyNumberFormat="1" applyFont="1" applyFill="1" applyBorder="1" applyAlignment="1">
      <alignment horizontal="right" vertical="top"/>
    </xf>
    <xf numFmtId="165" fontId="11" fillId="0" borderId="0" xfId="1" applyNumberFormat="1" applyFont="1" applyFill="1" applyBorder="1" applyAlignment="1">
      <alignment horizontal="center" vertical="top"/>
    </xf>
    <xf numFmtId="37" fontId="11" fillId="9" borderId="0" xfId="0" applyFont="1" applyFill="1" applyAlignment="1">
      <alignment vertical="top"/>
    </xf>
    <xf numFmtId="14" fontId="13" fillId="9" borderId="0" xfId="0" applyNumberFormat="1" applyFont="1" applyFill="1" applyBorder="1" applyAlignment="1">
      <alignment horizontal="center" vertical="top"/>
    </xf>
    <xf numFmtId="37" fontId="13" fillId="9" borderId="0" xfId="0" applyFont="1" applyFill="1" applyBorder="1" applyAlignment="1">
      <alignment horizontal="center" vertical="top"/>
    </xf>
    <xf numFmtId="0" fontId="11" fillId="9" borderId="0" xfId="0" applyNumberFormat="1" applyFont="1" applyFill="1" applyBorder="1" applyAlignment="1">
      <alignment horizontal="left" vertical="top"/>
    </xf>
    <xf numFmtId="0" fontId="12" fillId="9" borderId="0" xfId="0" applyNumberFormat="1" applyFont="1" applyFill="1" applyBorder="1" applyAlignment="1">
      <alignment horizontal="center" vertical="top"/>
    </xf>
    <xf numFmtId="165" fontId="10" fillId="9" borderId="0" xfId="1" applyNumberFormat="1" applyFont="1" applyFill="1" applyBorder="1" applyAlignment="1">
      <alignment horizontal="right" vertical="top"/>
    </xf>
    <xf numFmtId="165" fontId="11" fillId="9" borderId="6" xfId="1" applyNumberFormat="1" applyFont="1" applyFill="1" applyBorder="1" applyAlignment="1">
      <alignment horizontal="right" vertical="top"/>
    </xf>
    <xf numFmtId="165" fontId="11" fillId="9" borderId="0" xfId="1" applyNumberFormat="1" applyFont="1" applyFill="1" applyAlignment="1">
      <alignment horizontal="right" vertical="top"/>
    </xf>
    <xf numFmtId="165" fontId="14" fillId="9" borderId="4" xfId="1" applyNumberFormat="1" applyFont="1" applyFill="1" applyBorder="1" applyAlignment="1">
      <alignment horizontal="right" vertical="top"/>
    </xf>
    <xf numFmtId="165" fontId="11" fillId="9" borderId="4" xfId="1" applyNumberFormat="1" applyFont="1" applyFill="1" applyBorder="1" applyAlignment="1">
      <alignment horizontal="right" vertical="top"/>
    </xf>
    <xf numFmtId="165" fontId="11" fillId="9" borderId="9" xfId="1" applyNumberFormat="1" applyFont="1" applyFill="1" applyBorder="1" applyAlignment="1">
      <alignment horizontal="right" vertical="top"/>
    </xf>
    <xf numFmtId="37" fontId="11" fillId="9" borderId="0" xfId="0" applyFont="1" applyFill="1" applyAlignment="1">
      <alignment horizontal="left" vertical="top" wrapText="1"/>
    </xf>
    <xf numFmtId="37" fontId="13" fillId="9" borderId="0" xfId="0" applyFont="1" applyFill="1" applyAlignment="1">
      <alignment horizontal="right" vertical="top"/>
    </xf>
    <xf numFmtId="37" fontId="12" fillId="9" borderId="0" xfId="0" applyFont="1" applyFill="1" applyAlignment="1">
      <alignment horizontal="center" vertical="top"/>
    </xf>
    <xf numFmtId="37" fontId="11" fillId="11" borderId="0" xfId="0" applyFont="1" applyFill="1" applyAlignment="1">
      <alignment horizontal="left" vertical="top"/>
    </xf>
    <xf numFmtId="15" fontId="11" fillId="11" borderId="0" xfId="0" applyNumberFormat="1" applyFont="1" applyFill="1" applyAlignment="1">
      <alignment horizontal="center" vertical="top" wrapText="1"/>
    </xf>
    <xf numFmtId="37" fontId="11" fillId="11" borderId="0" xfId="0" applyFont="1" applyFill="1" applyAlignment="1">
      <alignment horizontal="center" vertical="top"/>
    </xf>
    <xf numFmtId="0" fontId="11" fillId="11" borderId="0" xfId="0" applyNumberFormat="1" applyFont="1" applyFill="1" applyAlignment="1">
      <alignment horizontal="left" vertical="top" wrapText="1"/>
    </xf>
    <xf numFmtId="37" fontId="12" fillId="11" borderId="0" xfId="0" applyFont="1" applyFill="1" applyAlignment="1">
      <alignment horizontal="center" vertical="top"/>
    </xf>
    <xf numFmtId="37" fontId="10" fillId="11" borderId="0" xfId="0" applyFont="1" applyFill="1" applyAlignment="1">
      <alignment horizontal="right" vertical="top"/>
    </xf>
    <xf numFmtId="165" fontId="11" fillId="11" borderId="2" xfId="1" applyNumberFormat="1" applyFont="1" applyFill="1" applyBorder="1" applyAlignment="1">
      <alignment horizontal="right" vertical="top"/>
    </xf>
    <xf numFmtId="37" fontId="12" fillId="11" borderId="0" xfId="0" applyFont="1" applyFill="1" applyAlignment="1">
      <alignment horizontal="center" vertical="top" wrapText="1"/>
    </xf>
    <xf numFmtId="165" fontId="11" fillId="11" borderId="0" xfId="1" applyNumberFormat="1" applyFont="1" applyFill="1" applyAlignment="1">
      <alignment horizontal="right" vertical="top"/>
    </xf>
    <xf numFmtId="37" fontId="11" fillId="11" borderId="0" xfId="0" applyFont="1" applyFill="1" applyAlignment="1">
      <alignment horizontal="right" vertical="top"/>
    </xf>
    <xf numFmtId="165" fontId="28" fillId="11" borderId="0" xfId="1" applyNumberFormat="1" applyFont="1" applyFill="1" applyBorder="1" applyAlignment="1">
      <alignment horizontal="right" vertical="top"/>
    </xf>
    <xf numFmtId="37" fontId="33" fillId="11" borderId="0" xfId="0" applyFont="1" applyFill="1" applyAlignment="1">
      <alignment vertical="top"/>
    </xf>
    <xf numFmtId="37" fontId="33" fillId="11" borderId="0" xfId="0" applyFont="1" applyFill="1" applyAlignment="1">
      <alignment horizontal="center" vertical="top"/>
    </xf>
    <xf numFmtId="37" fontId="11" fillId="11" borderId="0" xfId="0" applyFont="1" applyFill="1" applyAlignment="1">
      <alignment vertical="top"/>
    </xf>
    <xf numFmtId="37" fontId="11" fillId="16" borderId="0" xfId="0" applyFont="1" applyFill="1" applyAlignment="1">
      <alignment horizontal="center" vertical="top"/>
    </xf>
    <xf numFmtId="37" fontId="11" fillId="16" borderId="0" xfId="0" applyFont="1" applyFill="1" applyAlignment="1">
      <alignment vertical="top"/>
    </xf>
    <xf numFmtId="37" fontId="33" fillId="16" borderId="0" xfId="0" applyFont="1" applyFill="1" applyAlignment="1">
      <alignment vertical="top"/>
    </xf>
    <xf numFmtId="37" fontId="33" fillId="16" borderId="0" xfId="0" applyFont="1" applyFill="1" applyAlignment="1">
      <alignment horizontal="center" vertical="top"/>
    </xf>
    <xf numFmtId="37" fontId="36" fillId="16" borderId="0" xfId="0" applyFont="1" applyFill="1" applyAlignment="1">
      <alignment horizontal="left" vertical="top"/>
    </xf>
    <xf numFmtId="15" fontId="36" fillId="16" borderId="0" xfId="0" applyNumberFormat="1" applyFont="1" applyFill="1" applyAlignment="1">
      <alignment horizontal="center" vertical="top" wrapText="1"/>
    </xf>
    <xf numFmtId="37" fontId="36" fillId="16" borderId="0" xfId="0" applyFont="1" applyFill="1" applyAlignment="1">
      <alignment horizontal="center" vertical="top"/>
    </xf>
    <xf numFmtId="0" fontId="36" fillId="16" borderId="0" xfId="0" applyNumberFormat="1" applyFont="1" applyFill="1" applyAlignment="1">
      <alignment horizontal="left" vertical="top" wrapText="1"/>
    </xf>
    <xf numFmtId="165" fontId="33" fillId="16" borderId="0" xfId="1" applyNumberFormat="1" applyFont="1" applyFill="1" applyAlignment="1">
      <alignment horizontal="right" vertical="top"/>
    </xf>
    <xf numFmtId="165" fontId="36" fillId="16" borderId="0" xfId="1" applyNumberFormat="1" applyFont="1" applyFill="1" applyAlignment="1">
      <alignment horizontal="right" vertical="top"/>
    </xf>
    <xf numFmtId="37" fontId="36" fillId="16" borderId="0" xfId="0" applyFont="1" applyFill="1" applyAlignment="1">
      <alignment horizontal="right" vertical="top"/>
    </xf>
    <xf numFmtId="37" fontId="36" fillId="16" borderId="0" xfId="0" applyFont="1" applyFill="1" applyAlignment="1">
      <alignment vertical="top"/>
    </xf>
    <xf numFmtId="37" fontId="33" fillId="16" borderId="0" xfId="0" applyFont="1" applyFill="1" applyAlignment="1">
      <alignment horizontal="left" vertical="top"/>
    </xf>
    <xf numFmtId="37" fontId="14" fillId="16" borderId="0" xfId="0" applyFont="1" applyFill="1" applyAlignment="1">
      <alignment vertical="top"/>
    </xf>
    <xf numFmtId="0" fontId="11" fillId="16" borderId="0" xfId="0" applyNumberFormat="1" applyFont="1" applyFill="1" applyAlignment="1">
      <alignment vertical="top"/>
    </xf>
    <xf numFmtId="165" fontId="36" fillId="16" borderId="0" xfId="1" applyNumberFormat="1" applyFont="1" applyFill="1" applyAlignment="1">
      <alignment vertical="top"/>
    </xf>
    <xf numFmtId="165" fontId="11" fillId="0" borderId="0" xfId="0" applyNumberFormat="1" applyFont="1" applyFill="1" applyAlignment="1">
      <alignment horizontal="left" vertical="top"/>
    </xf>
    <xf numFmtId="0" fontId="36" fillId="16" borderId="0" xfId="0" applyNumberFormat="1" applyFont="1" applyFill="1" applyAlignment="1">
      <alignment vertical="top"/>
    </xf>
    <xf numFmtId="43" fontId="36" fillId="16" borderId="0" xfId="1" applyFont="1" applyFill="1" applyAlignment="1">
      <alignment horizontal="right" vertical="top"/>
    </xf>
    <xf numFmtId="165" fontId="36" fillId="16" borderId="2" xfId="1" applyNumberFormat="1" applyFont="1" applyFill="1" applyBorder="1" applyAlignment="1">
      <alignment horizontal="right" vertical="top"/>
    </xf>
    <xf numFmtId="165" fontId="36" fillId="16" borderId="2" xfId="1" applyNumberFormat="1" applyFont="1" applyFill="1" applyBorder="1" applyAlignment="1">
      <alignment vertical="top"/>
    </xf>
    <xf numFmtId="165" fontId="36" fillId="16" borderId="0" xfId="1" applyNumberFormat="1" applyFont="1" applyFill="1" applyBorder="1" applyAlignment="1">
      <alignment horizontal="right" vertical="top"/>
    </xf>
    <xf numFmtId="37" fontId="36" fillId="16" borderId="0" xfId="0" applyFont="1" applyFill="1" applyBorder="1" applyAlignment="1">
      <alignment vertical="top"/>
    </xf>
    <xf numFmtId="37" fontId="36" fillId="16" borderId="0" xfId="0" applyFont="1" applyFill="1" applyBorder="1" applyAlignment="1">
      <alignment horizontal="center" vertical="top"/>
    </xf>
    <xf numFmtId="0" fontId="36" fillId="16" borderId="0" xfId="0" applyNumberFormat="1" applyFont="1" applyFill="1" applyBorder="1" applyAlignment="1">
      <alignment vertical="top"/>
    </xf>
    <xf numFmtId="37" fontId="36" fillId="16" borderId="0" xfId="0" applyFont="1" applyFill="1" applyBorder="1" applyAlignment="1">
      <alignment horizontal="right" vertical="top"/>
    </xf>
    <xf numFmtId="165" fontId="36" fillId="16" borderId="0" xfId="1" applyNumberFormat="1" applyFont="1" applyFill="1" applyBorder="1" applyAlignment="1">
      <alignment vertical="top"/>
    </xf>
    <xf numFmtId="37" fontId="10" fillId="7" borderId="22" xfId="0" applyFont="1" applyFill="1" applyBorder="1" applyAlignment="1">
      <alignment vertical="top"/>
    </xf>
    <xf numFmtId="37" fontId="14" fillId="7" borderId="23" xfId="0" applyFont="1" applyFill="1" applyBorder="1" applyAlignment="1">
      <alignment vertical="top"/>
    </xf>
    <xf numFmtId="37" fontId="11" fillId="7" borderId="23" xfId="0" applyFont="1" applyFill="1" applyBorder="1" applyAlignment="1">
      <alignment horizontal="center" vertical="top"/>
    </xf>
    <xf numFmtId="0" fontId="11" fillId="7" borderId="23" xfId="0" applyNumberFormat="1" applyFont="1" applyFill="1" applyBorder="1" applyAlignment="1">
      <alignment vertical="top"/>
    </xf>
    <xf numFmtId="37" fontId="11" fillId="7" borderId="23" xfId="0" applyFont="1" applyFill="1" applyBorder="1" applyAlignment="1">
      <alignment vertical="top"/>
    </xf>
    <xf numFmtId="37" fontId="10" fillId="7" borderId="23" xfId="0" applyFont="1" applyFill="1" applyBorder="1" applyAlignment="1">
      <alignment vertical="top"/>
    </xf>
    <xf numFmtId="37" fontId="11" fillId="7" borderId="24" xfId="0" applyFont="1" applyFill="1" applyBorder="1" applyAlignment="1">
      <alignment vertical="top"/>
    </xf>
    <xf numFmtId="168" fontId="11" fillId="0" borderId="0" xfId="0" applyNumberFormat="1" applyFont="1" applyFill="1" applyAlignment="1">
      <alignment horizontal="right" vertical="top"/>
    </xf>
    <xf numFmtId="0" fontId="11" fillId="13" borderId="15" xfId="0" applyNumberFormat="1" applyFont="1" applyFill="1" applyBorder="1" applyAlignment="1">
      <alignment horizontal="center" vertical="top"/>
    </xf>
    <xf numFmtId="37" fontId="11" fillId="13" borderId="23" xfId="0" applyFont="1" applyFill="1" applyBorder="1" applyAlignment="1">
      <alignment horizontal="center" vertical="top" wrapText="1"/>
    </xf>
    <xf numFmtId="37" fontId="11" fillId="13" borderId="15" xfId="0" applyFont="1" applyFill="1" applyBorder="1" applyAlignment="1">
      <alignment horizontal="center" vertical="top" wrapText="1"/>
    </xf>
    <xf numFmtId="37" fontId="11" fillId="13" borderId="0" xfId="0" applyFont="1" applyFill="1" applyBorder="1" applyAlignment="1">
      <alignment horizontal="center" vertical="top" wrapText="1"/>
    </xf>
    <xf numFmtId="37" fontId="11" fillId="13" borderId="20" xfId="0" applyFont="1" applyFill="1" applyBorder="1" applyAlignment="1">
      <alignment horizontal="center" vertical="top" wrapText="1"/>
    </xf>
    <xf numFmtId="37" fontId="11" fillId="13" borderId="15" xfId="0" applyFont="1" applyFill="1" applyBorder="1" applyAlignment="1">
      <alignment horizontal="center" vertical="top"/>
    </xf>
    <xf numFmtId="37" fontId="11" fillId="2" borderId="15" xfId="0" applyFont="1" applyFill="1" applyBorder="1" applyAlignment="1">
      <alignment horizontal="center"/>
    </xf>
    <xf numFmtId="37" fontId="11" fillId="2" borderId="20" xfId="0" applyFont="1" applyFill="1" applyBorder="1" applyAlignment="1">
      <alignment horizontal="center"/>
    </xf>
    <xf numFmtId="37" fontId="11" fillId="13" borderId="0" xfId="0" applyFont="1" applyFill="1" applyBorder="1" applyAlignment="1">
      <alignment horizontal="center" vertical="center" wrapText="1"/>
    </xf>
    <xf numFmtId="37" fontId="11" fillId="13" borderId="20" xfId="0" applyFont="1" applyFill="1" applyBorder="1" applyAlignment="1">
      <alignment horizontal="center" vertical="center" wrapText="1"/>
    </xf>
    <xf numFmtId="37" fontId="11" fillId="0" borderId="0" xfId="0" applyFont="1" applyFill="1" applyBorder="1" applyAlignment="1">
      <alignment horizontal="center" vertical="center" wrapText="1"/>
    </xf>
    <xf numFmtId="0" fontId="11" fillId="9" borderId="0" xfId="0" applyNumberFormat="1" applyFont="1" applyFill="1" applyBorder="1" applyAlignment="1">
      <alignment horizontal="center" vertical="top"/>
    </xf>
    <xf numFmtId="0" fontId="11" fillId="13" borderId="0" xfId="0" applyNumberFormat="1" applyFont="1" applyFill="1" applyBorder="1" applyAlignment="1">
      <alignment horizontal="center" vertical="top"/>
    </xf>
    <xf numFmtId="0" fontId="11" fillId="13" borderId="0" xfId="0" applyNumberFormat="1" applyFont="1" applyFill="1" applyBorder="1" applyAlignment="1">
      <alignment horizontal="center" vertical="top" wrapText="1"/>
    </xf>
    <xf numFmtId="0" fontId="11" fillId="8" borderId="0" xfId="0" applyNumberFormat="1" applyFont="1" applyFill="1" applyBorder="1" applyAlignment="1">
      <alignment horizontal="center" vertical="top"/>
    </xf>
    <xf numFmtId="37" fontId="11" fillId="13" borderId="20" xfId="0" applyFont="1" applyFill="1" applyBorder="1" applyAlignment="1">
      <alignment horizontal="center" vertical="top"/>
    </xf>
    <xf numFmtId="165" fontId="11" fillId="15" borderId="0" xfId="1" applyNumberFormat="1" applyFont="1" applyFill="1" applyAlignment="1">
      <alignment horizontal="right" vertical="top"/>
    </xf>
    <xf numFmtId="37" fontId="11" fillId="0" borderId="0" xfId="0" applyFont="1" applyFill="1" applyBorder="1" applyAlignment="1">
      <alignment horizontal="center" vertical="top" wrapText="1"/>
    </xf>
    <xf numFmtId="37" fontId="11" fillId="16" borderId="0" xfId="0" applyFont="1" applyFill="1" applyBorder="1" applyAlignment="1">
      <alignment horizontal="center" vertical="top"/>
    </xf>
    <xf numFmtId="165" fontId="41" fillId="0" borderId="0" xfId="1" applyNumberFormat="1" applyFont="1" applyFill="1" applyBorder="1" applyAlignment="1">
      <alignment horizontal="right" vertical="top"/>
    </xf>
    <xf numFmtId="165" fontId="11" fillId="12" borderId="18" xfId="1" applyNumberFormat="1" applyFont="1" applyFill="1" applyBorder="1" applyAlignment="1">
      <alignment horizontal="right" vertical="top"/>
    </xf>
    <xf numFmtId="0" fontId="11" fillId="13" borderId="22" xfId="0" applyNumberFormat="1" applyFont="1" applyFill="1" applyBorder="1" applyAlignment="1">
      <alignment horizontal="left" vertical="top"/>
    </xf>
    <xf numFmtId="37" fontId="13" fillId="12" borderId="14" xfId="0" applyFont="1" applyFill="1" applyBorder="1" applyAlignment="1">
      <alignment horizontal="right" vertical="top"/>
    </xf>
    <xf numFmtId="37" fontId="13" fillId="12" borderId="16" xfId="0" applyFont="1" applyFill="1" applyBorder="1" applyAlignment="1">
      <alignment horizontal="right" vertical="top"/>
    </xf>
    <xf numFmtId="37" fontId="13" fillId="12" borderId="17" xfId="0" applyFont="1" applyFill="1" applyBorder="1" applyAlignment="1">
      <alignment horizontal="right" vertical="top"/>
    </xf>
    <xf numFmtId="37" fontId="13" fillId="12" borderId="18" xfId="0" applyFont="1" applyFill="1" applyBorder="1" applyAlignment="1">
      <alignment horizontal="right" vertical="top"/>
    </xf>
    <xf numFmtId="165" fontId="11" fillId="12" borderId="17" xfId="1" applyNumberFormat="1" applyFont="1" applyFill="1" applyBorder="1" applyAlignment="1">
      <alignment horizontal="right" vertical="top"/>
    </xf>
    <xf numFmtId="165" fontId="13" fillId="12" borderId="17" xfId="1" applyNumberFormat="1" applyFont="1" applyFill="1" applyBorder="1" applyAlignment="1">
      <alignment horizontal="right" vertical="top"/>
    </xf>
    <xf numFmtId="165" fontId="13" fillId="12" borderId="18" xfId="1" applyNumberFormat="1" applyFont="1" applyFill="1" applyBorder="1" applyAlignment="1">
      <alignment horizontal="right" vertical="top"/>
    </xf>
    <xf numFmtId="165" fontId="11" fillId="12" borderId="19" xfId="1" applyNumberFormat="1" applyFont="1" applyFill="1" applyBorder="1" applyAlignment="1">
      <alignment horizontal="right" vertical="top"/>
    </xf>
    <xf numFmtId="165" fontId="11" fillId="12" borderId="21" xfId="1" applyNumberFormat="1" applyFont="1" applyFill="1" applyBorder="1" applyAlignment="1">
      <alignment horizontal="right" vertical="top"/>
    </xf>
    <xf numFmtId="165" fontId="11" fillId="12" borderId="14" xfId="1" applyNumberFormat="1" applyFont="1" applyFill="1" applyBorder="1" applyAlignment="1">
      <alignment horizontal="right" vertical="top"/>
    </xf>
    <xf numFmtId="165" fontId="11" fillId="12" borderId="16" xfId="1" applyNumberFormat="1" applyFont="1" applyFill="1" applyBorder="1" applyAlignment="1">
      <alignment horizontal="right" vertical="top"/>
    </xf>
    <xf numFmtId="37" fontId="11" fillId="12" borderId="17" xfId="0" applyFont="1" applyFill="1" applyBorder="1" applyAlignment="1">
      <alignment vertical="top"/>
    </xf>
    <xf numFmtId="37" fontId="11" fillId="12" borderId="18" xfId="0" applyFont="1" applyFill="1" applyBorder="1" applyAlignment="1">
      <alignment vertical="top"/>
    </xf>
    <xf numFmtId="165" fontId="33" fillId="12" borderId="17" xfId="1" applyNumberFormat="1" applyFont="1" applyFill="1" applyBorder="1" applyAlignment="1">
      <alignment vertical="top"/>
    </xf>
    <xf numFmtId="165" fontId="33" fillId="12" borderId="18" xfId="1" applyNumberFormat="1" applyFont="1" applyFill="1" applyBorder="1" applyAlignment="1">
      <alignment vertical="top"/>
    </xf>
    <xf numFmtId="165" fontId="33" fillId="8" borderId="0" xfId="1" applyNumberFormat="1" applyFont="1" applyFill="1" applyAlignment="1">
      <alignment vertical="top"/>
    </xf>
    <xf numFmtId="165" fontId="33" fillId="8" borderId="0" xfId="1" applyNumberFormat="1" applyFont="1" applyFill="1" applyAlignment="1">
      <alignment horizontal="right" vertical="top"/>
    </xf>
    <xf numFmtId="37" fontId="11" fillId="8" borderId="0" xfId="0" applyFont="1" applyFill="1" applyAlignment="1">
      <alignment vertical="top"/>
    </xf>
    <xf numFmtId="37" fontId="11" fillId="8" borderId="0" xfId="0" applyFont="1" applyFill="1" applyAlignment="1">
      <alignment horizontal="right" vertical="top"/>
    </xf>
    <xf numFmtId="165" fontId="11" fillId="12" borderId="32" xfId="1" applyNumberFormat="1" applyFont="1" applyFill="1" applyBorder="1" applyAlignment="1">
      <alignment horizontal="right" vertical="top"/>
    </xf>
    <xf numFmtId="165" fontId="11" fillId="12" borderId="22" xfId="1" applyNumberFormat="1" applyFont="1" applyFill="1" applyBorder="1" applyAlignment="1">
      <alignment horizontal="right" vertical="top"/>
    </xf>
    <xf numFmtId="165" fontId="11" fillId="12" borderId="24" xfId="1" applyNumberFormat="1" applyFont="1" applyFill="1" applyBorder="1" applyAlignment="1">
      <alignment horizontal="right" vertical="top"/>
    </xf>
    <xf numFmtId="37" fontId="11" fillId="12" borderId="17" xfId="0" applyFont="1" applyFill="1" applyBorder="1" applyAlignment="1">
      <alignment horizontal="right" vertical="top"/>
    </xf>
    <xf numFmtId="37" fontId="11" fillId="12" borderId="18" xfId="0" applyFont="1" applyFill="1" applyBorder="1" applyAlignment="1">
      <alignment horizontal="right" vertical="top"/>
    </xf>
    <xf numFmtId="37" fontId="11" fillId="12" borderId="19" xfId="0" applyFont="1" applyFill="1" applyBorder="1" applyAlignment="1">
      <alignment vertical="top"/>
    </xf>
    <xf numFmtId="37" fontId="11" fillId="12" borderId="21" xfId="0" applyFont="1" applyFill="1" applyBorder="1" applyAlignment="1">
      <alignment vertical="top"/>
    </xf>
    <xf numFmtId="37" fontId="11" fillId="17" borderId="0" xfId="0" applyFont="1" applyFill="1" applyAlignment="1">
      <alignment horizontal="left" vertical="top"/>
    </xf>
    <xf numFmtId="15" fontId="11" fillId="17" borderId="0" xfId="0" applyNumberFormat="1" applyFont="1" applyFill="1" applyAlignment="1">
      <alignment horizontal="center" vertical="top" wrapText="1"/>
    </xf>
    <xf numFmtId="37" fontId="11" fillId="17" borderId="0" xfId="0" applyFont="1" applyFill="1" applyAlignment="1">
      <alignment horizontal="center" vertical="top"/>
    </xf>
    <xf numFmtId="0" fontId="11" fillId="17" borderId="0" xfId="0" applyNumberFormat="1" applyFont="1" applyFill="1" applyAlignment="1">
      <alignment horizontal="left" vertical="top" wrapText="1"/>
    </xf>
    <xf numFmtId="37" fontId="12" fillId="17" borderId="0" xfId="0" applyFont="1" applyFill="1" applyAlignment="1">
      <alignment horizontal="center" vertical="top"/>
    </xf>
    <xf numFmtId="165" fontId="10" fillId="17" borderId="0" xfId="1" applyNumberFormat="1" applyFont="1" applyFill="1" applyAlignment="1">
      <alignment horizontal="right" vertical="top"/>
    </xf>
    <xf numFmtId="165" fontId="11" fillId="17" borderId="0" xfId="1" applyNumberFormat="1" applyFont="1" applyFill="1" applyAlignment="1">
      <alignment horizontal="right" vertical="top"/>
    </xf>
    <xf numFmtId="37" fontId="11" fillId="17" borderId="0" xfId="0" applyFont="1" applyFill="1" applyAlignment="1">
      <alignment horizontal="right" vertical="top"/>
    </xf>
    <xf numFmtId="37" fontId="11" fillId="17" borderId="0" xfId="0" applyFont="1" applyFill="1" applyAlignment="1">
      <alignment vertical="top"/>
    </xf>
    <xf numFmtId="37" fontId="33" fillId="17" borderId="0" xfId="0" applyFont="1" applyFill="1" applyAlignment="1">
      <alignment vertical="top"/>
    </xf>
    <xf numFmtId="37" fontId="33" fillId="17" borderId="0" xfId="0" applyFont="1" applyFill="1" applyAlignment="1">
      <alignment horizontal="center" vertical="top"/>
    </xf>
    <xf numFmtId="37" fontId="10" fillId="17" borderId="0" xfId="0" applyFont="1" applyFill="1" applyAlignment="1">
      <alignment vertical="top"/>
    </xf>
    <xf numFmtId="37" fontId="11" fillId="17" borderId="0" xfId="0" applyFont="1" applyFill="1" applyBorder="1" applyAlignment="1">
      <alignment vertical="top"/>
    </xf>
    <xf numFmtId="37" fontId="10" fillId="17" borderId="0" xfId="0" applyFont="1" applyFill="1" applyAlignment="1">
      <alignment horizontal="right" vertical="top"/>
    </xf>
    <xf numFmtId="37" fontId="12" fillId="17" borderId="0" xfId="0" applyFont="1" applyFill="1" applyAlignment="1">
      <alignment horizontal="center" vertical="top" wrapText="1"/>
    </xf>
    <xf numFmtId="165" fontId="28" fillId="17" borderId="0" xfId="1" applyNumberFormat="1" applyFont="1" applyFill="1" applyBorder="1" applyAlignment="1">
      <alignment horizontal="right" vertical="top"/>
    </xf>
    <xf numFmtId="165" fontId="11" fillId="17" borderId="0" xfId="1" applyNumberFormat="1" applyFont="1" applyFill="1" applyBorder="1" applyAlignment="1">
      <alignment horizontal="right" vertical="top"/>
    </xf>
    <xf numFmtId="165" fontId="11" fillId="10" borderId="23" xfId="1" applyNumberFormat="1" applyFont="1" applyFill="1" applyBorder="1" applyAlignment="1">
      <alignment horizontal="center" vertical="top"/>
    </xf>
    <xf numFmtId="0" fontId="11" fillId="13" borderId="14" xfId="0" applyNumberFormat="1" applyFont="1" applyFill="1" applyBorder="1" applyAlignment="1">
      <alignment vertical="top"/>
    </xf>
    <xf numFmtId="165" fontId="11" fillId="13" borderId="15" xfId="1" applyNumberFormat="1" applyFont="1" applyFill="1" applyBorder="1" applyAlignment="1">
      <alignment vertical="top"/>
    </xf>
    <xf numFmtId="165" fontId="11" fillId="13" borderId="16" xfId="1" applyNumberFormat="1" applyFont="1" applyFill="1" applyBorder="1" applyAlignment="1">
      <alignment vertical="top"/>
    </xf>
    <xf numFmtId="0" fontId="11" fillId="13" borderId="19" xfId="0" applyNumberFormat="1" applyFont="1" applyFill="1" applyBorder="1" applyAlignment="1">
      <alignment vertical="top"/>
    </xf>
    <xf numFmtId="165" fontId="11" fillId="13" borderId="20" xfId="1" applyNumberFormat="1" applyFont="1" applyFill="1" applyBorder="1" applyAlignment="1">
      <alignment vertical="top"/>
    </xf>
    <xf numFmtId="165" fontId="11" fillId="13" borderId="21" xfId="1" applyNumberFormat="1" applyFont="1" applyFill="1" applyBorder="1" applyAlignment="1">
      <alignment vertical="top"/>
    </xf>
    <xf numFmtId="165" fontId="11" fillId="12" borderId="0" xfId="1" applyNumberFormat="1" applyFont="1" applyFill="1" applyBorder="1" applyAlignment="1">
      <alignment horizontal="right" vertical="top"/>
    </xf>
    <xf numFmtId="39" fontId="11" fillId="0" borderId="0" xfId="0" applyNumberFormat="1" applyFont="1" applyAlignment="1">
      <alignment vertical="top"/>
    </xf>
    <xf numFmtId="43" fontId="11" fillId="0" borderId="0" xfId="1" applyNumberFormat="1" applyFont="1" applyFill="1" applyAlignment="1">
      <alignment horizontal="right" vertical="top"/>
    </xf>
    <xf numFmtId="43" fontId="11" fillId="17" borderId="0" xfId="1" applyNumberFormat="1" applyFont="1" applyFill="1" applyAlignment="1">
      <alignment horizontal="right" vertical="top"/>
    </xf>
    <xf numFmtId="43" fontId="11" fillId="0" borderId="0" xfId="1" applyNumberFormat="1" applyFont="1" applyAlignment="1">
      <alignment vertical="top"/>
    </xf>
    <xf numFmtId="43" fontId="18" fillId="0" borderId="0" xfId="1" applyNumberFormat="1" applyFont="1" applyFill="1" applyBorder="1" applyAlignment="1">
      <alignment horizontal="right" vertical="top"/>
    </xf>
    <xf numFmtId="43" fontId="36" fillId="16" borderId="2" xfId="1" applyNumberFormat="1" applyFont="1" applyFill="1" applyBorder="1" applyAlignment="1">
      <alignment horizontal="right" vertical="top"/>
    </xf>
    <xf numFmtId="165" fontId="11" fillId="0" borderId="0" xfId="1" applyNumberFormat="1" applyFont="1" applyFill="1" applyAlignment="1">
      <alignment horizontal="center" vertical="top" wrapText="1"/>
    </xf>
    <xf numFmtId="49" fontId="11" fillId="0" borderId="0" xfId="0" applyNumberFormat="1" applyFont="1" applyFill="1" applyAlignment="1">
      <alignment vertical="top" wrapText="1"/>
    </xf>
    <xf numFmtId="43" fontId="12" fillId="0" borderId="0" xfId="1" applyFont="1" applyFill="1" applyBorder="1" applyAlignment="1">
      <alignment horizontal="center" vertical="top"/>
    </xf>
    <xf numFmtId="0" fontId="11" fillId="13" borderId="17" xfId="0" applyNumberFormat="1" applyFont="1" applyFill="1" applyBorder="1" applyAlignment="1">
      <alignment horizontal="left" vertical="top" wrapText="1"/>
    </xf>
    <xf numFmtId="0" fontId="11" fillId="13" borderId="17" xfId="0" applyNumberFormat="1" applyFont="1" applyFill="1" applyBorder="1" applyAlignment="1">
      <alignment horizontal="center" vertical="top" wrapText="1"/>
    </xf>
    <xf numFmtId="37" fontId="11" fillId="0" borderId="0" xfId="0" applyFont="1" applyFill="1" applyAlignment="1">
      <alignment horizontal="left" vertical="top" wrapText="1"/>
    </xf>
    <xf numFmtId="37" fontId="12" fillId="0" borderId="0" xfId="0" applyFont="1" applyFill="1" applyAlignment="1">
      <alignment horizontal="center" vertical="top" wrapText="1"/>
    </xf>
    <xf numFmtId="37" fontId="31" fillId="0" borderId="0" xfId="0" applyFont="1" applyFill="1" applyAlignment="1">
      <alignment horizontal="left" vertical="top" wrapText="1"/>
    </xf>
    <xf numFmtId="37" fontId="12" fillId="0" borderId="0" xfId="0" applyFont="1" applyFill="1" applyBorder="1" applyAlignment="1">
      <alignment horizontal="center" vertical="top" wrapText="1"/>
    </xf>
    <xf numFmtId="37" fontId="12" fillId="0" borderId="0" xfId="0" applyFont="1" applyFill="1" applyBorder="1" applyAlignment="1">
      <alignment horizontal="center" vertical="top"/>
    </xf>
    <xf numFmtId="37" fontId="10" fillId="0" borderId="0" xfId="0" applyFont="1" applyFill="1" applyBorder="1" applyAlignment="1">
      <alignment vertical="top" wrapText="1"/>
    </xf>
    <xf numFmtId="37" fontId="11" fillId="0" borderId="0" xfId="0" applyFont="1" applyFill="1" applyBorder="1" applyAlignment="1">
      <alignment horizontal="left" vertical="top" wrapText="1"/>
    </xf>
    <xf numFmtId="37" fontId="11" fillId="0" borderId="0" xfId="0" applyFont="1" applyFill="1" applyBorder="1" applyAlignment="1">
      <alignment horizontal="left" vertical="top"/>
    </xf>
    <xf numFmtId="37" fontId="11" fillId="0" borderId="0" xfId="0" applyFont="1" applyFill="1" applyAlignment="1">
      <alignment horizontal="left" vertical="top"/>
    </xf>
    <xf numFmtId="37" fontId="11" fillId="0" borderId="0" xfId="0" applyFont="1" applyFill="1" applyAlignment="1">
      <alignment horizontal="left" vertical="top"/>
    </xf>
    <xf numFmtId="0" fontId="11" fillId="13" borderId="17" xfId="0" applyNumberFormat="1" applyFont="1" applyFill="1" applyBorder="1" applyAlignment="1">
      <alignment horizontal="left" vertical="top" wrapText="1"/>
    </xf>
    <xf numFmtId="37" fontId="11" fillId="0" borderId="0" xfId="0" applyFont="1" applyFill="1" applyAlignment="1">
      <alignment horizontal="left" vertical="top"/>
    </xf>
    <xf numFmtId="37" fontId="12" fillId="0" borderId="0" xfId="0" applyFont="1" applyFill="1" applyAlignment="1">
      <alignment horizontal="center" vertical="top" wrapText="1"/>
    </xf>
    <xf numFmtId="165" fontId="11" fillId="9" borderId="0" xfId="1" applyNumberFormat="1" applyFont="1" applyFill="1" applyBorder="1" applyAlignment="1">
      <alignment horizontal="right" vertical="top"/>
    </xf>
    <xf numFmtId="165" fontId="11" fillId="13" borderId="0" xfId="1" quotePrefix="1" applyNumberFormat="1" applyFont="1" applyFill="1" applyBorder="1" applyAlignment="1">
      <alignment horizontal="right" vertical="top"/>
    </xf>
    <xf numFmtId="165" fontId="11" fillId="10" borderId="0" xfId="1" applyNumberFormat="1" applyFont="1" applyFill="1" applyBorder="1" applyAlignment="1">
      <alignment horizontal="center" vertical="top"/>
    </xf>
    <xf numFmtId="165" fontId="10" fillId="13" borderId="0" xfId="1" applyNumberFormat="1" applyFont="1" applyFill="1" applyBorder="1" applyAlignment="1">
      <alignment horizontal="left" vertical="top" wrapText="1"/>
    </xf>
    <xf numFmtId="165" fontId="11" fillId="11" borderId="0" xfId="1" applyNumberFormat="1" applyFont="1" applyFill="1" applyBorder="1" applyAlignment="1">
      <alignment horizontal="right" vertical="top"/>
    </xf>
    <xf numFmtId="37" fontId="11" fillId="0" borderId="20" xfId="0" applyFont="1" applyFill="1" applyBorder="1" applyAlignment="1">
      <alignment horizontal="right" vertical="top"/>
    </xf>
    <xf numFmtId="171" fontId="11" fillId="0" borderId="0" xfId="1" applyNumberFormat="1" applyFont="1" applyFill="1" applyBorder="1" applyAlignment="1">
      <alignment horizontal="center" vertical="top"/>
    </xf>
    <xf numFmtId="37" fontId="10" fillId="18" borderId="0" xfId="0" applyFont="1" applyFill="1" applyBorder="1" applyAlignment="1">
      <alignment horizontal="center" vertical="center"/>
    </xf>
    <xf numFmtId="37" fontId="10" fillId="18" borderId="20" xfId="0" quotePrefix="1" applyFont="1" applyFill="1" applyBorder="1" applyAlignment="1">
      <alignment horizontal="center"/>
    </xf>
    <xf numFmtId="37" fontId="10" fillId="18" borderId="20" xfId="0" applyFont="1" applyFill="1" applyBorder="1" applyAlignment="1">
      <alignment horizontal="center" vertical="top"/>
    </xf>
    <xf numFmtId="0" fontId="11" fillId="13" borderId="17" xfId="0" applyNumberFormat="1" applyFont="1" applyFill="1" applyBorder="1" applyAlignment="1">
      <alignment horizontal="left" vertical="top" wrapText="1"/>
    </xf>
    <xf numFmtId="15" fontId="11" fillId="0" borderId="0" xfId="0" applyNumberFormat="1" applyFont="1" applyFill="1" applyAlignment="1">
      <alignment horizontal="center" vertical="top"/>
    </xf>
    <xf numFmtId="37" fontId="12" fillId="19" borderId="0" xfId="0" applyFont="1" applyFill="1" applyBorder="1" applyAlignment="1">
      <alignment horizontal="center" vertical="top" wrapText="1"/>
    </xf>
    <xf numFmtId="37" fontId="36" fillId="15" borderId="0" xfId="0" applyFont="1" applyFill="1" applyAlignment="1">
      <alignment horizontal="center" vertical="center"/>
    </xf>
    <xf numFmtId="0" fontId="36" fillId="15" borderId="0" xfId="0" applyNumberFormat="1" applyFont="1" applyFill="1" applyAlignment="1">
      <alignment vertical="center"/>
    </xf>
    <xf numFmtId="37" fontId="11" fillId="15" borderId="0" xfId="0" applyFont="1" applyFill="1" applyAlignment="1">
      <alignment horizontal="center" vertical="center"/>
    </xf>
    <xf numFmtId="165" fontId="36" fillId="15" borderId="0" xfId="1" applyNumberFormat="1" applyFont="1" applyFill="1" applyAlignment="1">
      <alignment horizontal="center" vertical="center"/>
    </xf>
    <xf numFmtId="165" fontId="36" fillId="15" borderId="0" xfId="1" applyNumberFormat="1" applyFont="1" applyFill="1" applyAlignment="1">
      <alignment vertical="center"/>
    </xf>
    <xf numFmtId="37" fontId="36" fillId="15" borderId="0" xfId="0" applyFont="1" applyFill="1" applyAlignment="1">
      <alignment vertical="center"/>
    </xf>
    <xf numFmtId="37" fontId="36" fillId="0" borderId="0" xfId="0" applyFont="1" applyFill="1" applyBorder="1" applyAlignment="1">
      <alignment vertical="center"/>
    </xf>
    <xf numFmtId="37" fontId="36" fillId="15" borderId="0" xfId="0" applyFont="1" applyFill="1" applyAlignment="1">
      <alignment horizontal="left" vertical="center"/>
    </xf>
    <xf numFmtId="37" fontId="12" fillId="19" borderId="0" xfId="0" applyFont="1" applyFill="1" applyAlignment="1">
      <alignment horizontal="center" vertical="top" wrapText="1"/>
    </xf>
    <xf numFmtId="37" fontId="12" fillId="19" borderId="0" xfId="0" applyFont="1" applyFill="1" applyAlignment="1">
      <alignment horizontal="center" vertical="center" wrapText="1"/>
    </xf>
    <xf numFmtId="37" fontId="12" fillId="19" borderId="0" xfId="0" applyFont="1" applyFill="1" applyAlignment="1">
      <alignment horizontal="center" vertical="top"/>
    </xf>
    <xf numFmtId="37" fontId="12" fillId="0" borderId="0" xfId="0" applyFont="1" applyFill="1" applyAlignment="1">
      <alignment horizontal="center" vertical="center" wrapText="1"/>
    </xf>
    <xf numFmtId="37" fontId="10" fillId="20" borderId="0" xfId="0" applyFont="1" applyFill="1" applyAlignment="1">
      <alignment horizontal="left" vertical="center"/>
    </xf>
    <xf numFmtId="37" fontId="10" fillId="20" borderId="0" xfId="0" applyFont="1" applyFill="1" applyAlignment="1">
      <alignment vertical="center"/>
    </xf>
    <xf numFmtId="37" fontId="10" fillId="20" borderId="0" xfId="0" applyFont="1" applyFill="1" applyAlignment="1">
      <alignment horizontal="center" vertical="center"/>
    </xf>
    <xf numFmtId="0" fontId="10" fillId="20" borderId="0" xfId="0" applyNumberFormat="1" applyFont="1" applyFill="1" applyAlignment="1">
      <alignment vertical="center"/>
    </xf>
    <xf numFmtId="165" fontId="10" fillId="20" borderId="0" xfId="1" applyNumberFormat="1" applyFont="1" applyFill="1" applyAlignment="1">
      <alignment horizontal="center" vertical="center"/>
    </xf>
    <xf numFmtId="165" fontId="10" fillId="20" borderId="0" xfId="1" applyNumberFormat="1" applyFont="1" applyFill="1" applyAlignment="1">
      <alignment vertical="center"/>
    </xf>
    <xf numFmtId="37" fontId="10" fillId="20" borderId="0" xfId="0" applyFont="1" applyFill="1" applyBorder="1" applyAlignment="1">
      <alignment vertical="center"/>
    </xf>
    <xf numFmtId="165" fontId="11" fillId="21" borderId="18" xfId="1" applyNumberFormat="1" applyFont="1" applyFill="1" applyBorder="1" applyAlignment="1">
      <alignment horizontal="right" vertical="top"/>
    </xf>
    <xf numFmtId="168" fontId="11" fillId="0" borderId="0" xfId="0" applyNumberFormat="1" applyFont="1" applyAlignment="1">
      <alignment horizontal="left" vertical="top"/>
    </xf>
    <xf numFmtId="165" fontId="32" fillId="13" borderId="15" xfId="1" applyNumberFormat="1" applyFont="1" applyFill="1" applyBorder="1" applyAlignment="1">
      <alignment horizontal="right" vertical="top"/>
    </xf>
    <xf numFmtId="165" fontId="32" fillId="13" borderId="16" xfId="1" applyNumberFormat="1" applyFont="1" applyFill="1" applyBorder="1" applyAlignment="1">
      <alignment horizontal="right" vertical="top"/>
    </xf>
    <xf numFmtId="165" fontId="32" fillId="13" borderId="0" xfId="1" applyNumberFormat="1" applyFont="1" applyFill="1" applyBorder="1" applyAlignment="1">
      <alignment horizontal="right" vertical="top"/>
    </xf>
    <xf numFmtId="165" fontId="32" fillId="13" borderId="18" xfId="1" applyNumberFormat="1" applyFont="1" applyFill="1" applyBorder="1" applyAlignment="1">
      <alignment horizontal="right" vertical="top"/>
    </xf>
    <xf numFmtId="165" fontId="32" fillId="0" borderId="0" xfId="1" applyNumberFormat="1" applyFont="1" applyFill="1" applyBorder="1" applyAlignment="1">
      <alignment horizontal="left" vertical="top"/>
    </xf>
    <xf numFmtId="168" fontId="32" fillId="0" borderId="0" xfId="0" applyNumberFormat="1" applyFont="1" applyAlignment="1">
      <alignment horizontal="left" vertical="top"/>
    </xf>
    <xf numFmtId="165" fontId="32" fillId="0" borderId="0" xfId="1" applyNumberFormat="1" applyFont="1" applyFill="1" applyBorder="1" applyAlignment="1">
      <alignment horizontal="right" vertical="top"/>
    </xf>
    <xf numFmtId="165" fontId="32" fillId="12" borderId="14" xfId="1" applyNumberFormat="1" applyFont="1" applyFill="1" applyBorder="1" applyAlignment="1">
      <alignment horizontal="right" vertical="top"/>
    </xf>
    <xf numFmtId="165" fontId="32" fillId="12" borderId="16" xfId="1" applyNumberFormat="1" applyFont="1" applyFill="1" applyBorder="1" applyAlignment="1">
      <alignment horizontal="right" vertical="top"/>
    </xf>
    <xf numFmtId="165" fontId="32" fillId="12" borderId="17" xfId="1" applyNumberFormat="1" applyFont="1" applyFill="1" applyBorder="1" applyAlignment="1">
      <alignment horizontal="right" vertical="top"/>
    </xf>
    <xf numFmtId="165" fontId="32" fillId="12" borderId="18" xfId="1" applyNumberFormat="1" applyFont="1" applyFill="1" applyBorder="1" applyAlignment="1">
      <alignment horizontal="right" vertical="top"/>
    </xf>
    <xf numFmtId="37" fontId="12" fillId="0" borderId="0" xfId="0" applyFont="1" applyFill="1" applyBorder="1" applyAlignment="1">
      <alignment horizontal="center" vertical="top" wrapText="1"/>
    </xf>
    <xf numFmtId="37" fontId="11" fillId="0" borderId="0" xfId="0" applyFont="1" applyFill="1" applyAlignment="1">
      <alignment horizontal="left" vertical="top" wrapText="1"/>
    </xf>
    <xf numFmtId="37" fontId="11" fillId="0" borderId="0" xfId="0" applyFont="1" applyFill="1" applyAlignment="1">
      <alignment horizontal="left" vertical="top"/>
    </xf>
    <xf numFmtId="14" fontId="32" fillId="9" borderId="0" xfId="0" applyNumberFormat="1" applyFont="1" applyFill="1" applyBorder="1" applyAlignment="1">
      <alignment horizontal="center" vertical="top" wrapText="1"/>
    </xf>
    <xf numFmtId="165" fontId="32" fillId="13" borderId="0" xfId="1" applyNumberFormat="1" applyFont="1" applyFill="1" applyBorder="1" applyAlignment="1">
      <alignment horizontal="left" vertical="top" wrapText="1"/>
    </xf>
    <xf numFmtId="165" fontId="32" fillId="13" borderId="20" xfId="1" applyNumberFormat="1" applyFont="1" applyFill="1" applyBorder="1" applyAlignment="1">
      <alignment horizontal="right" vertical="top"/>
    </xf>
    <xf numFmtId="165" fontId="32" fillId="8" borderId="4" xfId="1" applyNumberFormat="1" applyFont="1" applyFill="1" applyBorder="1" applyAlignment="1">
      <alignment horizontal="right" vertical="top"/>
    </xf>
    <xf numFmtId="165" fontId="32" fillId="13" borderId="23" xfId="1" applyNumberFormat="1" applyFont="1" applyFill="1" applyBorder="1" applyAlignment="1">
      <alignment horizontal="right" vertical="top"/>
    </xf>
    <xf numFmtId="165" fontId="32" fillId="13" borderId="24" xfId="1" applyNumberFormat="1" applyFont="1" applyFill="1" applyBorder="1" applyAlignment="1">
      <alignment horizontal="right" vertical="top"/>
    </xf>
    <xf numFmtId="165" fontId="42" fillId="13" borderId="15" xfId="1" applyNumberFormat="1" applyFont="1" applyFill="1" applyBorder="1" applyAlignment="1">
      <alignment horizontal="right" vertical="top"/>
    </xf>
    <xf numFmtId="165" fontId="42" fillId="13" borderId="16" xfId="1" applyNumberFormat="1" applyFont="1" applyFill="1" applyBorder="1" applyAlignment="1">
      <alignment horizontal="right" vertical="top"/>
    </xf>
    <xf numFmtId="14" fontId="32" fillId="0" borderId="0" xfId="0" applyNumberFormat="1" applyFont="1" applyFill="1" applyBorder="1" applyAlignment="1">
      <alignment horizontal="center" vertical="top"/>
    </xf>
    <xf numFmtId="14" fontId="43" fillId="0" borderId="0" xfId="0" applyNumberFormat="1" applyFont="1" applyFill="1" applyAlignment="1">
      <alignment horizontal="center" vertical="top" wrapText="1"/>
    </xf>
    <xf numFmtId="165" fontId="32" fillId="0" borderId="0" xfId="1" applyNumberFormat="1" applyFont="1" applyFill="1" applyAlignment="1">
      <alignment horizontal="right" vertical="top"/>
    </xf>
    <xf numFmtId="43" fontId="43" fillId="0" borderId="0" xfId="1" applyFont="1" applyFill="1" applyAlignment="1">
      <alignment horizontal="right" vertical="top"/>
    </xf>
    <xf numFmtId="165" fontId="32" fillId="0" borderId="0" xfId="1" applyNumberFormat="1" applyFont="1" applyFill="1" applyAlignment="1">
      <alignment vertical="top"/>
    </xf>
    <xf numFmtId="37" fontId="32" fillId="0" borderId="0" xfId="0" applyFont="1" applyFill="1" applyBorder="1" applyAlignment="1">
      <alignment vertical="top"/>
    </xf>
    <xf numFmtId="0" fontId="32" fillId="13" borderId="17" xfId="0" applyNumberFormat="1" applyFont="1" applyFill="1" applyBorder="1" applyAlignment="1">
      <alignment horizontal="left" vertical="top" wrapText="1"/>
    </xf>
    <xf numFmtId="0" fontId="32" fillId="13" borderId="17" xfId="0" applyNumberFormat="1" applyFont="1" applyFill="1" applyBorder="1" applyAlignment="1">
      <alignment horizontal="left" vertical="top"/>
    </xf>
    <xf numFmtId="15" fontId="43" fillId="0" borderId="0" xfId="0" applyNumberFormat="1" applyFont="1" applyFill="1" applyAlignment="1">
      <alignment horizontal="center" vertical="top" wrapText="1"/>
    </xf>
    <xf numFmtId="43" fontId="32" fillId="13" borderId="0" xfId="1" applyNumberFormat="1" applyFont="1" applyFill="1" applyBorder="1" applyAlignment="1">
      <alignment horizontal="right" vertical="top"/>
    </xf>
    <xf numFmtId="37" fontId="11" fillId="22" borderId="33" xfId="0" applyFont="1" applyFill="1" applyBorder="1" applyAlignment="1">
      <alignment horizontal="left" vertical="top"/>
    </xf>
    <xf numFmtId="15" fontId="11" fillId="22" borderId="33" xfId="0" applyNumberFormat="1" applyFont="1" applyFill="1" applyBorder="1" applyAlignment="1">
      <alignment horizontal="center" vertical="top" wrapText="1"/>
    </xf>
    <xf numFmtId="37" fontId="11" fillId="22" borderId="33" xfId="0" applyFont="1" applyFill="1" applyBorder="1" applyAlignment="1">
      <alignment horizontal="center" vertical="top"/>
    </xf>
    <xf numFmtId="0" fontId="11" fillId="22" borderId="33" xfId="0" applyNumberFormat="1" applyFont="1" applyFill="1" applyBorder="1" applyAlignment="1">
      <alignment horizontal="left" vertical="top" wrapText="1"/>
    </xf>
    <xf numFmtId="37" fontId="12" fillId="22" borderId="33" xfId="0" applyFont="1" applyFill="1" applyBorder="1" applyAlignment="1">
      <alignment horizontal="center" vertical="top"/>
    </xf>
    <xf numFmtId="165" fontId="10" fillId="22" borderId="33" xfId="1" applyNumberFormat="1" applyFont="1" applyFill="1" applyBorder="1" applyAlignment="1">
      <alignment horizontal="right" vertical="top"/>
    </xf>
    <xf numFmtId="165" fontId="11" fillId="22" borderId="33" xfId="1" applyNumberFormat="1" applyFont="1" applyFill="1" applyBorder="1" applyAlignment="1">
      <alignment horizontal="right" vertical="top"/>
    </xf>
    <xf numFmtId="37" fontId="11" fillId="22" borderId="33" xfId="0" applyFont="1" applyFill="1" applyBorder="1" applyAlignment="1">
      <alignment horizontal="right" vertical="top"/>
    </xf>
    <xf numFmtId="37" fontId="11" fillId="22" borderId="33" xfId="0" applyFont="1" applyFill="1" applyBorder="1" applyAlignment="1">
      <alignment vertical="top"/>
    </xf>
    <xf numFmtId="37" fontId="33" fillId="22" borderId="33" xfId="0" applyFont="1" applyFill="1" applyBorder="1" applyAlignment="1">
      <alignment vertical="top"/>
    </xf>
    <xf numFmtId="37" fontId="33" fillId="22" borderId="33" xfId="0" applyFont="1" applyFill="1" applyBorder="1" applyAlignment="1">
      <alignment horizontal="center" vertical="top"/>
    </xf>
    <xf numFmtId="37" fontId="10" fillId="22" borderId="33" xfId="0" applyFont="1" applyFill="1" applyBorder="1" applyAlignment="1">
      <alignment horizontal="left" vertical="top"/>
    </xf>
    <xf numFmtId="165" fontId="32" fillId="22" borderId="18" xfId="1" applyNumberFormat="1" applyFont="1" applyFill="1" applyBorder="1" applyAlignment="1">
      <alignment horizontal="right" vertical="top"/>
    </xf>
    <xf numFmtId="165" fontId="32" fillId="0" borderId="18" xfId="1" applyNumberFormat="1" applyFont="1" applyFill="1" applyBorder="1" applyAlignment="1">
      <alignment horizontal="right" vertical="top"/>
    </xf>
    <xf numFmtId="165" fontId="32" fillId="0" borderId="26" xfId="1" applyNumberFormat="1" applyFont="1" applyFill="1" applyBorder="1" applyAlignment="1">
      <alignment horizontal="right" vertical="top"/>
    </xf>
    <xf numFmtId="165" fontId="43" fillId="0" borderId="0" xfId="1" applyNumberFormat="1" applyFont="1" applyFill="1" applyBorder="1" applyAlignment="1">
      <alignment horizontal="right" vertical="top"/>
    </xf>
    <xf numFmtId="37" fontId="32" fillId="0" borderId="0" xfId="0" applyFont="1" applyFill="1" applyAlignment="1">
      <alignment vertical="top"/>
    </xf>
    <xf numFmtId="37" fontId="32" fillId="0" borderId="0" xfId="0" applyFont="1" applyFill="1" applyAlignment="1">
      <alignment horizontal="right" vertical="top"/>
    </xf>
    <xf numFmtId="165" fontId="32" fillId="9" borderId="9" xfId="1" applyNumberFormat="1" applyFont="1" applyFill="1" applyBorder="1" applyAlignment="1">
      <alignment horizontal="right" vertical="top"/>
    </xf>
    <xf numFmtId="165" fontId="32" fillId="9" borderId="4" xfId="1" applyNumberFormat="1" applyFont="1" applyFill="1" applyBorder="1" applyAlignment="1">
      <alignment horizontal="right" vertical="top"/>
    </xf>
    <xf numFmtId="15" fontId="32" fillId="0" borderId="0" xfId="0" quotePrefix="1" applyNumberFormat="1" applyFont="1" applyFill="1" applyAlignment="1">
      <alignment horizontal="center" vertical="top" wrapText="1"/>
    </xf>
    <xf numFmtId="43" fontId="32" fillId="0" borderId="0" xfId="1" applyFont="1" applyFill="1" applyAlignment="1">
      <alignment horizontal="right" vertical="top"/>
    </xf>
    <xf numFmtId="37" fontId="32" fillId="0" borderId="0" xfId="0" applyFont="1" applyAlignment="1">
      <alignment horizontal="right" vertical="top"/>
    </xf>
    <xf numFmtId="37" fontId="32" fillId="0" borderId="0" xfId="0" applyFont="1" applyAlignment="1">
      <alignment vertical="top"/>
    </xf>
    <xf numFmtId="165" fontId="32" fillId="0" borderId="0" xfId="1" applyNumberFormat="1" applyFont="1" applyFill="1" applyAlignment="1">
      <alignment horizontal="left" vertical="top"/>
    </xf>
    <xf numFmtId="43" fontId="32" fillId="0" borderId="0" xfId="1" applyFont="1" applyFill="1" applyAlignment="1">
      <alignment vertical="top"/>
    </xf>
    <xf numFmtId="165" fontId="32" fillId="15" borderId="0" xfId="1" applyNumberFormat="1" applyFont="1" applyFill="1" applyAlignment="1">
      <alignment vertical="center"/>
    </xf>
    <xf numFmtId="37" fontId="32" fillId="15" borderId="0" xfId="0" applyFont="1" applyFill="1" applyAlignment="1">
      <alignment vertical="center"/>
    </xf>
    <xf numFmtId="172" fontId="32" fillId="0" borderId="0" xfId="0" applyNumberFormat="1" applyFont="1" applyAlignment="1">
      <alignment horizontal="left" vertical="top"/>
    </xf>
    <xf numFmtId="168" fontId="32" fillId="0" borderId="0" xfId="0" applyNumberFormat="1" applyFont="1" applyFill="1" applyAlignment="1">
      <alignment horizontal="left" vertical="top"/>
    </xf>
    <xf numFmtId="165" fontId="32" fillId="0" borderId="0" xfId="0" applyNumberFormat="1" applyFont="1" applyAlignment="1">
      <alignment horizontal="left" vertical="top"/>
    </xf>
    <xf numFmtId="165" fontId="32" fillId="0" borderId="0" xfId="0" applyNumberFormat="1" applyFont="1" applyFill="1" applyAlignment="1">
      <alignment horizontal="left" vertical="top"/>
    </xf>
    <xf numFmtId="170" fontId="32" fillId="0" borderId="0" xfId="0" applyNumberFormat="1" applyFont="1" applyFill="1" applyAlignment="1">
      <alignment vertical="top"/>
    </xf>
    <xf numFmtId="39" fontId="32" fillId="0" borderId="0" xfId="0" applyNumberFormat="1" applyFont="1" applyFill="1" applyAlignment="1">
      <alignment vertical="top"/>
    </xf>
    <xf numFmtId="165" fontId="32" fillId="0" borderId="0" xfId="1" applyNumberFormat="1" applyFont="1" applyAlignment="1">
      <alignment vertical="top"/>
    </xf>
    <xf numFmtId="165" fontId="43" fillId="20" borderId="0" xfId="1" applyNumberFormat="1" applyFont="1" applyFill="1" applyAlignment="1">
      <alignment vertical="center"/>
    </xf>
    <xf numFmtId="37" fontId="43" fillId="20" borderId="0" xfId="0" applyFont="1" applyFill="1" applyAlignment="1">
      <alignment vertical="center"/>
    </xf>
    <xf numFmtId="165" fontId="32" fillId="13" borderId="0" xfId="1" applyNumberFormat="1" applyFont="1" applyFill="1" applyBorder="1" applyAlignment="1">
      <alignment vertical="top"/>
    </xf>
    <xf numFmtId="165" fontId="32" fillId="13" borderId="0" xfId="1" applyNumberFormat="1" applyFont="1" applyFill="1" applyBorder="1" applyAlignment="1">
      <alignment horizontal="left" vertical="top"/>
    </xf>
    <xf numFmtId="165" fontId="32" fillId="16" borderId="0" xfId="1" applyNumberFormat="1" applyFont="1" applyFill="1" applyAlignment="1">
      <alignment vertical="top"/>
    </xf>
    <xf numFmtId="43" fontId="32" fillId="0" borderId="0" xfId="1" applyFont="1" applyAlignment="1">
      <alignment horizontal="right" vertical="top"/>
    </xf>
    <xf numFmtId="43" fontId="32" fillId="0" borderId="0" xfId="1" applyFont="1" applyAlignment="1">
      <alignment vertical="top"/>
    </xf>
    <xf numFmtId="37" fontId="32" fillId="16" borderId="0" xfId="0" applyFont="1" applyFill="1" applyAlignment="1">
      <alignment vertical="top"/>
    </xf>
    <xf numFmtId="165" fontId="32" fillId="0" borderId="0" xfId="1" applyNumberFormat="1" applyFont="1" applyAlignment="1">
      <alignment horizontal="right" vertical="top"/>
    </xf>
    <xf numFmtId="165" fontId="32" fillId="16" borderId="0" xfId="1" applyNumberFormat="1" applyFont="1" applyFill="1" applyAlignment="1">
      <alignment horizontal="right" vertical="top"/>
    </xf>
    <xf numFmtId="165" fontId="32" fillId="16" borderId="0" xfId="0" applyNumberFormat="1" applyFont="1" applyFill="1" applyAlignment="1">
      <alignment vertical="top"/>
    </xf>
    <xf numFmtId="165" fontId="32" fillId="16" borderId="2" xfId="1" applyNumberFormat="1" applyFont="1" applyFill="1" applyBorder="1" applyAlignment="1">
      <alignment horizontal="right" vertical="top"/>
    </xf>
    <xf numFmtId="165" fontId="11" fillId="20" borderId="0" xfId="1" applyNumberFormat="1" applyFont="1" applyFill="1" applyBorder="1" applyAlignment="1">
      <alignment horizontal="right" vertical="top"/>
    </xf>
    <xf numFmtId="37" fontId="32" fillId="23" borderId="0" xfId="0" applyFont="1" applyFill="1" applyAlignment="1">
      <alignment vertical="top"/>
    </xf>
    <xf numFmtId="165" fontId="32" fillId="23" borderId="0" xfId="1" applyNumberFormat="1" applyFont="1" applyFill="1" applyAlignment="1">
      <alignment horizontal="right" vertical="top"/>
    </xf>
    <xf numFmtId="165" fontId="32" fillId="20" borderId="0" xfId="1" applyNumberFormat="1" applyFont="1" applyFill="1" applyBorder="1" applyAlignment="1">
      <alignment horizontal="right" vertical="top"/>
    </xf>
    <xf numFmtId="165" fontId="24" fillId="20" borderId="0" xfId="1" applyNumberFormat="1" applyFont="1" applyFill="1" applyBorder="1" applyAlignment="1">
      <alignment horizontal="right" vertical="top"/>
    </xf>
    <xf numFmtId="165" fontId="32" fillId="24" borderId="0" xfId="1" applyNumberFormat="1" applyFont="1" applyFill="1" applyAlignment="1">
      <alignment horizontal="right" vertical="top"/>
    </xf>
    <xf numFmtId="165" fontId="32" fillId="24" borderId="0" xfId="1" applyNumberFormat="1" applyFont="1" applyFill="1" applyBorder="1" applyAlignment="1">
      <alignment horizontal="right" vertical="top"/>
    </xf>
    <xf numFmtId="165" fontId="12" fillId="20" borderId="0" xfId="1" applyNumberFormat="1" applyFont="1" applyFill="1" applyBorder="1" applyAlignment="1">
      <alignment horizontal="right" vertical="top"/>
    </xf>
    <xf numFmtId="0" fontId="11" fillId="13" borderId="17" xfId="0" applyNumberFormat="1" applyFont="1" applyFill="1" applyBorder="1" applyAlignment="1">
      <alignment horizontal="left" vertical="top" wrapText="1"/>
    </xf>
    <xf numFmtId="37" fontId="10" fillId="0" borderId="0" xfId="0" applyFont="1" applyAlignment="1">
      <alignment horizontal="left" vertical="top"/>
    </xf>
    <xf numFmtId="37" fontId="10" fillId="0" borderId="0" xfId="0" quotePrefix="1" applyFont="1" applyAlignment="1">
      <alignment horizontal="left" vertical="top"/>
    </xf>
    <xf numFmtId="0" fontId="11" fillId="0" borderId="0" xfId="0" applyNumberFormat="1" applyFont="1" applyAlignment="1">
      <alignment horizontal="center" vertical="top"/>
    </xf>
    <xf numFmtId="37" fontId="10" fillId="0" borderId="0" xfId="0" applyFont="1" applyAlignment="1">
      <alignment horizontal="center" vertical="top"/>
    </xf>
    <xf numFmtId="0" fontId="13" fillId="0" borderId="0" xfId="0" applyNumberFormat="1" applyFont="1" applyAlignment="1">
      <alignment horizontal="left" vertical="top"/>
    </xf>
    <xf numFmtId="14" fontId="13" fillId="0" borderId="0" xfId="0" applyNumberFormat="1" applyFont="1" applyAlignment="1">
      <alignment horizontal="center" vertical="top"/>
    </xf>
    <xf numFmtId="37" fontId="13" fillId="0" borderId="0" xfId="0" applyFont="1" applyAlignment="1">
      <alignment horizontal="center" vertical="top"/>
    </xf>
    <xf numFmtId="0" fontId="13" fillId="0" borderId="0" xfId="0" applyNumberFormat="1" applyFont="1" applyAlignment="1">
      <alignment horizontal="center" vertical="top"/>
    </xf>
    <xf numFmtId="37" fontId="15" fillId="0" borderId="0" xfId="0" applyFont="1" applyAlignment="1">
      <alignment horizontal="center" vertical="top"/>
    </xf>
    <xf numFmtId="37" fontId="13" fillId="0" borderId="0" xfId="0" applyFont="1" applyAlignment="1">
      <alignment horizontal="right" vertical="top"/>
    </xf>
    <xf numFmtId="37" fontId="12" fillId="0" borderId="0" xfId="0" applyFont="1" applyAlignment="1">
      <alignment horizontal="center" vertical="top"/>
    </xf>
    <xf numFmtId="37" fontId="11" fillId="13" borderId="0" xfId="0" applyFont="1" applyFill="1" applyAlignment="1">
      <alignment horizontal="center" vertical="top"/>
    </xf>
    <xf numFmtId="37" fontId="12" fillId="0" borderId="0" xfId="0" applyFont="1" applyAlignment="1">
      <alignment horizontal="center" vertical="center" wrapText="1"/>
    </xf>
    <xf numFmtId="37" fontId="11" fillId="13" borderId="0" xfId="0" applyFont="1" applyFill="1" applyAlignment="1">
      <alignment vertical="top"/>
    </xf>
    <xf numFmtId="37" fontId="12" fillId="0" borderId="0" xfId="0" applyFont="1" applyAlignment="1">
      <alignment vertical="top" wrapText="1"/>
    </xf>
    <xf numFmtId="15" fontId="11" fillId="0" borderId="0" xfId="0" applyNumberFormat="1" applyFont="1" applyAlignment="1">
      <alignment horizontal="center" vertical="top" wrapText="1"/>
    </xf>
    <xf numFmtId="0" fontId="11" fillId="0" borderId="0" xfId="0" applyNumberFormat="1" applyFont="1" applyAlignment="1">
      <alignment horizontal="left" vertical="top" wrapText="1"/>
    </xf>
    <xf numFmtId="14" fontId="10" fillId="0" borderId="0" xfId="0" applyNumberFormat="1" applyFont="1" applyAlignment="1">
      <alignment horizontal="center" vertical="top" wrapText="1"/>
    </xf>
    <xf numFmtId="14" fontId="10" fillId="0" borderId="0" xfId="0" applyNumberFormat="1" applyFont="1" applyAlignment="1">
      <alignment horizontal="center" vertical="top"/>
    </xf>
    <xf numFmtId="37" fontId="35" fillId="0" borderId="0" xfId="0" applyFont="1" applyAlignment="1">
      <alignment vertical="top"/>
    </xf>
    <xf numFmtId="43" fontId="11" fillId="0" borderId="0" xfId="1" applyFont="1" applyAlignment="1">
      <alignment vertical="top"/>
    </xf>
    <xf numFmtId="37" fontId="36" fillId="0" borderId="0" xfId="0" applyFont="1" applyAlignment="1">
      <alignment vertical="center"/>
    </xf>
    <xf numFmtId="14" fontId="10" fillId="0" borderId="0" xfId="0" applyNumberFormat="1" applyFont="1" applyAlignment="1">
      <alignment vertical="top" wrapText="1"/>
    </xf>
    <xf numFmtId="15" fontId="10" fillId="0" borderId="0" xfId="0" applyNumberFormat="1" applyFont="1" applyAlignment="1">
      <alignment horizontal="center" vertical="top"/>
    </xf>
    <xf numFmtId="15" fontId="11" fillId="0" borderId="0" xfId="0" applyNumberFormat="1" applyFont="1" applyAlignment="1">
      <alignment horizontal="center" vertical="top"/>
    </xf>
    <xf numFmtId="37" fontId="36" fillId="0" borderId="0" xfId="0" applyFont="1" applyAlignment="1">
      <alignment vertical="top"/>
    </xf>
    <xf numFmtId="0" fontId="11" fillId="0" borderId="0" xfId="0" applyNumberFormat="1" applyFont="1" applyAlignment="1">
      <alignment horizontal="left" vertical="top" wrapText="1" indent="3"/>
    </xf>
    <xf numFmtId="37" fontId="11" fillId="0" borderId="0" xfId="0" applyFont="1" applyAlignment="1">
      <alignment horizontal="center" vertical="top" wrapText="1"/>
    </xf>
    <xf numFmtId="37" fontId="12" fillId="0" borderId="0" xfId="0" applyFont="1" applyFill="1" applyBorder="1" applyAlignment="1">
      <alignment horizontal="center" vertical="top" wrapText="1"/>
    </xf>
    <xf numFmtId="14" fontId="10" fillId="20" borderId="0" xfId="0" applyNumberFormat="1" applyFont="1" applyFill="1" applyAlignment="1">
      <alignment horizontal="center" vertical="top"/>
    </xf>
    <xf numFmtId="37" fontId="12" fillId="20" borderId="15" xfId="0" applyFont="1" applyFill="1" applyBorder="1" applyAlignment="1">
      <alignment horizontal="center" vertical="top" wrapText="1"/>
    </xf>
    <xf numFmtId="37" fontId="11" fillId="0" borderId="0" xfId="0" applyFont="1" applyFill="1" applyAlignment="1">
      <alignment horizontal="center" vertical="top"/>
    </xf>
    <xf numFmtId="37" fontId="11" fillId="0" borderId="0" xfId="0" applyFont="1" applyAlignment="1">
      <alignment horizontal="center" vertical="top"/>
    </xf>
    <xf numFmtId="37" fontId="12" fillId="13" borderId="0" xfId="0" applyFont="1" applyFill="1" applyBorder="1" applyAlignment="1">
      <alignment horizontal="center" vertical="top"/>
    </xf>
    <xf numFmtId="14" fontId="10" fillId="0" borderId="0" xfId="0" applyNumberFormat="1" applyFont="1" applyFill="1" applyAlignment="1">
      <alignment vertical="top" wrapText="1"/>
    </xf>
    <xf numFmtId="37" fontId="12" fillId="13" borderId="0" xfId="0" applyFont="1" applyFill="1" applyBorder="1" applyAlignment="1">
      <alignment horizontal="center" vertical="top"/>
    </xf>
    <xf numFmtId="14" fontId="12" fillId="0" borderId="0" xfId="0" applyNumberFormat="1" applyFont="1" applyAlignment="1">
      <alignment horizontal="left" vertical="top" wrapText="1"/>
    </xf>
    <xf numFmtId="43" fontId="0" fillId="0" borderId="0" xfId="1" applyFont="1"/>
    <xf numFmtId="43" fontId="0" fillId="0" borderId="1" xfId="1" applyFont="1" applyBorder="1"/>
    <xf numFmtId="0" fontId="11" fillId="13" borderId="17" xfId="0" applyNumberFormat="1" applyFont="1" applyFill="1" applyBorder="1" applyAlignment="1">
      <alignment horizontal="left" vertical="top" wrapText="1"/>
    </xf>
    <xf numFmtId="37" fontId="12" fillId="13" borderId="15" xfId="0" applyFont="1" applyFill="1" applyBorder="1" applyAlignment="1">
      <alignment horizontal="center" vertical="top"/>
    </xf>
    <xf numFmtId="37" fontId="12" fillId="13" borderId="0" xfId="0" applyFont="1" applyFill="1" applyBorder="1" applyAlignment="1">
      <alignment horizontal="center" vertical="top"/>
    </xf>
    <xf numFmtId="37" fontId="12" fillId="13" borderId="20" xfId="0" applyFont="1" applyFill="1" applyBorder="1" applyAlignment="1">
      <alignment horizontal="center" vertical="top"/>
    </xf>
    <xf numFmtId="43" fontId="0" fillId="0" borderId="0" xfId="1" applyFont="1" applyAlignment="1">
      <alignment horizontal="center"/>
    </xf>
    <xf numFmtId="37" fontId="10" fillId="3" borderId="5" xfId="0" applyFont="1" applyFill="1" applyBorder="1" applyAlignment="1">
      <alignment horizontal="center" vertical="top"/>
    </xf>
    <xf numFmtId="37" fontId="10" fillId="3" borderId="4" xfId="0" applyFont="1" applyFill="1" applyBorder="1" applyAlignment="1">
      <alignment horizontal="center" vertical="top"/>
    </xf>
    <xf numFmtId="37" fontId="10" fillId="3" borderId="6" xfId="0" applyFont="1" applyFill="1" applyBorder="1" applyAlignment="1">
      <alignment horizontal="center" vertical="top"/>
    </xf>
    <xf numFmtId="37" fontId="10" fillId="0" borderId="0" xfId="0" applyFont="1" applyFill="1" applyBorder="1" applyAlignment="1">
      <alignment vertical="top" wrapText="1"/>
    </xf>
    <xf numFmtId="37" fontId="12" fillId="0" borderId="0" xfId="0" applyFont="1" applyFill="1" applyBorder="1" applyAlignment="1">
      <alignment horizontal="center" vertical="top" wrapText="1"/>
    </xf>
    <xf numFmtId="37" fontId="21" fillId="0" borderId="0" xfId="0" applyFont="1" applyFill="1" applyBorder="1" applyAlignment="1">
      <alignment vertical="top" wrapText="1"/>
    </xf>
    <xf numFmtId="37" fontId="12" fillId="0" borderId="0" xfId="0" applyFont="1" applyFill="1" applyAlignment="1">
      <alignment horizontal="center" vertical="top" wrapText="1"/>
    </xf>
    <xf numFmtId="37" fontId="11" fillId="0" borderId="0" xfId="0" applyFont="1" applyFill="1" applyAlignment="1">
      <alignment horizontal="left" vertical="top" wrapText="1"/>
    </xf>
    <xf numFmtId="37" fontId="11" fillId="0" borderId="0" xfId="0" applyFont="1" applyFill="1" applyAlignment="1">
      <alignment horizontal="justify" vertical="top" wrapText="1"/>
    </xf>
    <xf numFmtId="0" fontId="11" fillId="13" borderId="17" xfId="0" applyNumberFormat="1" applyFont="1" applyFill="1" applyBorder="1" applyAlignment="1">
      <alignment horizontal="center" vertical="top" wrapText="1"/>
    </xf>
    <xf numFmtId="37" fontId="12" fillId="13" borderId="0" xfId="0" applyFont="1" applyFill="1" applyBorder="1" applyAlignment="1">
      <alignment horizontal="center" vertical="center" wrapText="1"/>
    </xf>
    <xf numFmtId="37" fontId="12" fillId="13" borderId="20" xfId="0" applyFont="1" applyFill="1" applyBorder="1" applyAlignment="1">
      <alignment horizontal="center" vertical="center" wrapText="1"/>
    </xf>
    <xf numFmtId="0" fontId="11" fillId="13" borderId="19" xfId="0" applyNumberFormat="1" applyFont="1" applyFill="1" applyBorder="1" applyAlignment="1">
      <alignment horizontal="center" vertical="top" wrapText="1"/>
    </xf>
    <xf numFmtId="37" fontId="11" fillId="0" borderId="0" xfId="0" applyFont="1" applyFill="1" applyBorder="1" applyAlignment="1">
      <alignment horizontal="left" vertical="top" wrapText="1"/>
    </xf>
    <xf numFmtId="37" fontId="12" fillId="0" borderId="0" xfId="0" applyFont="1" applyFill="1" applyBorder="1" applyAlignment="1">
      <alignment horizontal="center" vertical="top"/>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37" fontId="31" fillId="0" borderId="0" xfId="0" applyFont="1" applyFill="1" applyAlignment="1">
      <alignment horizontal="left" vertical="top" wrapText="1"/>
    </xf>
    <xf numFmtId="37" fontId="11" fillId="0" borderId="0" xfId="0" applyFont="1" applyFill="1" applyAlignment="1">
      <alignment horizontal="left" vertical="top"/>
    </xf>
  </cellXfs>
  <cellStyles count="38">
    <cellStyle name="Comma" xfId="1" builtinId="3"/>
    <cellStyle name="Comma 2" xfId="19" xr:uid="{00000000-0005-0000-0000-000001000000}"/>
    <cellStyle name="Comma 3" xfId="17" xr:uid="{00000000-0005-0000-0000-000002000000}"/>
    <cellStyle name="Comma 4" xfId="15" xr:uid="{00000000-0005-0000-0000-000003000000}"/>
    <cellStyle name="Comma 4 2" xfId="29" xr:uid="{00000000-0005-0000-0000-000004000000}"/>
    <cellStyle name="Comma 5" xfId="21" xr:uid="{00000000-0005-0000-0000-000005000000}"/>
    <cellStyle name="Comma 5 2" xfId="26" xr:uid="{00000000-0005-0000-0000-000006000000}"/>
    <cellStyle name="Comma 5 2 2" xfId="35" xr:uid="{00000000-0005-0000-0000-000007000000}"/>
    <cellStyle name="Comma 5 3" xfId="31" xr:uid="{00000000-0005-0000-0000-000008000000}"/>
    <cellStyle name="Normal" xfId="0" builtinId="0"/>
    <cellStyle name="Normal 2" xfId="2" xr:uid="{00000000-0005-0000-0000-00000A000000}"/>
    <cellStyle name="Normal 2 2" xfId="23" xr:uid="{00000000-0005-0000-0000-00000B000000}"/>
    <cellStyle name="Normal 2 2 2" xfId="28" xr:uid="{00000000-0005-0000-0000-00000C000000}"/>
    <cellStyle name="Normal 2 2 2 2" xfId="37" xr:uid="{00000000-0005-0000-0000-00000D000000}"/>
    <cellStyle name="Normal 2 2 3" xfId="33" xr:uid="{00000000-0005-0000-0000-00000E000000}"/>
    <cellStyle name="Normal 3" xfId="14" xr:uid="{00000000-0005-0000-0000-00000F000000}"/>
    <cellStyle name="Normal 4" xfId="18" xr:uid="{00000000-0005-0000-0000-000010000000}"/>
    <cellStyle name="Normal 4 2" xfId="24" xr:uid="{00000000-0005-0000-0000-000011000000}"/>
    <cellStyle name="Normal 5" xfId="20" xr:uid="{00000000-0005-0000-0000-000012000000}"/>
    <cellStyle name="Normal 5 2" xfId="25" xr:uid="{00000000-0005-0000-0000-000013000000}"/>
    <cellStyle name="Normal 5 2 2" xfId="34" xr:uid="{00000000-0005-0000-0000-000014000000}"/>
    <cellStyle name="Normal 5 3" xfId="30" xr:uid="{00000000-0005-0000-0000-000015000000}"/>
    <cellStyle name="Percent 2" xfId="16" xr:uid="{00000000-0005-0000-0000-000016000000}"/>
    <cellStyle name="Percent 3" xfId="22" xr:uid="{00000000-0005-0000-0000-000017000000}"/>
    <cellStyle name="Percent 3 2" xfId="27" xr:uid="{00000000-0005-0000-0000-000018000000}"/>
    <cellStyle name="Percent 3 2 2" xfId="36" xr:uid="{00000000-0005-0000-0000-000019000000}"/>
    <cellStyle name="Percent 3 3" xfId="32" xr:uid="{00000000-0005-0000-0000-00001A000000}"/>
    <cellStyle name="一般_GUARANTE" xfId="3" xr:uid="{00000000-0005-0000-0000-00001B000000}"/>
    <cellStyle name="千位[0]_laroux" xfId="4" xr:uid="{00000000-0005-0000-0000-00001C000000}"/>
    <cellStyle name="千位_laroux" xfId="5" xr:uid="{00000000-0005-0000-0000-00001D000000}"/>
    <cellStyle name="千位分隔[0]_PERSONAL" xfId="6" xr:uid="{00000000-0005-0000-0000-00001E000000}"/>
    <cellStyle name="千位分隔_PERSONAL" xfId="7" xr:uid="{00000000-0005-0000-0000-00001F000000}"/>
    <cellStyle name="千分位_1600RAT(final)" xfId="8" xr:uid="{00000000-0005-0000-0000-000020000000}"/>
    <cellStyle name="常规_laroux" xfId="9" xr:uid="{00000000-0005-0000-0000-000021000000}"/>
    <cellStyle name="普通_laroux" xfId="10" xr:uid="{00000000-0005-0000-0000-000022000000}"/>
    <cellStyle name="未定義" xfId="11" xr:uid="{00000000-0005-0000-0000-000023000000}"/>
    <cellStyle name="货币[0]_laroux" xfId="12" xr:uid="{00000000-0005-0000-0000-000024000000}"/>
    <cellStyle name="货币_laroux" xfId="13" xr:uid="{00000000-0005-0000-0000-00002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6FFFF"/>
      <color rgb="FFFEE8FA"/>
      <color rgb="FFFFCCCC"/>
      <color rgb="FFFFFFCC"/>
      <color rgb="FFCCFF66"/>
      <color rgb="FFFFCC66"/>
      <color rgb="FFF6A4F0"/>
      <color rgb="FFB3A8F2"/>
      <color rgb="FFCCFFCC"/>
      <color rgb="FFEBFF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activeX/activeX1.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645, 1001, 57, |"/>
  <ax:ocxPr ax:name="RangeName" ax:value="DA_4092418632500002647"/>
</ax:ocx>
</file>

<file path=xl/activeX/activeX10.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1270"/>
  <ax:ocxPr ax:name="_ExtentY" ax:value="423"/>
  <ax:ocxPr ax:name="_StockProps" ax:value="0"/>
  <ax:ocxPr ax:name="ControlInfo" ax:value="4092418632500001919, 1001, 57, |4092418632500002387, 1001, 57, |4092418632500002436, 1001, 57, |"/>
  <ax:ocxPr ax:name="RangeName" ax:value="DA_4092418632500001921"/>
</ax:ocx>
</file>

<file path=xl/activeX/activeX11.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1270"/>
  <ax:ocxPr ax:name="_ExtentY" ax:value="423"/>
  <ax:ocxPr ax:name="_StockProps" ax:value="0"/>
  <ax:ocxPr ax:name="ControlInfo" ax:value="4092418632500001909, 1001, 57, |4092418632500002392, 1001, 57, |4092418632500002441, 1001, 57, |"/>
  <ax:ocxPr ax:name="RangeName" ax:value="DA_4092418632500001911"/>
</ax:ocx>
</file>

<file path=xl/activeX/activeX12.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1270"/>
  <ax:ocxPr ax:name="_ExtentY" ax:value="423"/>
  <ax:ocxPr ax:name="_StockProps" ax:value="0"/>
  <ax:ocxPr ax:name="ControlInfo" ax:value="4092418632500001904, 1001, 57, |4092418632500002395, 1001, 57, |4092418632500002444, 1001, 57, |"/>
  <ax:ocxPr ax:name="RangeName" ax:value="DA_4092418632500001906"/>
</ax:ocx>
</file>

<file path=xl/activeX/activeX13.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99, 1001, 57, |"/>
  <ax:ocxPr ax:name="RangeName" ax:value="DA_4092418632500001901"/>
</ax:ocx>
</file>

<file path=xl/activeX/activeX14.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94, 1001, 57, |"/>
  <ax:ocxPr ax:name="RangeName" ax:value="DA_4092418632500001896"/>
</ax:ocx>
</file>

<file path=xl/activeX/activeX15.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86, 1001, 57, |"/>
  <ax:ocxPr ax:name="RangeName" ax:value="DA_4092418632500001888"/>
</ax:ocx>
</file>

<file path=xl/activeX/activeX16.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62, 1001, 57, |"/>
  <ax:ocxPr ax:name="RangeName" ax:value="DA_4092418632500001864"/>
</ax:ocx>
</file>

<file path=xl/activeX/activeX17.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847"/>
  <ax:ocxPr ax:name="_ExtentY" ax:value="423"/>
  <ax:ocxPr ax:name="_StockProps" ax:value="0"/>
  <ax:ocxPr ax:name="ControlInfo" ax:value="4092418632500001858, 1001, 57, |4092418632500001958, 1001, 57, |"/>
  <ax:ocxPr ax:name="RangeName" ax:value="DA_4092418632500001860"/>
</ax:ocx>
</file>

<file path=xl/activeX/activeX18.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847"/>
  <ax:ocxPr ax:name="_ExtentY" ax:value="423"/>
  <ax:ocxPr ax:name="_StockProps" ax:value="0"/>
  <ax:ocxPr ax:name="ControlInfo" ax:value="4092418632500001845, 1001, 57, |4092418632500001952, 1001, 57, |"/>
  <ax:ocxPr ax:name="RangeName" ax:value="DA_4092418632500001847"/>
</ax:ocx>
</file>

<file path=xl/activeX/activeX19.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39, 1003, 34, |"/>
  <ax:ocxPr ax:name="RangeName" ax:value="DA_4092418632500001840"/>
</ax:ocx>
</file>

<file path=xl/activeX/activeX2.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420, 1001, 57, |"/>
  <ax:ocxPr ax:name="RangeName" ax:value="DA_4092418632500002422"/>
</ax:ocx>
</file>

<file path=xl/activeX/activeX20.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36, 1001, 57, |"/>
  <ax:ocxPr ax:name="RangeName" ax:value="DA_4092418632500001838"/>
</ax:ocx>
</file>

<file path=xl/activeX/activeX21.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32, 1001, 57, |"/>
  <ax:ocxPr ax:name="RangeName" ax:value="DA_4092418632500001834"/>
</ax:ocx>
</file>

<file path=xl/activeX/activeX22.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29, 1001, 57, |"/>
  <ax:ocxPr ax:name="RangeName" ax:value="DA_4092418632500001830"/>
</ax:ocx>
</file>

<file path=xl/activeX/activeX23.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23, 1001, 57, |"/>
  <ax:ocxPr ax:name="RangeName" ax:value="DA_4092418632500001824"/>
</ax:ocx>
</file>

<file path=xl/activeX/activeX24.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18, 1001, 57, |"/>
  <ax:ocxPr ax:name="RangeName" ax:value="DA_4092418632500001820"/>
</ax:ocx>
</file>

<file path=xl/activeX/activeX25.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811, 1001, 57, |"/>
  <ax:ocxPr ax:name="RangeName" ax:value="DA_4092418632500001812"/>
</ax:ocx>
</file>

<file path=xl/activeX/activeX26.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1693"/>
  <ax:ocxPr ax:name="_ExtentY" ax:value="423"/>
  <ax:ocxPr ax:name="_StockProps" ax:value="0"/>
  <ax:ocxPr ax:name="ControlInfo" ax:value="4092418632500001806, 1001, 57, |4092418632500001875, 1001, 57, |4092418632500002383, 1001, 58, |4092418632500002432, 1001, 58, |"/>
  <ax:ocxPr ax:name="RangeName" ax:value="DA_4092418632500001808"/>
</ax:ocx>
</file>

<file path=xl/activeX/activeX27.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1693"/>
  <ax:ocxPr ax:name="_ExtentY" ax:value="423"/>
  <ax:ocxPr ax:name="_StockProps" ax:value="0"/>
  <ax:ocxPr ax:name="ControlInfo" ax:value="4092418632500001802, 1001, 57, |4092418632500001871, 1001, 57, |4092418632500002379, 1001, 58, |4092418632500002428, 1001, 58, |"/>
  <ax:ocxPr ax:name="RangeName" ax:value="DA_4092418632500001804"/>
</ax:ocx>
</file>

<file path=xl/activeX/activeX28.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1693"/>
  <ax:ocxPr ax:name="_ExtentY" ax:value="423"/>
  <ax:ocxPr ax:name="_StockProps" ax:value="0"/>
  <ax:ocxPr ax:name="ControlInfo" ax:value="4092418632500001798, 1001, 57, |4092418632500001867, 1001, 57, |4092418632500002376, 1001, 58, |4092418632500002424, 1001, 58, |"/>
  <ax:ocxPr ax:name="RangeName" ax:value="DA_4092418632500001800"/>
</ax:ocx>
</file>

<file path=xl/activeX/activeX29.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847"/>
  <ax:ocxPr ax:name="_ExtentY" ax:value="423"/>
  <ax:ocxPr ax:name="_StockProps" ax:value="0"/>
  <ax:ocxPr ax:name="ControlInfo" ax:value="4092418632500001772, 1001, 57, |4092418632500001954, 1001, 57, |"/>
  <ax:ocxPr ax:name="RangeName" ax:value="DA_4092418632500001774"/>
</ax:ocx>
</file>

<file path=xl/activeX/activeX3.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414, 1001, 57, |"/>
  <ax:ocxPr ax:name="RangeName" ax:value="DA_4092418632500002416"/>
</ax:ocx>
</file>

<file path=xl/activeX/activeX30.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847"/>
  <ax:ocxPr ax:name="_ExtentY" ax:value="423"/>
  <ax:ocxPr ax:name="_StockProps" ax:value="0"/>
  <ax:ocxPr ax:name="ControlInfo" ax:value="4092418632500001768, 1001, 57, |4092418632500001815, 1001, 57, |"/>
  <ax:ocxPr ax:name="RangeName" ax:value="DA_4092418632500001770"/>
</ax:ocx>
</file>

<file path=xl/activeX/activeX31.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209, 1001, 57, |"/>
  <ax:ocxPr ax:name="RangeName" ax:value="DA_4092418632500001211"/>
</ax:ocx>
</file>

<file path=xl/activeX/activeX32.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204, 1001, 57, |"/>
  <ax:ocxPr ax:name="RangeName" ax:value="DA_4092418632500001206"/>
</ax:ocx>
</file>

<file path=xl/activeX/activeX33.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99, 1001, 57, |"/>
  <ax:ocxPr ax:name="RangeName" ax:value="DA_4092418632500001201"/>
</ax:ocx>
</file>

<file path=xl/activeX/activeX34.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95, 1001, 57, |"/>
  <ax:ocxPr ax:name="RangeName" ax:value="DA_4092418632500001196"/>
</ax:ocx>
</file>

<file path=xl/activeX/activeX35.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90, 1001, 57, |"/>
  <ax:ocxPr ax:name="RangeName" ax:value="DA_4092418632500001192"/>
</ax:ocx>
</file>

<file path=xl/activeX/activeX36.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86, 1001, 57, |"/>
  <ax:ocxPr ax:name="RangeName" ax:value="DA_4092418632500001188"/>
</ax:ocx>
</file>

<file path=xl/activeX/activeX37.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82, 1001, 57, |"/>
  <ax:ocxPr ax:name="RangeName" ax:value="DA_4092418632500001184"/>
</ax:ocx>
</file>

<file path=xl/activeX/activeX38.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78, 1001, 57, |"/>
  <ax:ocxPr ax:name="RangeName" ax:value="DA_4092418632500001180"/>
</ax:ocx>
</file>

<file path=xl/activeX/activeX39.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70, 1001, 57, |"/>
  <ax:ocxPr ax:name="RangeName" ax:value="DA_4092418632500001172"/>
</ax:ocx>
</file>

<file path=xl/activeX/activeX4.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409, 1001, 57, |"/>
  <ax:ocxPr ax:name="RangeName" ax:value="DA_4092418632500002411"/>
</ax:ocx>
</file>

<file path=xl/activeX/activeX40.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66, 1001, 57, |"/>
  <ax:ocxPr ax:name="RangeName" ax:value="DA_4092418632500001168"/>
</ax:ocx>
</file>

<file path=xl/activeX/activeX41.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62, 1001, 57, |"/>
  <ax:ocxPr ax:name="RangeName" ax:value="DA_4092418632500001164"/>
</ax:ocx>
</file>

<file path=xl/activeX/activeX42.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59, 1001, 57, |"/>
  <ax:ocxPr ax:name="RangeName" ax:value="DA_4092418632500001160"/>
</ax:ocx>
</file>

<file path=xl/activeX/activeX43.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154, 1001, 57, |"/>
  <ax:ocxPr ax:name="RangeName" ax:value="DA_4092418632500001156"/>
</ax:ocx>
</file>

<file path=xl/activeX/activeX44.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790, 1001, 57, |"/>
  <ax:ocxPr ax:name="RangeName" ax:value="DA_4092418632500001642"/>
</ax:ocx>
</file>

<file path=xl/activeX/activeX45.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847"/>
  <ax:ocxPr ax:name="_ExtentY" ax:value="423"/>
  <ax:ocxPr ax:name="_StockProps" ax:value="0"/>
  <ax:ocxPr ax:name="ControlInfo" ax:value="4092418632500001783, 1001, 57, |4092418632500001929, 1001, 57, |"/>
  <ax:ocxPr ax:name="RangeName" ax:value="DA_4092418632500001648"/>
</ax:ocx>
</file>

<file path=xl/activeX/activeX46.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910, 1001, 57, |"/>
  <ax:ocxPr ax:name="RangeName" ax:value="DA_4092418632500002912"/>
</ax:ocx>
</file>

<file path=xl/activeX/activeX47.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915, 1001, 57, |"/>
  <ax:ocxPr ax:name="RangeName" ax:value="DA_4092418632500002917"/>
</ax:ocx>
</file>

<file path=xl/activeX/activeX48.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920, 1001, 57, |"/>
  <ax:ocxPr ax:name="RangeName" ax:value="DA_4092418632500002922"/>
</ax:ocx>
</file>

<file path=xl/activeX/activeX49.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3201, 1001, 57, |"/>
  <ax:ocxPr ax:name="RangeName" ax:value="DA_4092418632500003202"/>
</ax:ocx>
</file>

<file path=xl/activeX/activeX5.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404, 1001, 57, |"/>
  <ax:ocxPr ax:name="RangeName" ax:value="DA_4092418632500002406"/>
</ax:ocx>
</file>

<file path=xl/activeX/activeX50.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3205, 1001, 57, |"/>
  <ax:ocxPr ax:name="RangeName" ax:value="DA_4092418632500003207"/>
</ax:ocx>
</file>

<file path=xl/activeX/activeX51.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3209, 1001, 57, |"/>
  <ax:ocxPr ax:name="RangeName" ax:value="DA_4092418632500003211"/>
</ax:ocx>
</file>

<file path=xl/activeX/activeX6.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2400, 1001, 57, |"/>
  <ax:ocxPr ax:name="RangeName" ax:value="DA_4092418632500002402"/>
</ax:ocx>
</file>

<file path=xl/activeX/activeX7.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962, 1001, 57, |"/>
  <ax:ocxPr ax:name="RangeName" ax:value="DA_4092418632500001964"/>
</ax:ocx>
</file>

<file path=xl/activeX/activeX8.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941, 1001, 57, |"/>
  <ax:ocxPr ax:name="RangeName" ax:value="DA_4092418632500001943"/>
</ax:ocx>
</file>

<file path=xl/activeX/activeX9.xml><?xml version="1.0" encoding="utf-8"?>
<ax:ocx xmlns:ax="http://schemas.microsoft.com/office/2006/activeX" xmlns:r="http://schemas.openxmlformats.org/officeDocument/2006/relationships" ax:classid="{3108CF85-674C-47D9-B4A9-D6BE4826A42D}" ax:persistence="persistPropertyBag">
  <ax:ocxPr ax:name="_Version" ax:value="65536"/>
  <ax:ocxPr ax:name="_ExtentX" ax:value="423"/>
  <ax:ocxPr ax:name="_ExtentY" ax:value="423"/>
  <ax:ocxPr ax:name="_StockProps" ax:value="0"/>
  <ax:ocxPr ax:name="ControlInfo" ax:value="4092418632500001933, 1001, 57, |"/>
  <ax:ocxPr ax:name="RangeName" ax:value="DA_4092418632500001935"/>
</ax:ocx>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3.emf"/><Relationship Id="rId1"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000-000005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000-000007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000-000008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31" name="Object 11" hidden="1">
              <a:extLst>
                <a:ext uri="{63B3BB69-23CF-44E3-9099-C40C66FF867C}">
                  <a14:compatExt spid="_x0000_s5131"/>
                </a:ext>
                <a:ext uri="{FF2B5EF4-FFF2-40B4-BE49-F238E27FC236}">
                  <a16:creationId xmlns:a16="http://schemas.microsoft.com/office/drawing/2014/main" id="{00000000-0008-0000-0000-00000B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32" name="Object 12" hidden="1">
              <a:extLst>
                <a:ext uri="{63B3BB69-23CF-44E3-9099-C40C66FF867C}">
                  <a14:compatExt spid="_x0000_s5132"/>
                </a:ext>
                <a:ext uri="{FF2B5EF4-FFF2-40B4-BE49-F238E27FC236}">
                  <a16:creationId xmlns:a16="http://schemas.microsoft.com/office/drawing/2014/main" id="{00000000-0008-0000-0000-00000C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34" name="Object 14" hidden="1">
              <a:extLst>
                <a:ext uri="{63B3BB69-23CF-44E3-9099-C40C66FF867C}">
                  <a14:compatExt spid="_x0000_s5134"/>
                </a:ext>
                <a:ext uri="{FF2B5EF4-FFF2-40B4-BE49-F238E27FC236}">
                  <a16:creationId xmlns:a16="http://schemas.microsoft.com/office/drawing/2014/main" id="{00000000-0008-0000-0000-00000E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35" name="Object 15" hidden="1">
              <a:extLst>
                <a:ext uri="{63B3BB69-23CF-44E3-9099-C40C66FF867C}">
                  <a14:compatExt spid="_x0000_s5135"/>
                </a:ext>
                <a:ext uri="{FF2B5EF4-FFF2-40B4-BE49-F238E27FC236}">
                  <a16:creationId xmlns:a16="http://schemas.microsoft.com/office/drawing/2014/main" id="{00000000-0008-0000-0000-00000F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113</xdr:row>
          <xdr:rowOff>0</xdr:rowOff>
        </xdr:from>
        <xdr:to>
          <xdr:col>12</xdr:col>
          <xdr:colOff>63500</xdr:colOff>
          <xdr:row>113</xdr:row>
          <xdr:rowOff>152400</xdr:rowOff>
        </xdr:to>
        <xdr:sp macro="" textlink="">
          <xdr:nvSpPr>
            <xdr:cNvPr id="5136" name="Object 16" hidden="1">
              <a:extLst>
                <a:ext uri="{63B3BB69-23CF-44E3-9099-C40C66FF867C}">
                  <a14:compatExt spid="_x0000_s5136"/>
                </a:ext>
                <a:ext uri="{FF2B5EF4-FFF2-40B4-BE49-F238E27FC236}">
                  <a16:creationId xmlns:a16="http://schemas.microsoft.com/office/drawing/2014/main" id="{00000000-0008-0000-0000-000010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113</xdr:row>
          <xdr:rowOff>0</xdr:rowOff>
        </xdr:from>
        <xdr:to>
          <xdr:col>28</xdr:col>
          <xdr:colOff>152400</xdr:colOff>
          <xdr:row>113</xdr:row>
          <xdr:rowOff>152400</xdr:rowOff>
        </xdr:to>
        <xdr:sp macro="" textlink="">
          <xdr:nvSpPr>
            <xdr:cNvPr id="5137" name="Object 17" hidden="1">
              <a:extLst>
                <a:ext uri="{63B3BB69-23CF-44E3-9099-C40C66FF867C}">
                  <a14:compatExt spid="_x0000_s5137"/>
                </a:ext>
                <a:ext uri="{FF2B5EF4-FFF2-40B4-BE49-F238E27FC236}">
                  <a16:creationId xmlns:a16="http://schemas.microsoft.com/office/drawing/2014/main" id="{00000000-0008-0000-0000-00001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113</xdr:row>
          <xdr:rowOff>0</xdr:rowOff>
        </xdr:from>
        <xdr:to>
          <xdr:col>28</xdr:col>
          <xdr:colOff>152400</xdr:colOff>
          <xdr:row>113</xdr:row>
          <xdr:rowOff>152400</xdr:rowOff>
        </xdr:to>
        <xdr:sp macro="" textlink="">
          <xdr:nvSpPr>
            <xdr:cNvPr id="5138" name="Object 18" hidden="1">
              <a:extLst>
                <a:ext uri="{63B3BB69-23CF-44E3-9099-C40C66FF867C}">
                  <a14:compatExt spid="_x0000_s5138"/>
                </a:ext>
                <a:ext uri="{FF2B5EF4-FFF2-40B4-BE49-F238E27FC236}">
                  <a16:creationId xmlns:a16="http://schemas.microsoft.com/office/drawing/2014/main" id="{00000000-0008-0000-0000-000012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113</xdr:row>
          <xdr:rowOff>0</xdr:rowOff>
        </xdr:from>
        <xdr:to>
          <xdr:col>28</xdr:col>
          <xdr:colOff>152400</xdr:colOff>
          <xdr:row>113</xdr:row>
          <xdr:rowOff>152400</xdr:rowOff>
        </xdr:to>
        <xdr:sp macro="" textlink="">
          <xdr:nvSpPr>
            <xdr:cNvPr id="5139" name="Object 19" hidden="1">
              <a:extLst>
                <a:ext uri="{63B3BB69-23CF-44E3-9099-C40C66FF867C}">
                  <a14:compatExt spid="_x0000_s5139"/>
                </a:ext>
                <a:ext uri="{FF2B5EF4-FFF2-40B4-BE49-F238E27FC236}">
                  <a16:creationId xmlns:a16="http://schemas.microsoft.com/office/drawing/2014/main" id="{00000000-0008-0000-0000-000013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6350</xdr:colOff>
          <xdr:row>74</xdr:row>
          <xdr:rowOff>12700</xdr:rowOff>
        </xdr:from>
        <xdr:to>
          <xdr:col>18</xdr:col>
          <xdr:colOff>69850</xdr:colOff>
          <xdr:row>74</xdr:row>
          <xdr:rowOff>165100</xdr:rowOff>
        </xdr:to>
        <xdr:sp macro="" textlink="">
          <xdr:nvSpPr>
            <xdr:cNvPr id="5156" name="Object 36" hidden="1">
              <a:extLst>
                <a:ext uri="{63B3BB69-23CF-44E3-9099-C40C66FF867C}">
                  <a14:compatExt spid="_x0000_s5156"/>
                </a:ext>
                <a:ext uri="{FF2B5EF4-FFF2-40B4-BE49-F238E27FC236}">
                  <a16:creationId xmlns:a16="http://schemas.microsoft.com/office/drawing/2014/main" id="{00000000-0008-0000-0000-000024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111</xdr:row>
          <xdr:rowOff>6350</xdr:rowOff>
        </xdr:from>
        <xdr:to>
          <xdr:col>28</xdr:col>
          <xdr:colOff>304800</xdr:colOff>
          <xdr:row>111</xdr:row>
          <xdr:rowOff>158750</xdr:rowOff>
        </xdr:to>
        <xdr:sp macro="" textlink="">
          <xdr:nvSpPr>
            <xdr:cNvPr id="5157" name="Object 37"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304800</xdr:colOff>
          <xdr:row>9</xdr:row>
          <xdr:rowOff>107950</xdr:rowOff>
        </xdr:to>
        <xdr:sp macro="" textlink="">
          <xdr:nvSpPr>
            <xdr:cNvPr id="5164" name="Object 44" hidden="1">
              <a:extLst>
                <a:ext uri="{63B3BB69-23CF-44E3-9099-C40C66FF867C}">
                  <a14:compatExt spid="_x0000_s5164"/>
                </a:ext>
                <a:ext uri="{FF2B5EF4-FFF2-40B4-BE49-F238E27FC236}">
                  <a16:creationId xmlns:a16="http://schemas.microsoft.com/office/drawing/2014/main" id="{00000000-0008-0000-0000-00002C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14</xdr:row>
          <xdr:rowOff>0</xdr:rowOff>
        </xdr:from>
        <xdr:to>
          <xdr:col>28</xdr:col>
          <xdr:colOff>304800</xdr:colOff>
          <xdr:row>14</xdr:row>
          <xdr:rowOff>152400</xdr:rowOff>
        </xdr:to>
        <xdr:sp macro="" textlink="">
          <xdr:nvSpPr>
            <xdr:cNvPr id="5165" name="Object 45" hidden="1">
              <a:extLst>
                <a:ext uri="{63B3BB69-23CF-44E3-9099-C40C66FF867C}">
                  <a14:compatExt spid="_x0000_s5165"/>
                </a:ext>
                <a:ext uri="{FF2B5EF4-FFF2-40B4-BE49-F238E27FC236}">
                  <a16:creationId xmlns:a16="http://schemas.microsoft.com/office/drawing/2014/main" id="{00000000-0008-0000-0000-00002D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29</xdr:col>
          <xdr:colOff>114300</xdr:colOff>
          <xdr:row>9</xdr:row>
          <xdr:rowOff>107950</xdr:rowOff>
        </xdr:to>
        <xdr:sp macro="" textlink="">
          <xdr:nvSpPr>
            <xdr:cNvPr id="5168" name="Object 48" hidden="1">
              <a:extLst>
                <a:ext uri="{63B3BB69-23CF-44E3-9099-C40C66FF867C}">
                  <a14:compatExt spid="_x0000_s5168"/>
                </a:ext>
                <a:ext uri="{FF2B5EF4-FFF2-40B4-BE49-F238E27FC236}">
                  <a16:creationId xmlns:a16="http://schemas.microsoft.com/office/drawing/2014/main" id="{00000000-0008-0000-0000-000030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29</xdr:col>
          <xdr:colOff>114300</xdr:colOff>
          <xdr:row>9</xdr:row>
          <xdr:rowOff>107950</xdr:rowOff>
        </xdr:to>
        <xdr:sp macro="" textlink="">
          <xdr:nvSpPr>
            <xdr:cNvPr id="5169" name="Object 49" hidden="1">
              <a:extLst>
                <a:ext uri="{63B3BB69-23CF-44E3-9099-C40C66FF867C}">
                  <a14:compatExt spid="_x0000_s5169"/>
                </a:ext>
                <a:ext uri="{FF2B5EF4-FFF2-40B4-BE49-F238E27FC236}">
                  <a16:creationId xmlns:a16="http://schemas.microsoft.com/office/drawing/2014/main" id="{00000000-0008-0000-0000-00003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29</xdr:col>
          <xdr:colOff>114300</xdr:colOff>
          <xdr:row>9</xdr:row>
          <xdr:rowOff>107950</xdr:rowOff>
        </xdr:to>
        <xdr:sp macro="" textlink="">
          <xdr:nvSpPr>
            <xdr:cNvPr id="5170" name="Object 50" hidden="1">
              <a:extLst>
                <a:ext uri="{63B3BB69-23CF-44E3-9099-C40C66FF867C}">
                  <a14:compatExt spid="_x0000_s5170"/>
                </a:ext>
                <a:ext uri="{FF2B5EF4-FFF2-40B4-BE49-F238E27FC236}">
                  <a16:creationId xmlns:a16="http://schemas.microsoft.com/office/drawing/2014/main" id="{00000000-0008-0000-0000-000032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1" name="Object 51" hidden="1">
              <a:extLst>
                <a:ext uri="{63B3BB69-23CF-44E3-9099-C40C66FF867C}">
                  <a14:compatExt spid="_x0000_s5171"/>
                </a:ext>
                <a:ext uri="{FF2B5EF4-FFF2-40B4-BE49-F238E27FC236}">
                  <a16:creationId xmlns:a16="http://schemas.microsoft.com/office/drawing/2014/main" id="{00000000-0008-0000-0000-000033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2" name="Object 52" hidden="1">
              <a:extLst>
                <a:ext uri="{63B3BB69-23CF-44E3-9099-C40C66FF867C}">
                  <a14:compatExt spid="_x0000_s5172"/>
                </a:ext>
                <a:ext uri="{FF2B5EF4-FFF2-40B4-BE49-F238E27FC236}">
                  <a16:creationId xmlns:a16="http://schemas.microsoft.com/office/drawing/2014/main" id="{00000000-0008-0000-0000-000034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3" name="Object 53" hidden="1">
              <a:extLst>
                <a:ext uri="{63B3BB69-23CF-44E3-9099-C40C66FF867C}">
                  <a14:compatExt spid="_x0000_s5173"/>
                </a:ext>
                <a:ext uri="{FF2B5EF4-FFF2-40B4-BE49-F238E27FC236}">
                  <a16:creationId xmlns:a16="http://schemas.microsoft.com/office/drawing/2014/main" id="{00000000-0008-0000-0000-000035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4" name="Object 54" hidden="1">
              <a:extLst>
                <a:ext uri="{63B3BB69-23CF-44E3-9099-C40C66FF867C}">
                  <a14:compatExt spid="_x0000_s5174"/>
                </a:ext>
                <a:ext uri="{FF2B5EF4-FFF2-40B4-BE49-F238E27FC236}">
                  <a16:creationId xmlns:a16="http://schemas.microsoft.com/office/drawing/2014/main" id="{00000000-0008-0000-0000-000036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5" name="Object 55" hidden="1">
              <a:extLst>
                <a:ext uri="{63B3BB69-23CF-44E3-9099-C40C66FF867C}">
                  <a14:compatExt spid="_x0000_s5175"/>
                </a:ext>
                <a:ext uri="{FF2B5EF4-FFF2-40B4-BE49-F238E27FC236}">
                  <a16:creationId xmlns:a16="http://schemas.microsoft.com/office/drawing/2014/main" id="{00000000-0008-0000-0000-000037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6" name="Object 56" hidden="1">
              <a:extLst>
                <a:ext uri="{63B3BB69-23CF-44E3-9099-C40C66FF867C}">
                  <a14:compatExt spid="_x0000_s5176"/>
                </a:ext>
                <a:ext uri="{FF2B5EF4-FFF2-40B4-BE49-F238E27FC236}">
                  <a16:creationId xmlns:a16="http://schemas.microsoft.com/office/drawing/2014/main" id="{00000000-0008-0000-0000-000038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77" name="Object 57" hidden="1">
              <a:extLst>
                <a:ext uri="{63B3BB69-23CF-44E3-9099-C40C66FF867C}">
                  <a14:compatExt spid="_x0000_s5177"/>
                </a:ext>
                <a:ext uri="{FF2B5EF4-FFF2-40B4-BE49-F238E27FC236}">
                  <a16:creationId xmlns:a16="http://schemas.microsoft.com/office/drawing/2014/main" id="{00000000-0008-0000-0000-000039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38</xdr:row>
          <xdr:rowOff>6350</xdr:rowOff>
        </xdr:from>
        <xdr:to>
          <xdr:col>14</xdr:col>
          <xdr:colOff>215900</xdr:colOff>
          <xdr:row>38</xdr:row>
          <xdr:rowOff>158750</xdr:rowOff>
        </xdr:to>
        <xdr:sp macro="" textlink="">
          <xdr:nvSpPr>
            <xdr:cNvPr id="5178" name="Object 58" hidden="1">
              <a:extLst>
                <a:ext uri="{63B3BB69-23CF-44E3-9099-C40C66FF867C}">
                  <a14:compatExt spid="_x0000_s5178"/>
                </a:ext>
                <a:ext uri="{FF2B5EF4-FFF2-40B4-BE49-F238E27FC236}">
                  <a16:creationId xmlns:a16="http://schemas.microsoft.com/office/drawing/2014/main" id="{00000000-0008-0000-0000-00003A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304800</xdr:colOff>
          <xdr:row>9</xdr:row>
          <xdr:rowOff>107950</xdr:rowOff>
        </xdr:to>
        <xdr:sp macro="" textlink="">
          <xdr:nvSpPr>
            <xdr:cNvPr id="5179" name="Object 59" hidden="1">
              <a:extLst>
                <a:ext uri="{63B3BB69-23CF-44E3-9099-C40C66FF867C}">
                  <a14:compatExt spid="_x0000_s5179"/>
                </a:ext>
                <a:ext uri="{FF2B5EF4-FFF2-40B4-BE49-F238E27FC236}">
                  <a16:creationId xmlns:a16="http://schemas.microsoft.com/office/drawing/2014/main" id="{00000000-0008-0000-0000-00003B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80" name="Object 60" hidden="1">
              <a:extLst>
                <a:ext uri="{63B3BB69-23CF-44E3-9099-C40C66FF867C}">
                  <a14:compatExt spid="_x0000_s5180"/>
                </a:ext>
                <a:ext uri="{FF2B5EF4-FFF2-40B4-BE49-F238E27FC236}">
                  <a16:creationId xmlns:a16="http://schemas.microsoft.com/office/drawing/2014/main" id="{00000000-0008-0000-0000-00003C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81" name="Object 61" hidden="1">
              <a:extLst>
                <a:ext uri="{63B3BB69-23CF-44E3-9099-C40C66FF867C}">
                  <a14:compatExt spid="_x0000_s5181"/>
                </a:ext>
                <a:ext uri="{FF2B5EF4-FFF2-40B4-BE49-F238E27FC236}">
                  <a16:creationId xmlns:a16="http://schemas.microsoft.com/office/drawing/2014/main" id="{00000000-0008-0000-0000-00003D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82" name="Object 62" hidden="1">
              <a:extLst>
                <a:ext uri="{63B3BB69-23CF-44E3-9099-C40C66FF867C}">
                  <a14:compatExt spid="_x0000_s5182"/>
                </a:ext>
                <a:ext uri="{FF2B5EF4-FFF2-40B4-BE49-F238E27FC236}">
                  <a16:creationId xmlns:a16="http://schemas.microsoft.com/office/drawing/2014/main" id="{00000000-0008-0000-0000-00003E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83" name="Object 63" hidden="1">
              <a:extLst>
                <a:ext uri="{63B3BB69-23CF-44E3-9099-C40C66FF867C}">
                  <a14:compatExt spid="_x0000_s5183"/>
                </a:ext>
                <a:ext uri="{FF2B5EF4-FFF2-40B4-BE49-F238E27FC236}">
                  <a16:creationId xmlns:a16="http://schemas.microsoft.com/office/drawing/2014/main" id="{00000000-0008-0000-0000-00003F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457200</xdr:colOff>
          <xdr:row>9</xdr:row>
          <xdr:rowOff>107950</xdr:rowOff>
        </xdr:to>
        <xdr:sp macro="" textlink="">
          <xdr:nvSpPr>
            <xdr:cNvPr id="5184" name="Object 64" hidden="1">
              <a:extLst>
                <a:ext uri="{63B3BB69-23CF-44E3-9099-C40C66FF867C}">
                  <a14:compatExt spid="_x0000_s5184"/>
                </a:ext>
                <a:ext uri="{FF2B5EF4-FFF2-40B4-BE49-F238E27FC236}">
                  <a16:creationId xmlns:a16="http://schemas.microsoft.com/office/drawing/2014/main" id="{00000000-0008-0000-0000-000040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457200</xdr:colOff>
          <xdr:row>9</xdr:row>
          <xdr:rowOff>107950</xdr:rowOff>
        </xdr:to>
        <xdr:sp macro="" textlink="">
          <xdr:nvSpPr>
            <xdr:cNvPr id="5185" name="Object 65" hidden="1">
              <a:extLst>
                <a:ext uri="{63B3BB69-23CF-44E3-9099-C40C66FF867C}">
                  <a14:compatExt spid="_x0000_s5185"/>
                </a:ext>
                <a:ext uri="{FF2B5EF4-FFF2-40B4-BE49-F238E27FC236}">
                  <a16:creationId xmlns:a16="http://schemas.microsoft.com/office/drawing/2014/main" id="{00000000-0008-0000-0000-00004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457200</xdr:colOff>
          <xdr:row>9</xdr:row>
          <xdr:rowOff>107950</xdr:rowOff>
        </xdr:to>
        <xdr:sp macro="" textlink="">
          <xdr:nvSpPr>
            <xdr:cNvPr id="5187" name="Object 67" hidden="1">
              <a:extLst>
                <a:ext uri="{63B3BB69-23CF-44E3-9099-C40C66FF867C}">
                  <a14:compatExt spid="_x0000_s5187"/>
                </a:ext>
                <a:ext uri="{FF2B5EF4-FFF2-40B4-BE49-F238E27FC236}">
                  <a16:creationId xmlns:a16="http://schemas.microsoft.com/office/drawing/2014/main" id="{00000000-0008-0000-0000-000043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89</xdr:row>
          <xdr:rowOff>6350</xdr:rowOff>
        </xdr:from>
        <xdr:to>
          <xdr:col>28</xdr:col>
          <xdr:colOff>152400</xdr:colOff>
          <xdr:row>89</xdr:row>
          <xdr:rowOff>158750</xdr:rowOff>
        </xdr:to>
        <xdr:sp macro="" textlink="">
          <xdr:nvSpPr>
            <xdr:cNvPr id="5189" name="Object 69" hidden="1">
              <a:extLst>
                <a:ext uri="{63B3BB69-23CF-44E3-9099-C40C66FF867C}">
                  <a14:compatExt spid="_x0000_s5189"/>
                </a:ext>
                <a:ext uri="{FF2B5EF4-FFF2-40B4-BE49-F238E27FC236}">
                  <a16:creationId xmlns:a16="http://schemas.microsoft.com/office/drawing/2014/main" id="{00000000-0008-0000-0000-000045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74</xdr:row>
          <xdr:rowOff>12700</xdr:rowOff>
        </xdr:from>
        <xdr:to>
          <xdr:col>28</xdr:col>
          <xdr:colOff>152400</xdr:colOff>
          <xdr:row>74</xdr:row>
          <xdr:rowOff>165100</xdr:rowOff>
        </xdr:to>
        <xdr:sp macro="" textlink="">
          <xdr:nvSpPr>
            <xdr:cNvPr id="5190" name="Object 70" hidden="1">
              <a:extLst>
                <a:ext uri="{63B3BB69-23CF-44E3-9099-C40C66FF867C}">
                  <a14:compatExt spid="_x0000_s5190"/>
                </a:ext>
                <a:ext uri="{FF2B5EF4-FFF2-40B4-BE49-F238E27FC236}">
                  <a16:creationId xmlns:a16="http://schemas.microsoft.com/office/drawing/2014/main" id="{00000000-0008-0000-0000-000046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192" name="Object 72" hidden="1">
              <a:extLst>
                <a:ext uri="{63B3BB69-23CF-44E3-9099-C40C66FF867C}">
                  <a14:compatExt spid="_x0000_s5192"/>
                </a:ext>
                <a:ext uri="{FF2B5EF4-FFF2-40B4-BE49-F238E27FC236}">
                  <a16:creationId xmlns:a16="http://schemas.microsoft.com/office/drawing/2014/main" id="{00000000-0008-0000-0000-000048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23</xdr:row>
          <xdr:rowOff>12700</xdr:rowOff>
        </xdr:from>
        <xdr:to>
          <xdr:col>28</xdr:col>
          <xdr:colOff>152400</xdr:colOff>
          <xdr:row>23</xdr:row>
          <xdr:rowOff>165100</xdr:rowOff>
        </xdr:to>
        <xdr:sp macro="" textlink="">
          <xdr:nvSpPr>
            <xdr:cNvPr id="5199" name="Object 79" hidden="1">
              <a:extLst>
                <a:ext uri="{63B3BB69-23CF-44E3-9099-C40C66FF867C}">
                  <a14:compatExt spid="_x0000_s5199"/>
                </a:ext>
                <a:ext uri="{FF2B5EF4-FFF2-40B4-BE49-F238E27FC236}">
                  <a16:creationId xmlns:a16="http://schemas.microsoft.com/office/drawing/2014/main" id="{00000000-0008-0000-0000-00004F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23</xdr:row>
          <xdr:rowOff>12700</xdr:rowOff>
        </xdr:from>
        <xdr:to>
          <xdr:col>28</xdr:col>
          <xdr:colOff>152400</xdr:colOff>
          <xdr:row>23</xdr:row>
          <xdr:rowOff>165100</xdr:rowOff>
        </xdr:to>
        <xdr:sp macro="" textlink="">
          <xdr:nvSpPr>
            <xdr:cNvPr id="5200" name="Object 80" hidden="1">
              <a:extLst>
                <a:ext uri="{63B3BB69-23CF-44E3-9099-C40C66FF867C}">
                  <a14:compatExt spid="_x0000_s5200"/>
                </a:ext>
                <a:ext uri="{FF2B5EF4-FFF2-40B4-BE49-F238E27FC236}">
                  <a16:creationId xmlns:a16="http://schemas.microsoft.com/office/drawing/2014/main" id="{00000000-0008-0000-0000-000050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15</xdr:row>
          <xdr:rowOff>6350</xdr:rowOff>
        </xdr:from>
        <xdr:to>
          <xdr:col>28</xdr:col>
          <xdr:colOff>152400</xdr:colOff>
          <xdr:row>15</xdr:row>
          <xdr:rowOff>158750</xdr:rowOff>
        </xdr:to>
        <xdr:sp macro="" textlink="">
          <xdr:nvSpPr>
            <xdr:cNvPr id="5201" name="Object 81" hidden="1">
              <a:extLst>
                <a:ext uri="{63B3BB69-23CF-44E3-9099-C40C66FF867C}">
                  <a14:compatExt spid="_x0000_s5201"/>
                </a:ext>
                <a:ext uri="{FF2B5EF4-FFF2-40B4-BE49-F238E27FC236}">
                  <a16:creationId xmlns:a16="http://schemas.microsoft.com/office/drawing/2014/main" id="{00000000-0008-0000-0000-00005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15</xdr:row>
          <xdr:rowOff>6350</xdr:rowOff>
        </xdr:from>
        <xdr:to>
          <xdr:col>28</xdr:col>
          <xdr:colOff>152400</xdr:colOff>
          <xdr:row>15</xdr:row>
          <xdr:rowOff>158750</xdr:rowOff>
        </xdr:to>
        <xdr:sp macro="" textlink="">
          <xdr:nvSpPr>
            <xdr:cNvPr id="5202" name="Object 82" hidden="1">
              <a:extLst>
                <a:ext uri="{63B3BB69-23CF-44E3-9099-C40C66FF867C}">
                  <a14:compatExt spid="_x0000_s5202"/>
                </a:ext>
                <a:ext uri="{FF2B5EF4-FFF2-40B4-BE49-F238E27FC236}">
                  <a16:creationId xmlns:a16="http://schemas.microsoft.com/office/drawing/2014/main" id="{00000000-0008-0000-0000-000052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64</xdr:row>
          <xdr:rowOff>0</xdr:rowOff>
        </xdr:from>
        <xdr:to>
          <xdr:col>28</xdr:col>
          <xdr:colOff>152400</xdr:colOff>
          <xdr:row>64</xdr:row>
          <xdr:rowOff>152400</xdr:rowOff>
        </xdr:to>
        <xdr:sp macro="" textlink="">
          <xdr:nvSpPr>
            <xdr:cNvPr id="5203" name="Object 83" hidden="1">
              <a:extLst>
                <a:ext uri="{63B3BB69-23CF-44E3-9099-C40C66FF867C}">
                  <a14:compatExt spid="_x0000_s5203"/>
                </a:ext>
                <a:ext uri="{FF2B5EF4-FFF2-40B4-BE49-F238E27FC236}">
                  <a16:creationId xmlns:a16="http://schemas.microsoft.com/office/drawing/2014/main" id="{00000000-0008-0000-0000-000053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63</xdr:row>
          <xdr:rowOff>12700</xdr:rowOff>
        </xdr:from>
        <xdr:to>
          <xdr:col>28</xdr:col>
          <xdr:colOff>152400</xdr:colOff>
          <xdr:row>63</xdr:row>
          <xdr:rowOff>165100</xdr:rowOff>
        </xdr:to>
        <xdr:sp macro="" textlink="">
          <xdr:nvSpPr>
            <xdr:cNvPr id="5204" name="Object 84" hidden="1">
              <a:extLst>
                <a:ext uri="{63B3BB69-23CF-44E3-9099-C40C66FF867C}">
                  <a14:compatExt spid="_x0000_s5204"/>
                </a:ext>
                <a:ext uri="{FF2B5EF4-FFF2-40B4-BE49-F238E27FC236}">
                  <a16:creationId xmlns:a16="http://schemas.microsoft.com/office/drawing/2014/main" id="{00000000-0008-0000-0000-000054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206" name="Object 86" hidden="1">
              <a:extLst>
                <a:ext uri="{63B3BB69-23CF-44E3-9099-C40C66FF867C}">
                  <a14:compatExt spid="_x0000_s5206"/>
                </a:ext>
                <a:ext uri="{FF2B5EF4-FFF2-40B4-BE49-F238E27FC236}">
                  <a16:creationId xmlns:a16="http://schemas.microsoft.com/office/drawing/2014/main" id="{00000000-0008-0000-0000-000056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207" name="Object 87" hidden="1">
              <a:extLst>
                <a:ext uri="{63B3BB69-23CF-44E3-9099-C40C66FF867C}">
                  <a14:compatExt spid="_x0000_s5207"/>
                </a:ext>
                <a:ext uri="{FF2B5EF4-FFF2-40B4-BE49-F238E27FC236}">
                  <a16:creationId xmlns:a16="http://schemas.microsoft.com/office/drawing/2014/main" id="{00000000-0008-0000-0000-000057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208" name="Object 88" hidden="1">
              <a:extLst>
                <a:ext uri="{63B3BB69-23CF-44E3-9099-C40C66FF867C}">
                  <a14:compatExt spid="_x0000_s5208"/>
                </a:ext>
                <a:ext uri="{FF2B5EF4-FFF2-40B4-BE49-F238E27FC236}">
                  <a16:creationId xmlns:a16="http://schemas.microsoft.com/office/drawing/2014/main" id="{00000000-0008-0000-0000-000058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xdr:row>
          <xdr:rowOff>0</xdr:rowOff>
        </xdr:from>
        <xdr:to>
          <xdr:col>12</xdr:col>
          <xdr:colOff>63500</xdr:colOff>
          <xdr:row>9</xdr:row>
          <xdr:rowOff>107950</xdr:rowOff>
        </xdr:to>
        <xdr:sp macro="" textlink="">
          <xdr:nvSpPr>
            <xdr:cNvPr id="5209" name="Object 89" hidden="1">
              <a:extLst>
                <a:ext uri="{63B3BB69-23CF-44E3-9099-C40C66FF867C}">
                  <a14:compatExt spid="_x0000_s5209"/>
                </a:ext>
                <a:ext uri="{FF2B5EF4-FFF2-40B4-BE49-F238E27FC236}">
                  <a16:creationId xmlns:a16="http://schemas.microsoft.com/office/drawing/2014/main" id="{00000000-0008-0000-0000-000059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xdr:row>
          <xdr:rowOff>0</xdr:rowOff>
        </xdr:from>
        <xdr:to>
          <xdr:col>12</xdr:col>
          <xdr:colOff>63500</xdr:colOff>
          <xdr:row>9</xdr:row>
          <xdr:rowOff>107950</xdr:rowOff>
        </xdr:to>
        <xdr:sp macro="" textlink="">
          <xdr:nvSpPr>
            <xdr:cNvPr id="5210" name="Object 90" hidden="1">
              <a:extLst>
                <a:ext uri="{63B3BB69-23CF-44E3-9099-C40C66FF867C}">
                  <a14:compatExt spid="_x0000_s5210"/>
                </a:ext>
                <a:ext uri="{FF2B5EF4-FFF2-40B4-BE49-F238E27FC236}">
                  <a16:creationId xmlns:a16="http://schemas.microsoft.com/office/drawing/2014/main" id="{00000000-0008-0000-0000-00005A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8</xdr:row>
          <xdr:rowOff>0</xdr:rowOff>
        </xdr:from>
        <xdr:to>
          <xdr:col>28</xdr:col>
          <xdr:colOff>152400</xdr:colOff>
          <xdr:row>9</xdr:row>
          <xdr:rowOff>107950</xdr:rowOff>
        </xdr:to>
        <xdr:sp macro="" textlink="">
          <xdr:nvSpPr>
            <xdr:cNvPr id="5211" name="Object 91" hidden="1">
              <a:extLst>
                <a:ext uri="{63B3BB69-23CF-44E3-9099-C40C66FF867C}">
                  <a14:compatExt spid="_x0000_s5211"/>
                </a:ext>
                <a:ext uri="{FF2B5EF4-FFF2-40B4-BE49-F238E27FC236}">
                  <a16:creationId xmlns:a16="http://schemas.microsoft.com/office/drawing/2014/main" id="{00000000-0008-0000-0000-00005B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Homer Wu" id="{D24A9AC1-7CAC-41FE-9B6D-9AE4421E18E2}" userId="S::Homer.Wu@epichk.com::7543685d-e1e0-4913-8a19-3d517ce100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2" dT="2022-09-01T12:08:29.84" personId="{D24A9AC1-7CAC-41FE-9B6D-9AE4421E18E2}" id="{F3637AFC-5DF3-42CC-AE3F-47F018E91799}">
    <text>comprises hkd24.3m utilization on import LC</text>
  </threadedComment>
  <threadedComment ref="N34" dT="2022-09-01T12:08:11.12" personId="{D24A9AC1-7CAC-41FE-9B6D-9AE4421E18E2}" id="{C75066BA-A6E8-40D0-A474-7AE6620D820A}">
    <text>comprises hkd9.4m utilization on LC</text>
  </threadedComment>
</ThreadedComments>
</file>

<file path=xl/worksheets/_rels/sheet1.xml.rels><?xml version="1.0" encoding="UTF-8" standalone="yes"?>
<Relationships xmlns="http://schemas.openxmlformats.org/package/2006/relationships"><Relationship Id="rId13" Type="http://schemas.openxmlformats.org/officeDocument/2006/relationships/control" Target="../activeX/activeX9.xml"/><Relationship Id="rId18" Type="http://schemas.openxmlformats.org/officeDocument/2006/relationships/control" Target="../activeX/activeX13.xml"/><Relationship Id="rId26" Type="http://schemas.openxmlformats.org/officeDocument/2006/relationships/image" Target="../media/image4.emf"/><Relationship Id="rId39" Type="http://schemas.openxmlformats.org/officeDocument/2006/relationships/control" Target="../activeX/activeX31.xml"/><Relationship Id="rId21" Type="http://schemas.openxmlformats.org/officeDocument/2006/relationships/control" Target="../activeX/activeX16.xml"/><Relationship Id="rId34" Type="http://schemas.openxmlformats.org/officeDocument/2006/relationships/image" Target="../media/image5.emf"/><Relationship Id="rId42" Type="http://schemas.openxmlformats.org/officeDocument/2006/relationships/control" Target="../activeX/activeX34.xml"/><Relationship Id="rId47" Type="http://schemas.openxmlformats.org/officeDocument/2006/relationships/control" Target="../activeX/activeX39.xml"/><Relationship Id="rId50" Type="http://schemas.openxmlformats.org/officeDocument/2006/relationships/control" Target="../activeX/activeX42.xml"/><Relationship Id="rId55" Type="http://schemas.openxmlformats.org/officeDocument/2006/relationships/control" Target="../activeX/activeX47.xml"/><Relationship Id="rId7" Type="http://schemas.openxmlformats.org/officeDocument/2006/relationships/control" Target="../activeX/activeX3.xml"/><Relationship Id="rId2" Type="http://schemas.openxmlformats.org/officeDocument/2006/relationships/drawing" Target="../drawings/drawing1.xml"/><Relationship Id="rId16" Type="http://schemas.openxmlformats.org/officeDocument/2006/relationships/control" Target="../activeX/activeX11.xml"/><Relationship Id="rId29" Type="http://schemas.openxmlformats.org/officeDocument/2006/relationships/control" Target="../activeX/activeX22.xml"/><Relationship Id="rId11" Type="http://schemas.openxmlformats.org/officeDocument/2006/relationships/control" Target="../activeX/activeX7.xml"/><Relationship Id="rId24" Type="http://schemas.openxmlformats.org/officeDocument/2006/relationships/control" Target="../activeX/activeX18.xml"/><Relationship Id="rId32" Type="http://schemas.openxmlformats.org/officeDocument/2006/relationships/control" Target="../activeX/activeX25.xml"/><Relationship Id="rId37" Type="http://schemas.openxmlformats.org/officeDocument/2006/relationships/control" Target="../activeX/activeX29.xml"/><Relationship Id="rId40" Type="http://schemas.openxmlformats.org/officeDocument/2006/relationships/control" Target="../activeX/activeX32.xml"/><Relationship Id="rId45" Type="http://schemas.openxmlformats.org/officeDocument/2006/relationships/control" Target="../activeX/activeX37.xml"/><Relationship Id="rId53" Type="http://schemas.openxmlformats.org/officeDocument/2006/relationships/control" Target="../activeX/activeX45.xml"/><Relationship Id="rId58" Type="http://schemas.openxmlformats.org/officeDocument/2006/relationships/control" Target="../activeX/activeX50.xml"/><Relationship Id="rId5" Type="http://schemas.openxmlformats.org/officeDocument/2006/relationships/image" Target="../media/image1.emf"/><Relationship Id="rId19" Type="http://schemas.openxmlformats.org/officeDocument/2006/relationships/control" Target="../activeX/activeX14.xml"/><Relationship Id="rId4" Type="http://schemas.openxmlformats.org/officeDocument/2006/relationships/control" Target="../activeX/activeX1.xml"/><Relationship Id="rId9" Type="http://schemas.openxmlformats.org/officeDocument/2006/relationships/control" Target="../activeX/activeX5.xml"/><Relationship Id="rId14" Type="http://schemas.openxmlformats.org/officeDocument/2006/relationships/control" Target="../activeX/activeX10.xml"/><Relationship Id="rId22" Type="http://schemas.openxmlformats.org/officeDocument/2006/relationships/control" Target="../activeX/activeX17.xml"/><Relationship Id="rId27" Type="http://schemas.openxmlformats.org/officeDocument/2006/relationships/control" Target="../activeX/activeX20.xml"/><Relationship Id="rId30" Type="http://schemas.openxmlformats.org/officeDocument/2006/relationships/control" Target="../activeX/activeX23.xml"/><Relationship Id="rId35" Type="http://schemas.openxmlformats.org/officeDocument/2006/relationships/control" Target="../activeX/activeX27.xml"/><Relationship Id="rId43" Type="http://schemas.openxmlformats.org/officeDocument/2006/relationships/control" Target="../activeX/activeX35.xml"/><Relationship Id="rId48" Type="http://schemas.openxmlformats.org/officeDocument/2006/relationships/control" Target="../activeX/activeX40.xml"/><Relationship Id="rId56" Type="http://schemas.openxmlformats.org/officeDocument/2006/relationships/control" Target="../activeX/activeX48.xml"/><Relationship Id="rId8" Type="http://schemas.openxmlformats.org/officeDocument/2006/relationships/control" Target="../activeX/activeX4.xml"/><Relationship Id="rId51" Type="http://schemas.openxmlformats.org/officeDocument/2006/relationships/control" Target="../activeX/activeX43.xml"/><Relationship Id="rId3" Type="http://schemas.openxmlformats.org/officeDocument/2006/relationships/vmlDrawing" Target="../drawings/vmlDrawing1.vml"/><Relationship Id="rId12" Type="http://schemas.openxmlformats.org/officeDocument/2006/relationships/control" Target="../activeX/activeX8.xml"/><Relationship Id="rId17" Type="http://schemas.openxmlformats.org/officeDocument/2006/relationships/control" Target="../activeX/activeX12.xml"/><Relationship Id="rId25" Type="http://schemas.openxmlformats.org/officeDocument/2006/relationships/control" Target="../activeX/activeX19.xml"/><Relationship Id="rId33" Type="http://schemas.openxmlformats.org/officeDocument/2006/relationships/control" Target="../activeX/activeX26.xml"/><Relationship Id="rId38" Type="http://schemas.openxmlformats.org/officeDocument/2006/relationships/control" Target="../activeX/activeX30.xml"/><Relationship Id="rId46" Type="http://schemas.openxmlformats.org/officeDocument/2006/relationships/control" Target="../activeX/activeX38.xml"/><Relationship Id="rId59" Type="http://schemas.openxmlformats.org/officeDocument/2006/relationships/control" Target="../activeX/activeX51.xml"/><Relationship Id="rId20" Type="http://schemas.openxmlformats.org/officeDocument/2006/relationships/control" Target="../activeX/activeX15.xml"/><Relationship Id="rId41" Type="http://schemas.openxmlformats.org/officeDocument/2006/relationships/control" Target="../activeX/activeX33.xml"/><Relationship Id="rId54" Type="http://schemas.openxmlformats.org/officeDocument/2006/relationships/control" Target="../activeX/activeX46.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image" Target="../media/image2.emf"/><Relationship Id="rId23" Type="http://schemas.openxmlformats.org/officeDocument/2006/relationships/image" Target="../media/image3.emf"/><Relationship Id="rId28" Type="http://schemas.openxmlformats.org/officeDocument/2006/relationships/control" Target="../activeX/activeX21.xml"/><Relationship Id="rId36" Type="http://schemas.openxmlformats.org/officeDocument/2006/relationships/control" Target="../activeX/activeX28.xml"/><Relationship Id="rId49" Type="http://schemas.openxmlformats.org/officeDocument/2006/relationships/control" Target="../activeX/activeX41.xml"/><Relationship Id="rId57" Type="http://schemas.openxmlformats.org/officeDocument/2006/relationships/control" Target="../activeX/activeX49.xml"/><Relationship Id="rId10" Type="http://schemas.openxmlformats.org/officeDocument/2006/relationships/control" Target="../activeX/activeX6.xml"/><Relationship Id="rId31" Type="http://schemas.openxmlformats.org/officeDocument/2006/relationships/control" Target="../activeX/activeX24.xml"/><Relationship Id="rId44" Type="http://schemas.openxmlformats.org/officeDocument/2006/relationships/control" Target="../activeX/activeX36.xml"/><Relationship Id="rId52" Type="http://schemas.openxmlformats.org/officeDocument/2006/relationships/control" Target="../activeX/activeX44.xml"/><Relationship Id="rId6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13"/>
  <sheetViews>
    <sheetView showGridLines="0" topLeftCell="C6" zoomScale="55" zoomScaleNormal="55" zoomScaleSheetLayoutView="70" workbookViewId="0">
      <pane ySplit="1" topLeftCell="A7" activePane="bottomLeft" state="frozen"/>
      <selection activeCell="F6" sqref="F6"/>
      <selection pane="bottomLeft" activeCell="AA7" sqref="AA7"/>
    </sheetView>
  </sheetViews>
  <sheetFormatPr defaultColWidth="9.33203125" defaultRowHeight="13" outlineLevelCol="1"/>
  <cols>
    <col min="1" max="1" width="27.33203125" style="47" customWidth="1"/>
    <col min="2" max="2" width="24.88671875" style="47" customWidth="1"/>
    <col min="3" max="3" width="29.109375" style="106" customWidth="1"/>
    <col min="4" max="4" width="17.44140625" style="106" customWidth="1"/>
    <col min="5" max="5" width="48.44140625" style="107" customWidth="1"/>
    <col min="6" max="7" width="30.6640625" style="106" customWidth="1"/>
    <col min="8" max="8" width="23" style="106" customWidth="1"/>
    <col min="9" max="9" width="23.109375" style="47" bestFit="1" customWidth="1"/>
    <col min="10" max="11" width="20.6640625" style="47" customWidth="1"/>
    <col min="12" max="12" width="1.6640625" style="47" customWidth="1" outlineLevel="1"/>
    <col min="13" max="13" width="17.6640625" style="47" customWidth="1" outlineLevel="1"/>
    <col min="14" max="14" width="1.6640625" style="47" customWidth="1" outlineLevel="1"/>
    <col min="15" max="15" width="15.6640625" style="47" customWidth="1" outlineLevel="1"/>
    <col min="16" max="16" width="1.6640625" style="47" customWidth="1" outlineLevel="1"/>
    <col min="17" max="17" width="15.6640625" style="47" customWidth="1" outlineLevel="1"/>
    <col min="18" max="18" width="1.6640625" style="47" customWidth="1" outlineLevel="1"/>
    <col min="19" max="19" width="15.6640625" style="47" customWidth="1" outlineLevel="1"/>
    <col min="20" max="20" width="1.6640625" style="47" customWidth="1" outlineLevel="1"/>
    <col min="21" max="21" width="18.44140625" style="47" customWidth="1" outlineLevel="1"/>
    <col min="22" max="22" width="1.6640625" style="47" customWidth="1" outlineLevel="1"/>
    <col min="23" max="23" width="15.6640625" style="47" customWidth="1" outlineLevel="1"/>
    <col min="24" max="24" width="1.6640625" style="47" customWidth="1" outlineLevel="1"/>
    <col min="25" max="25" width="15.6640625" style="47" customWidth="1" outlineLevel="1"/>
    <col min="26" max="26" width="1.6640625" style="47" customWidth="1" outlineLevel="1"/>
    <col min="27" max="27" width="15.6640625" style="47" customWidth="1" outlineLevel="1"/>
    <col min="28" max="28" width="1.6640625" style="47" customWidth="1" outlineLevel="1"/>
    <col min="29" max="29" width="9.33203125" style="47"/>
    <col min="30" max="30" width="11.109375" style="47" customWidth="1"/>
    <col min="31" max="16384" width="9.33203125" style="47"/>
  </cols>
  <sheetData>
    <row r="1" spans="1:28">
      <c r="A1" s="613" t="s">
        <v>49</v>
      </c>
      <c r="B1" s="613"/>
      <c r="F1" s="3"/>
      <c r="I1" s="110"/>
      <c r="J1" s="110"/>
      <c r="K1" s="110"/>
      <c r="L1" s="110"/>
      <c r="M1" s="110"/>
      <c r="N1" s="110"/>
      <c r="O1" s="110"/>
      <c r="P1" s="110"/>
      <c r="Q1" s="110"/>
      <c r="R1" s="110"/>
      <c r="S1" s="110"/>
      <c r="T1" s="110"/>
      <c r="U1" s="110"/>
      <c r="V1" s="110"/>
      <c r="W1" s="110"/>
      <c r="X1" s="110"/>
      <c r="Y1" s="110"/>
      <c r="Z1" s="110"/>
      <c r="AA1" s="110"/>
      <c r="AB1" s="110"/>
    </row>
    <row r="2" spans="1:28">
      <c r="A2" s="614" t="s">
        <v>12</v>
      </c>
      <c r="B2" s="614"/>
      <c r="F2" s="3"/>
      <c r="I2" s="110"/>
      <c r="J2" s="110"/>
      <c r="K2" s="110"/>
      <c r="L2" s="106"/>
      <c r="M2" s="106"/>
      <c r="N2" s="106"/>
      <c r="O2" s="106"/>
      <c r="P2" s="106"/>
      <c r="Q2" s="106"/>
      <c r="R2" s="106"/>
      <c r="S2" s="106"/>
      <c r="T2" s="106"/>
      <c r="U2" s="106"/>
      <c r="V2" s="106"/>
      <c r="W2" s="106"/>
      <c r="X2" s="106"/>
      <c r="Y2" s="106"/>
      <c r="Z2" s="106"/>
      <c r="AA2" s="106"/>
      <c r="AB2" s="106"/>
    </row>
    <row r="3" spans="1:28">
      <c r="A3" s="613" t="s">
        <v>189</v>
      </c>
      <c r="B3" s="613"/>
      <c r="F3" s="3"/>
      <c r="I3" s="106" t="s">
        <v>64</v>
      </c>
      <c r="J3" s="106"/>
      <c r="K3" s="303">
        <v>93.5</v>
      </c>
      <c r="L3" s="615"/>
      <c r="M3" s="615"/>
      <c r="N3" s="615"/>
      <c r="O3" s="615"/>
      <c r="P3" s="615"/>
      <c r="Q3" s="615"/>
      <c r="R3" s="615"/>
      <c r="S3" s="615"/>
      <c r="T3" s="615"/>
      <c r="U3" s="615"/>
      <c r="V3" s="615"/>
      <c r="W3" s="615"/>
      <c r="X3" s="615"/>
      <c r="Y3" s="615"/>
      <c r="Z3" s="615"/>
      <c r="AA3" s="615"/>
      <c r="AB3" s="615"/>
    </row>
    <row r="4" spans="1:28">
      <c r="C4" s="47"/>
      <c r="D4" s="47"/>
      <c r="F4" s="6"/>
      <c r="G4" s="47"/>
      <c r="I4" s="106" t="s">
        <v>65</v>
      </c>
      <c r="J4" s="106"/>
      <c r="K4" s="303">
        <v>7.8</v>
      </c>
      <c r="L4" s="615"/>
      <c r="M4" s="615"/>
      <c r="N4" s="615"/>
      <c r="O4" s="615"/>
      <c r="P4" s="615"/>
      <c r="Q4" s="615"/>
      <c r="R4" s="615"/>
      <c r="S4" s="615"/>
      <c r="T4" s="615"/>
      <c r="U4" s="615"/>
      <c r="V4" s="615"/>
      <c r="W4" s="615"/>
      <c r="X4" s="615"/>
      <c r="Y4" s="615"/>
      <c r="Z4" s="615"/>
      <c r="AA4" s="615"/>
      <c r="AB4" s="615"/>
    </row>
    <row r="5" spans="1:28" ht="13.5" thickBot="1">
      <c r="C5" s="47"/>
      <c r="D5" s="47"/>
      <c r="F5" s="3"/>
      <c r="I5" s="110"/>
      <c r="J5" s="110"/>
      <c r="K5" s="110"/>
      <c r="L5" s="615"/>
      <c r="M5" s="615"/>
      <c r="N5" s="615"/>
      <c r="O5" s="615"/>
      <c r="P5" s="615"/>
      <c r="Q5" s="615"/>
      <c r="R5" s="615"/>
      <c r="S5" s="615"/>
      <c r="T5" s="615"/>
      <c r="U5" s="615"/>
      <c r="V5" s="615"/>
      <c r="W5" s="615"/>
      <c r="X5" s="615"/>
      <c r="Y5" s="615"/>
      <c r="Z5" s="615"/>
      <c r="AA5" s="615"/>
      <c r="AB5" s="615"/>
    </row>
    <row r="6" spans="1:28" s="616" customFormat="1" ht="26">
      <c r="A6" s="236" t="s">
        <v>4</v>
      </c>
      <c r="B6" s="237"/>
      <c r="C6" s="237" t="s">
        <v>0</v>
      </c>
      <c r="D6" s="238" t="s">
        <v>5</v>
      </c>
      <c r="E6" s="239" t="s">
        <v>1</v>
      </c>
      <c r="F6" s="237"/>
      <c r="G6" s="400"/>
      <c r="H6" s="237" t="s">
        <v>2</v>
      </c>
      <c r="I6" s="237" t="s">
        <v>2</v>
      </c>
      <c r="J6" s="237"/>
      <c r="K6" s="237" t="s">
        <v>2</v>
      </c>
      <c r="L6" s="245"/>
      <c r="M6" s="245" t="s">
        <v>122</v>
      </c>
      <c r="N6" s="245"/>
      <c r="O6" s="245" t="s">
        <v>122</v>
      </c>
      <c r="P6" s="245"/>
      <c r="Q6" s="245" t="s">
        <v>124</v>
      </c>
      <c r="R6" s="245"/>
      <c r="S6" s="245" t="s">
        <v>124</v>
      </c>
      <c r="T6" s="245"/>
      <c r="U6" s="245" t="s">
        <v>123</v>
      </c>
      <c r="V6" s="245"/>
      <c r="W6" s="245" t="s">
        <v>123</v>
      </c>
      <c r="X6" s="245"/>
      <c r="Y6" s="245" t="s">
        <v>126</v>
      </c>
      <c r="Z6" s="245"/>
      <c r="AA6" s="245" t="s">
        <v>126</v>
      </c>
      <c r="AB6" s="245"/>
    </row>
    <row r="7" spans="1:28" s="616" customFormat="1" ht="13.5" thickBot="1">
      <c r="A7" s="240" t="s">
        <v>6</v>
      </c>
      <c r="B7" s="241"/>
      <c r="C7" s="241" t="s">
        <v>7</v>
      </c>
      <c r="D7" s="241" t="s">
        <v>8</v>
      </c>
      <c r="E7" s="242" t="s">
        <v>2</v>
      </c>
      <c r="F7" s="241" t="s">
        <v>245</v>
      </c>
      <c r="G7" s="401"/>
      <c r="H7" s="243" t="s">
        <v>93</v>
      </c>
      <c r="I7" s="243" t="s">
        <v>92</v>
      </c>
      <c r="J7" s="243"/>
      <c r="K7" s="243" t="s">
        <v>57</v>
      </c>
      <c r="L7" s="249"/>
      <c r="M7" s="249" t="s">
        <v>15</v>
      </c>
      <c r="N7" s="249"/>
      <c r="O7" s="249" t="s">
        <v>33</v>
      </c>
      <c r="P7" s="249"/>
      <c r="Q7" s="249" t="s">
        <v>15</v>
      </c>
      <c r="R7" s="249"/>
      <c r="S7" s="249" t="s">
        <v>33</v>
      </c>
      <c r="T7" s="249"/>
      <c r="U7" s="249" t="s">
        <v>15</v>
      </c>
      <c r="V7" s="249"/>
      <c r="W7" s="249" t="s">
        <v>33</v>
      </c>
      <c r="X7" s="249"/>
      <c r="Y7" s="249" t="s">
        <v>15</v>
      </c>
      <c r="Z7" s="249"/>
      <c r="AA7" s="249" t="s">
        <v>33</v>
      </c>
      <c r="AB7" s="249"/>
    </row>
    <row r="8" spans="1:28" ht="13.5" thickBot="1">
      <c r="A8" s="617"/>
      <c r="B8" s="617"/>
      <c r="C8" s="618"/>
      <c r="D8" s="619"/>
      <c r="E8" s="617"/>
      <c r="F8" s="16"/>
      <c r="G8" s="620"/>
      <c r="H8" s="619"/>
      <c r="I8" s="621"/>
      <c r="J8" s="621"/>
      <c r="K8" s="621"/>
      <c r="L8" s="622"/>
      <c r="M8" s="622"/>
      <c r="N8" s="622"/>
      <c r="O8" s="622"/>
      <c r="P8" s="622"/>
      <c r="Q8" s="622"/>
      <c r="R8" s="622"/>
      <c r="S8" s="622"/>
      <c r="T8" s="622"/>
      <c r="U8" s="622"/>
      <c r="V8" s="622"/>
      <c r="W8" s="622"/>
      <c r="X8" s="622"/>
      <c r="Y8" s="622"/>
      <c r="Z8" s="622"/>
      <c r="AA8" s="622"/>
      <c r="AB8" s="622"/>
    </row>
    <row r="9" spans="1:28" ht="3.65" customHeight="1" thickBot="1">
      <c r="A9" s="557"/>
      <c r="B9" s="557"/>
      <c r="C9" s="558"/>
      <c r="D9" s="559"/>
      <c r="E9" s="560"/>
      <c r="F9" s="561"/>
      <c r="G9" s="559"/>
      <c r="H9" s="562"/>
      <c r="I9" s="563"/>
      <c r="J9" s="563"/>
      <c r="K9" s="563"/>
      <c r="L9" s="564"/>
      <c r="M9" s="564"/>
      <c r="N9" s="564"/>
      <c r="O9" s="564"/>
      <c r="P9" s="564"/>
      <c r="Q9" s="564"/>
      <c r="R9" s="564"/>
      <c r="S9" s="564"/>
      <c r="T9" s="564"/>
      <c r="U9" s="564"/>
      <c r="V9" s="564"/>
      <c r="W9" s="564"/>
      <c r="X9" s="564"/>
      <c r="Y9" s="564"/>
      <c r="Z9" s="564"/>
      <c r="AA9" s="564"/>
      <c r="AB9" s="564"/>
    </row>
    <row r="10" spans="1:28" ht="13.5" thickBot="1">
      <c r="A10" s="264"/>
      <c r="B10" s="264"/>
      <c r="C10" s="628"/>
      <c r="E10" s="629"/>
      <c r="F10" s="50"/>
      <c r="H10" s="66"/>
      <c r="I10" s="49"/>
      <c r="J10" s="49"/>
      <c r="K10" s="49"/>
      <c r="L10" s="110"/>
      <c r="M10" s="110"/>
      <c r="N10" s="110"/>
      <c r="O10" s="110"/>
      <c r="P10" s="110"/>
      <c r="Q10" s="110"/>
      <c r="R10" s="110"/>
      <c r="S10" s="110"/>
      <c r="T10" s="110"/>
      <c r="U10" s="110"/>
      <c r="V10" s="110"/>
      <c r="W10" s="110"/>
      <c r="X10" s="110"/>
      <c r="Y10" s="110"/>
      <c r="Z10" s="110"/>
      <c r="AA10" s="110"/>
      <c r="AB10" s="110"/>
    </row>
    <row r="11" spans="1:28" ht="13.5" thickBot="1">
      <c r="A11" s="105" t="s">
        <v>11</v>
      </c>
      <c r="B11" s="623" t="s">
        <v>89</v>
      </c>
      <c r="C11" s="631">
        <v>42529</v>
      </c>
      <c r="D11" s="616" t="s">
        <v>9</v>
      </c>
      <c r="E11" s="415" t="s">
        <v>50</v>
      </c>
      <c r="F11" s="212" t="s">
        <v>246</v>
      </c>
      <c r="G11" s="395" t="s">
        <v>33</v>
      </c>
      <c r="H11" s="215"/>
      <c r="I11" s="268">
        <f>K11*7.8</f>
        <v>0</v>
      </c>
      <c r="J11" s="268"/>
      <c r="K11" s="269">
        <v>0</v>
      </c>
      <c r="L11" s="524"/>
      <c r="M11" s="524"/>
      <c r="N11" s="524"/>
      <c r="O11" s="524"/>
      <c r="P11" s="524"/>
      <c r="Q11" s="524"/>
      <c r="R11" s="524"/>
      <c r="S11" s="524"/>
      <c r="T11" s="524"/>
      <c r="U11" s="524"/>
      <c r="V11" s="524"/>
      <c r="W11" s="524"/>
      <c r="X11" s="524"/>
      <c r="Y11" s="524"/>
      <c r="Z11" s="524"/>
      <c r="AA11" s="524"/>
      <c r="AB11" s="524"/>
    </row>
    <row r="12" spans="1:28">
      <c r="A12" s="105" t="s">
        <v>104</v>
      </c>
      <c r="B12" s="264"/>
      <c r="H12" s="108"/>
      <c r="I12" s="109"/>
      <c r="J12" s="109"/>
      <c r="K12" s="109"/>
    </row>
    <row r="13" spans="1:28">
      <c r="A13" s="106"/>
      <c r="B13" s="106"/>
      <c r="H13" s="108"/>
      <c r="I13" s="109"/>
      <c r="J13" s="109"/>
      <c r="K13" s="109"/>
    </row>
    <row r="14" spans="1:28" ht="13.5" thickBot="1">
      <c r="A14" s="105"/>
      <c r="B14" s="105"/>
      <c r="H14" s="108"/>
      <c r="I14" s="109"/>
      <c r="J14" s="109"/>
      <c r="K14" s="109"/>
    </row>
    <row r="15" spans="1:28" ht="112.75" customHeight="1">
      <c r="A15" s="105" t="s">
        <v>52</v>
      </c>
      <c r="B15" s="512" t="s">
        <v>205</v>
      </c>
      <c r="C15" s="630" t="s">
        <v>261</v>
      </c>
      <c r="D15" s="106" t="s">
        <v>201</v>
      </c>
      <c r="E15" s="177" t="s">
        <v>10</v>
      </c>
      <c r="F15" s="653" t="s">
        <v>262</v>
      </c>
      <c r="G15" s="399" t="s">
        <v>33</v>
      </c>
      <c r="H15" s="218"/>
      <c r="I15" s="189">
        <f>K15*7.8</f>
        <v>7800000</v>
      </c>
      <c r="J15" s="189"/>
      <c r="K15" s="190">
        <v>1000000</v>
      </c>
      <c r="L15" s="524"/>
      <c r="M15" s="524"/>
      <c r="N15" s="524"/>
      <c r="O15" s="524"/>
      <c r="P15" s="524"/>
      <c r="Q15" s="524"/>
      <c r="R15" s="524"/>
      <c r="S15" s="524"/>
      <c r="T15" s="524"/>
      <c r="U15" s="524"/>
      <c r="V15" s="524"/>
      <c r="W15" s="524"/>
      <c r="X15" s="524"/>
      <c r="Y15" s="524"/>
      <c r="Z15" s="524"/>
      <c r="AA15" s="524"/>
      <c r="AB15" s="524"/>
    </row>
    <row r="16" spans="1:28">
      <c r="A16" s="105" t="s">
        <v>104</v>
      </c>
      <c r="B16" s="632"/>
      <c r="D16" s="106" t="s">
        <v>203</v>
      </c>
      <c r="E16" s="612" t="s">
        <v>10</v>
      </c>
      <c r="F16" s="654"/>
      <c r="G16" s="624" t="s">
        <v>121</v>
      </c>
      <c r="H16" s="216">
        <v>30000000</v>
      </c>
      <c r="I16" s="185">
        <f t="shared" ref="I16" si="0">K16*7.8</f>
        <v>2502673.7967914436</v>
      </c>
      <c r="J16" s="185"/>
      <c r="K16" s="191">
        <f t="shared" ref="K16" si="1">H16/$K$3</f>
        <v>320855.61497326201</v>
      </c>
    </row>
    <row r="17" spans="1:28">
      <c r="A17" s="632"/>
      <c r="B17" s="627"/>
      <c r="D17" s="106" t="s">
        <v>201</v>
      </c>
      <c r="E17" s="612" t="s">
        <v>202</v>
      </c>
      <c r="F17" s="654"/>
      <c r="G17" s="624" t="s">
        <v>33</v>
      </c>
      <c r="H17" s="221"/>
      <c r="I17" s="185">
        <f>K17*7.8</f>
        <v>23400000</v>
      </c>
      <c r="J17" s="185"/>
      <c r="K17" s="191">
        <v>3000000</v>
      </c>
      <c r="L17" s="580"/>
      <c r="M17" s="581">
        <f t="shared" ref="M17:M38" si="2">O17*$K$4</f>
        <v>0</v>
      </c>
      <c r="N17" s="580"/>
      <c r="O17" s="581">
        <v>0</v>
      </c>
      <c r="P17" s="580"/>
      <c r="Q17" s="580"/>
      <c r="R17" s="580"/>
      <c r="S17" s="580"/>
    </row>
    <row r="18" spans="1:28">
      <c r="A18" s="632"/>
      <c r="B18" s="627"/>
      <c r="D18" s="106" t="s">
        <v>203</v>
      </c>
      <c r="E18" s="612" t="s">
        <v>17</v>
      </c>
      <c r="F18" s="654"/>
      <c r="G18" s="624" t="s">
        <v>121</v>
      </c>
      <c r="H18" s="221">
        <v>50000000</v>
      </c>
      <c r="I18" s="185">
        <f>K18*7.8</f>
        <v>4171122.9946524063</v>
      </c>
      <c r="J18" s="185"/>
      <c r="K18" s="191">
        <f>H18/$K$3</f>
        <v>534759.35828877008</v>
      </c>
      <c r="L18" s="580"/>
      <c r="M18" s="581">
        <f t="shared" si="2"/>
        <v>0</v>
      </c>
      <c r="N18" s="580"/>
      <c r="O18" s="581">
        <v>0</v>
      </c>
      <c r="P18" s="580"/>
      <c r="Q18" s="580"/>
      <c r="R18" s="580"/>
      <c r="S18" s="580"/>
    </row>
    <row r="19" spans="1:28">
      <c r="A19" s="632"/>
      <c r="B19" s="627"/>
      <c r="E19" s="612"/>
      <c r="F19" s="654"/>
      <c r="G19" s="624"/>
      <c r="H19" s="221"/>
      <c r="I19" s="185"/>
      <c r="J19" s="185"/>
      <c r="K19" s="191"/>
      <c r="L19" s="580"/>
      <c r="M19" s="581">
        <f t="shared" si="2"/>
        <v>0</v>
      </c>
      <c r="N19" s="580"/>
      <c r="O19" s="581">
        <v>0</v>
      </c>
      <c r="P19" s="580"/>
      <c r="Q19" s="580"/>
      <c r="R19" s="580"/>
      <c r="S19" s="580"/>
    </row>
    <row r="20" spans="1:28">
      <c r="A20" s="632"/>
      <c r="B20" s="627"/>
      <c r="D20" s="106" t="s">
        <v>201</v>
      </c>
      <c r="E20" s="197" t="s">
        <v>199</v>
      </c>
      <c r="F20" s="654"/>
      <c r="G20" s="624" t="s">
        <v>33</v>
      </c>
      <c r="H20" s="221"/>
      <c r="I20" s="185">
        <f>K20*7.8</f>
        <v>62400000</v>
      </c>
      <c r="J20" s="185"/>
      <c r="K20" s="191">
        <v>8000000</v>
      </c>
      <c r="L20" s="580"/>
      <c r="M20" s="581">
        <f t="shared" si="2"/>
        <v>0</v>
      </c>
      <c r="N20" s="580"/>
      <c r="O20" s="581">
        <v>0</v>
      </c>
      <c r="P20" s="580"/>
      <c r="Q20" s="580"/>
      <c r="R20" s="580"/>
      <c r="S20" s="580"/>
    </row>
    <row r="21" spans="1:28">
      <c r="A21" s="632"/>
      <c r="B21" s="627"/>
      <c r="E21" s="612"/>
      <c r="F21" s="654"/>
      <c r="G21" s="624"/>
      <c r="H21" s="221"/>
      <c r="I21" s="185"/>
      <c r="J21" s="185"/>
      <c r="K21" s="191"/>
      <c r="L21" s="580"/>
      <c r="M21" s="581">
        <f t="shared" si="2"/>
        <v>0</v>
      </c>
      <c r="N21" s="580"/>
      <c r="O21" s="581">
        <v>0</v>
      </c>
      <c r="P21" s="580"/>
      <c r="Q21" s="580"/>
      <c r="R21" s="580"/>
      <c r="S21" s="580"/>
    </row>
    <row r="22" spans="1:28">
      <c r="A22" s="105"/>
      <c r="B22" s="105"/>
      <c r="E22" s="197"/>
      <c r="F22" s="654"/>
      <c r="G22" s="626"/>
      <c r="H22" s="219"/>
      <c r="I22" s="219"/>
      <c r="J22" s="219"/>
      <c r="K22" s="191"/>
      <c r="L22" s="580"/>
      <c r="M22" s="581">
        <f t="shared" si="2"/>
        <v>0</v>
      </c>
      <c r="N22" s="580"/>
      <c r="O22" s="581">
        <v>0</v>
      </c>
      <c r="P22" s="580"/>
      <c r="Q22" s="580"/>
      <c r="R22" s="580"/>
      <c r="S22" s="580"/>
    </row>
    <row r="23" spans="1:28" ht="89.25" customHeight="1">
      <c r="A23" s="105"/>
      <c r="B23" s="105"/>
      <c r="D23" s="106" t="s">
        <v>201</v>
      </c>
      <c r="E23" s="652" t="s">
        <v>165</v>
      </c>
      <c r="F23" s="654"/>
      <c r="G23" s="624" t="s">
        <v>33</v>
      </c>
      <c r="H23" s="221"/>
      <c r="I23" s="185">
        <f>K23*7.8</f>
        <v>249600000</v>
      </c>
      <c r="J23" s="185"/>
      <c r="K23" s="191">
        <v>32000000</v>
      </c>
      <c r="L23" s="580"/>
      <c r="M23" s="581">
        <f t="shared" si="2"/>
        <v>0</v>
      </c>
      <c r="N23" s="580"/>
      <c r="O23" s="581">
        <v>0</v>
      </c>
      <c r="P23" s="580"/>
      <c r="Q23" s="580"/>
      <c r="R23" s="580"/>
      <c r="S23" s="580"/>
    </row>
    <row r="24" spans="1:28">
      <c r="A24" s="105"/>
      <c r="B24" s="105"/>
      <c r="D24" s="106" t="s">
        <v>203</v>
      </c>
      <c r="E24" s="652"/>
      <c r="F24" s="654"/>
      <c r="G24" s="624" t="s">
        <v>121</v>
      </c>
      <c r="H24" s="221">
        <v>395000000</v>
      </c>
      <c r="I24" s="185">
        <f>K24*7.8</f>
        <v>32951871.657754008</v>
      </c>
      <c r="J24" s="185"/>
      <c r="K24" s="191">
        <f>H24/$K$3</f>
        <v>4224598.930481283</v>
      </c>
      <c r="L24" s="580"/>
      <c r="M24" s="581">
        <f t="shared" si="2"/>
        <v>0</v>
      </c>
      <c r="N24" s="580"/>
      <c r="O24" s="581">
        <v>0</v>
      </c>
      <c r="P24" s="580"/>
      <c r="Q24" s="580"/>
      <c r="R24" s="580"/>
      <c r="S24" s="580"/>
    </row>
    <row r="25" spans="1:28">
      <c r="A25" s="105"/>
      <c r="B25" s="105"/>
      <c r="E25" s="612"/>
      <c r="F25" s="654"/>
      <c r="G25" s="624"/>
      <c r="H25" s="221"/>
      <c r="I25" s="185"/>
      <c r="J25" s="185"/>
      <c r="K25" s="191"/>
      <c r="L25" s="580"/>
      <c r="M25" s="581">
        <f t="shared" si="2"/>
        <v>0</v>
      </c>
      <c r="N25" s="580"/>
      <c r="O25" s="581">
        <v>0</v>
      </c>
      <c r="P25" s="580"/>
      <c r="Q25" s="580"/>
      <c r="R25" s="580"/>
      <c r="S25" s="580"/>
    </row>
    <row r="26" spans="1:28">
      <c r="A26" s="105"/>
      <c r="B26" s="105"/>
      <c r="D26" s="106" t="s">
        <v>203</v>
      </c>
      <c r="E26" s="612" t="s">
        <v>196</v>
      </c>
      <c r="F26" s="654"/>
      <c r="G26" s="624" t="s">
        <v>121</v>
      </c>
      <c r="H26" s="221">
        <v>24190713.5</v>
      </c>
      <c r="I26" s="185"/>
      <c r="J26" s="185"/>
      <c r="K26" s="191">
        <f>H26/$K$3</f>
        <v>258724.20855614974</v>
      </c>
      <c r="L26" s="580"/>
      <c r="M26" s="581">
        <f t="shared" si="2"/>
        <v>0</v>
      </c>
      <c r="N26" s="580"/>
      <c r="O26" s="581">
        <v>0</v>
      </c>
      <c r="P26" s="580"/>
      <c r="Q26" s="581">
        <f>S26*$K$4</f>
        <v>0</v>
      </c>
      <c r="R26" s="580"/>
      <c r="S26" s="580">
        <v>0</v>
      </c>
    </row>
    <row r="27" spans="1:28">
      <c r="A27" s="105"/>
      <c r="B27" s="105"/>
      <c r="E27" s="197"/>
      <c r="F27" s="654"/>
      <c r="G27" s="626"/>
      <c r="H27" s="219"/>
      <c r="I27" s="219"/>
      <c r="J27" s="219"/>
      <c r="K27" s="191"/>
      <c r="L27" s="580"/>
      <c r="M27" s="581">
        <f t="shared" si="2"/>
        <v>0</v>
      </c>
      <c r="N27" s="582"/>
      <c r="O27" s="581">
        <v>0</v>
      </c>
      <c r="P27" s="580"/>
      <c r="Q27" s="580"/>
      <c r="R27" s="580"/>
      <c r="S27" s="580"/>
    </row>
    <row r="28" spans="1:28">
      <c r="A28" s="105"/>
      <c r="B28" s="105"/>
      <c r="D28" s="264" t="s">
        <v>192</v>
      </c>
      <c r="E28" s="612" t="s">
        <v>164</v>
      </c>
      <c r="F28" s="654"/>
      <c r="G28" s="624" t="s">
        <v>33</v>
      </c>
      <c r="H28" s="221"/>
      <c r="I28" s="185">
        <f>K28*7.8</f>
        <v>210600000</v>
      </c>
      <c r="J28" s="185"/>
      <c r="K28" s="191">
        <v>27000000</v>
      </c>
      <c r="L28" s="580"/>
      <c r="M28" s="581">
        <f t="shared" si="2"/>
        <v>0</v>
      </c>
      <c r="N28" s="582"/>
      <c r="O28" s="581">
        <v>0</v>
      </c>
      <c r="P28" s="581"/>
      <c r="Q28" s="581"/>
      <c r="R28" s="581"/>
      <c r="S28" s="581"/>
      <c r="T28" s="300"/>
      <c r="U28" s="300"/>
      <c r="V28" s="300"/>
      <c r="W28" s="300"/>
      <c r="X28" s="300"/>
      <c r="Y28" s="300"/>
      <c r="Z28" s="300"/>
      <c r="AA28" s="300"/>
      <c r="AB28" s="300"/>
    </row>
    <row r="29" spans="1:28">
      <c r="A29" s="105"/>
      <c r="B29" s="105"/>
      <c r="E29" s="612"/>
      <c r="F29" s="654"/>
      <c r="G29" s="624"/>
      <c r="H29" s="221"/>
      <c r="I29" s="185"/>
      <c r="J29" s="185"/>
      <c r="K29" s="191"/>
      <c r="L29" s="580"/>
      <c r="M29" s="581">
        <f t="shared" si="2"/>
        <v>0</v>
      </c>
      <c r="N29" s="582"/>
      <c r="O29" s="581">
        <v>0</v>
      </c>
      <c r="P29" s="581"/>
      <c r="Q29" s="581"/>
      <c r="R29" s="581"/>
      <c r="S29" s="581"/>
      <c r="T29" s="300"/>
      <c r="U29" s="300"/>
      <c r="V29" s="300"/>
      <c r="W29" s="300"/>
      <c r="X29" s="300"/>
      <c r="Y29" s="300"/>
      <c r="Z29" s="300"/>
      <c r="AA29" s="300"/>
      <c r="AB29" s="300"/>
    </row>
    <row r="30" spans="1:28">
      <c r="A30" s="105"/>
      <c r="B30" s="105"/>
      <c r="E30" s="197"/>
      <c r="F30" s="654"/>
      <c r="G30" s="624"/>
      <c r="H30" s="216"/>
      <c r="I30" s="219"/>
      <c r="J30" s="219"/>
      <c r="K30" s="191"/>
      <c r="L30" s="580"/>
      <c r="M30" s="581">
        <f t="shared" si="2"/>
        <v>0</v>
      </c>
      <c r="N30" s="580"/>
      <c r="O30" s="581">
        <v>0</v>
      </c>
      <c r="P30" s="580"/>
      <c r="Q30" s="580"/>
      <c r="R30" s="580"/>
      <c r="S30" s="580"/>
    </row>
    <row r="31" spans="1:28">
      <c r="A31" s="105"/>
      <c r="B31" s="105"/>
      <c r="D31" s="264" t="s">
        <v>192</v>
      </c>
      <c r="E31" s="612" t="s">
        <v>166</v>
      </c>
      <c r="F31" s="654"/>
      <c r="G31" s="624" t="s">
        <v>33</v>
      </c>
      <c r="H31" s="221"/>
      <c r="I31" s="185">
        <f>K31*7.8</f>
        <v>93600000</v>
      </c>
      <c r="J31" s="185"/>
      <c r="K31" s="191">
        <f>10000000+2000000</f>
        <v>12000000</v>
      </c>
      <c r="L31" s="580"/>
      <c r="M31" s="581">
        <f t="shared" si="2"/>
        <v>0</v>
      </c>
      <c r="N31" s="580"/>
      <c r="O31" s="581">
        <v>0</v>
      </c>
      <c r="P31" s="580"/>
      <c r="Q31" s="580"/>
      <c r="R31" s="580"/>
      <c r="S31" s="580"/>
    </row>
    <row r="32" spans="1:28">
      <c r="A32" s="105"/>
      <c r="B32" s="105"/>
      <c r="D32" s="106" t="s">
        <v>203</v>
      </c>
      <c r="E32" s="612" t="s">
        <v>166</v>
      </c>
      <c r="F32" s="654"/>
      <c r="G32" s="624" t="s">
        <v>121</v>
      </c>
      <c r="H32" s="221">
        <v>100000000</v>
      </c>
      <c r="I32" s="185">
        <f>K32*7.8</f>
        <v>8342245.9893048126</v>
      </c>
      <c r="J32" s="185"/>
      <c r="K32" s="191">
        <f>H32/$K$3</f>
        <v>1069518.7165775402</v>
      </c>
      <c r="L32" s="580"/>
      <c r="M32" s="581">
        <f t="shared" si="2"/>
        <v>0</v>
      </c>
      <c r="N32" s="580"/>
      <c r="O32" s="581">
        <v>0</v>
      </c>
      <c r="P32" s="580"/>
      <c r="Q32" s="580"/>
      <c r="R32" s="580"/>
      <c r="S32" s="580"/>
    </row>
    <row r="33" spans="1:28">
      <c r="A33" s="105"/>
      <c r="B33" s="105"/>
      <c r="E33" s="612"/>
      <c r="F33" s="654"/>
      <c r="G33" s="624"/>
      <c r="H33" s="221"/>
      <c r="I33" s="185"/>
      <c r="J33" s="185"/>
      <c r="K33" s="191"/>
      <c r="L33" s="580"/>
      <c r="M33" s="581">
        <f t="shared" si="2"/>
        <v>0</v>
      </c>
      <c r="N33" s="580"/>
      <c r="O33" s="581">
        <v>0</v>
      </c>
      <c r="P33" s="580"/>
      <c r="Q33" s="580"/>
      <c r="R33" s="580"/>
      <c r="S33" s="580"/>
    </row>
    <row r="34" spans="1:28">
      <c r="A34" s="105"/>
      <c r="B34" s="105"/>
      <c r="D34" s="264" t="s">
        <v>192</v>
      </c>
      <c r="E34" s="197" t="s">
        <v>53</v>
      </c>
      <c r="F34" s="654"/>
      <c r="G34" s="624" t="s">
        <v>33</v>
      </c>
      <c r="H34" s="216"/>
      <c r="I34" s="219">
        <f>K34*7.8</f>
        <v>2340000</v>
      </c>
      <c r="J34" s="219"/>
      <c r="K34" s="191">
        <v>300000</v>
      </c>
      <c r="L34" s="580"/>
      <c r="M34" s="581">
        <f t="shared" si="2"/>
        <v>0</v>
      </c>
      <c r="N34" s="580"/>
      <c r="O34" s="581">
        <v>0</v>
      </c>
      <c r="P34" s="580"/>
      <c r="Q34" s="580"/>
      <c r="R34" s="580"/>
      <c r="S34" s="580"/>
    </row>
    <row r="35" spans="1:28">
      <c r="A35" s="105"/>
      <c r="B35" s="105"/>
      <c r="D35" s="106" t="s">
        <v>203</v>
      </c>
      <c r="E35" s="197" t="s">
        <v>53</v>
      </c>
      <c r="F35" s="654"/>
      <c r="G35" s="624" t="s">
        <v>121</v>
      </c>
      <c r="H35" s="221">
        <v>10000000</v>
      </c>
      <c r="I35" s="219">
        <f>K35*7.8</f>
        <v>934131.73652694607</v>
      </c>
      <c r="J35" s="219"/>
      <c r="K35" s="191">
        <v>119760.47904191617</v>
      </c>
      <c r="L35" s="580"/>
      <c r="M35" s="581">
        <f t="shared" si="2"/>
        <v>0</v>
      </c>
      <c r="N35" s="580"/>
      <c r="O35" s="581">
        <v>0</v>
      </c>
      <c r="P35" s="580"/>
      <c r="Q35" s="580"/>
      <c r="R35" s="580"/>
      <c r="S35" s="580"/>
    </row>
    <row r="36" spans="1:28">
      <c r="A36" s="105"/>
      <c r="B36" s="105"/>
      <c r="E36" s="197"/>
      <c r="F36" s="654"/>
      <c r="G36" s="624"/>
      <c r="H36" s="216"/>
      <c r="I36" s="219"/>
      <c r="J36" s="219"/>
      <c r="K36" s="220"/>
      <c r="L36" s="580"/>
      <c r="M36" s="581">
        <f t="shared" si="2"/>
        <v>0</v>
      </c>
      <c r="N36" s="580"/>
      <c r="O36" s="581">
        <v>0</v>
      </c>
      <c r="P36" s="580"/>
      <c r="Q36" s="580"/>
      <c r="R36" s="580"/>
      <c r="S36" s="580"/>
    </row>
    <row r="37" spans="1:28">
      <c r="A37" s="105"/>
      <c r="B37" s="105"/>
      <c r="E37" s="197" t="s">
        <v>133</v>
      </c>
      <c r="F37" s="654"/>
      <c r="G37" s="624"/>
      <c r="H37" s="216"/>
      <c r="I37" s="219">
        <f>K37*7.8</f>
        <v>345540000</v>
      </c>
      <c r="J37" s="219"/>
      <c r="K37" s="220">
        <f>36300000+8000000</f>
        <v>44300000</v>
      </c>
      <c r="L37" s="580"/>
      <c r="M37" s="581">
        <f t="shared" si="2"/>
        <v>0</v>
      </c>
      <c r="N37" s="580"/>
      <c r="O37" s="581">
        <v>0</v>
      </c>
      <c r="P37" s="580"/>
      <c r="Q37" s="580"/>
      <c r="R37" s="580"/>
      <c r="S37" s="580"/>
    </row>
    <row r="38" spans="1:28" ht="13.5" thickBot="1">
      <c r="A38" s="105"/>
      <c r="B38" s="105"/>
      <c r="E38" s="180"/>
      <c r="F38" s="655"/>
      <c r="G38" s="409"/>
      <c r="H38" s="222"/>
      <c r="I38" s="193"/>
      <c r="J38" s="193"/>
      <c r="K38" s="272"/>
      <c r="L38" s="580"/>
      <c r="M38" s="581">
        <f t="shared" si="2"/>
        <v>0</v>
      </c>
      <c r="N38" s="580"/>
      <c r="O38" s="581">
        <v>0</v>
      </c>
      <c r="P38" s="580"/>
      <c r="Q38" s="580"/>
      <c r="R38" s="580"/>
      <c r="S38" s="580"/>
    </row>
    <row r="39" spans="1:28" ht="13.25" customHeight="1">
      <c r="A39" s="105"/>
      <c r="B39" s="105"/>
      <c r="H39" s="108"/>
      <c r="I39" s="109"/>
      <c r="J39" s="109"/>
      <c r="K39" s="633"/>
      <c r="L39" s="580"/>
      <c r="M39" s="580">
        <f>M17+M23+M34</f>
        <v>0</v>
      </c>
      <c r="N39" s="580"/>
      <c r="O39" s="580">
        <f>O17+O23+O34</f>
        <v>0</v>
      </c>
      <c r="P39" s="580"/>
      <c r="Q39" s="580"/>
      <c r="R39" s="580"/>
      <c r="S39" s="580"/>
    </row>
    <row r="40" spans="1:28" s="634" customFormat="1" ht="15" customHeight="1">
      <c r="A40" s="511" t="s">
        <v>118</v>
      </c>
      <c r="B40" s="509"/>
      <c r="C40" s="504"/>
      <c r="D40" s="504"/>
      <c r="E40" s="505"/>
      <c r="F40" s="504"/>
      <c r="G40" s="506"/>
      <c r="H40" s="507"/>
      <c r="I40" s="508">
        <f>I37</f>
        <v>345540000</v>
      </c>
      <c r="J40" s="508"/>
      <c r="K40" s="508">
        <f>K37</f>
        <v>44300000</v>
      </c>
      <c r="L40" s="584"/>
      <c r="M40" s="583">
        <f>SUM(M11:M35)</f>
        <v>0</v>
      </c>
      <c r="N40" s="584"/>
      <c r="O40" s="583">
        <f>SUM(O11:O35)</f>
        <v>0</v>
      </c>
      <c r="P40" s="583">
        <f t="shared" ref="P40:T40" si="3">SUM(P11:P35)</f>
        <v>0</v>
      </c>
      <c r="Q40" s="583">
        <f t="shared" si="3"/>
        <v>0</v>
      </c>
      <c r="R40" s="583">
        <f t="shared" si="3"/>
        <v>0</v>
      </c>
      <c r="S40" s="583">
        <f t="shared" si="3"/>
        <v>0</v>
      </c>
      <c r="T40" s="508">
        <f t="shared" si="3"/>
        <v>0</v>
      </c>
      <c r="U40" s="508"/>
      <c r="V40" s="508"/>
      <c r="W40" s="508"/>
      <c r="X40" s="508"/>
      <c r="Y40" s="508"/>
      <c r="Z40" s="508"/>
      <c r="AA40" s="508"/>
      <c r="AB40" s="508"/>
    </row>
    <row r="41" spans="1:28" ht="13.25" customHeight="1">
      <c r="A41" s="105"/>
      <c r="B41" s="105"/>
      <c r="H41" s="108"/>
      <c r="I41" s="109"/>
      <c r="J41" s="109"/>
      <c r="K41" s="109"/>
    </row>
    <row r="42" spans="1:28" ht="13.25" customHeight="1" thickBot="1">
      <c r="A42" s="105"/>
      <c r="B42" s="105"/>
      <c r="H42" s="108"/>
      <c r="I42" s="109"/>
      <c r="J42" s="109"/>
      <c r="K42" s="109"/>
    </row>
    <row r="43" spans="1:28" ht="84" customHeight="1">
      <c r="A43" s="105" t="s">
        <v>204</v>
      </c>
      <c r="B43" s="513" t="s">
        <v>206</v>
      </c>
      <c r="C43" s="647">
        <v>44592</v>
      </c>
      <c r="D43" s="106" t="s">
        <v>201</v>
      </c>
      <c r="E43" s="177" t="s">
        <v>165</v>
      </c>
      <c r="F43" s="178" t="s">
        <v>260</v>
      </c>
      <c r="G43" s="399" t="s">
        <v>33</v>
      </c>
      <c r="H43" s="233"/>
      <c r="I43" s="189">
        <f>K43*7.8</f>
        <v>195000000</v>
      </c>
      <c r="J43" s="189"/>
      <c r="K43" s="190">
        <v>25000000</v>
      </c>
      <c r="L43" s="530"/>
      <c r="M43" s="581">
        <f>O43*$K$4</f>
        <v>0</v>
      </c>
      <c r="N43" s="530"/>
      <c r="O43" s="581">
        <v>0</v>
      </c>
      <c r="P43" s="530"/>
      <c r="Q43" s="530"/>
      <c r="R43" s="530"/>
      <c r="S43" s="530"/>
      <c r="T43" s="530"/>
      <c r="U43" s="530"/>
      <c r="V43" s="530"/>
      <c r="W43" s="530"/>
      <c r="X43" s="530"/>
      <c r="Y43" s="530"/>
      <c r="Z43" s="530"/>
      <c r="AA43" s="530"/>
      <c r="AB43" s="530"/>
    </row>
    <row r="44" spans="1:28">
      <c r="A44" s="105"/>
      <c r="B44" s="625"/>
      <c r="C44" s="647"/>
      <c r="D44" s="106" t="s">
        <v>209</v>
      </c>
      <c r="E44" s="612" t="s">
        <v>164</v>
      </c>
      <c r="F44" s="646" t="s">
        <v>260</v>
      </c>
      <c r="G44" s="624" t="s">
        <v>33</v>
      </c>
      <c r="H44" s="186"/>
      <c r="I44" s="185">
        <f>K44*7.8</f>
        <v>117000000</v>
      </c>
      <c r="J44" s="185"/>
      <c r="K44" s="191">
        <v>15000000</v>
      </c>
      <c r="L44" s="530"/>
      <c r="M44" s="581">
        <f t="shared" ref="M44:M48" si="4">O44*$K$4</f>
        <v>0</v>
      </c>
      <c r="N44" s="530"/>
      <c r="O44" s="581">
        <v>0</v>
      </c>
      <c r="P44" s="530"/>
      <c r="Q44" s="530"/>
      <c r="R44" s="530"/>
      <c r="S44" s="530"/>
      <c r="T44" s="530"/>
      <c r="U44" s="530"/>
      <c r="V44" s="530"/>
      <c r="W44" s="530"/>
      <c r="X44" s="530"/>
      <c r="Y44" s="530"/>
      <c r="Z44" s="530"/>
      <c r="AA44" s="530"/>
      <c r="AB44" s="530"/>
    </row>
    <row r="45" spans="1:28">
      <c r="A45" s="105"/>
      <c r="B45" s="625"/>
      <c r="C45" s="647"/>
      <c r="D45" s="106" t="s">
        <v>209</v>
      </c>
      <c r="E45" s="612" t="s">
        <v>53</v>
      </c>
      <c r="F45" s="646" t="s">
        <v>260</v>
      </c>
      <c r="G45" s="624" t="s">
        <v>33</v>
      </c>
      <c r="H45" s="186"/>
      <c r="I45" s="185">
        <f>K45*7.8</f>
        <v>7800000</v>
      </c>
      <c r="J45" s="185"/>
      <c r="K45" s="191">
        <v>1000000</v>
      </c>
      <c r="L45" s="530"/>
      <c r="M45" s="581">
        <f t="shared" si="4"/>
        <v>0</v>
      </c>
      <c r="N45" s="530"/>
      <c r="O45" s="581">
        <v>0</v>
      </c>
      <c r="P45" s="530"/>
      <c r="Q45" s="530"/>
      <c r="R45" s="530"/>
      <c r="S45" s="530"/>
      <c r="T45" s="530"/>
      <c r="U45" s="530"/>
      <c r="V45" s="530"/>
      <c r="W45" s="530"/>
      <c r="X45" s="530"/>
      <c r="Y45" s="530"/>
      <c r="Z45" s="530"/>
      <c r="AA45" s="530"/>
      <c r="AB45" s="530"/>
    </row>
    <row r="46" spans="1:28">
      <c r="A46" s="105"/>
      <c r="B46" s="625"/>
      <c r="C46" s="647"/>
      <c r="E46" s="612"/>
      <c r="F46" s="179"/>
      <c r="G46" s="624"/>
      <c r="H46" s="186"/>
      <c r="I46" s="185"/>
      <c r="J46" s="185"/>
      <c r="K46" s="191"/>
      <c r="L46" s="530"/>
      <c r="M46" s="581">
        <f t="shared" si="4"/>
        <v>0</v>
      </c>
      <c r="N46" s="530"/>
      <c r="O46" s="581">
        <v>0</v>
      </c>
      <c r="P46" s="530"/>
      <c r="Q46" s="530"/>
      <c r="R46" s="530"/>
      <c r="S46" s="530"/>
      <c r="T46" s="530"/>
      <c r="U46" s="530"/>
      <c r="V46" s="530"/>
      <c r="W46" s="530"/>
      <c r="X46" s="530"/>
      <c r="Y46" s="530"/>
      <c r="Z46" s="530"/>
      <c r="AA46" s="530"/>
      <c r="AB46" s="530"/>
    </row>
    <row r="47" spans="1:28">
      <c r="A47" s="105"/>
      <c r="B47" s="632"/>
      <c r="C47" s="644"/>
      <c r="D47" s="106" t="s">
        <v>201</v>
      </c>
      <c r="E47" s="612" t="s">
        <v>10</v>
      </c>
      <c r="F47" s="646" t="s">
        <v>260</v>
      </c>
      <c r="G47" s="624" t="s">
        <v>33</v>
      </c>
      <c r="H47" s="216"/>
      <c r="I47" s="185">
        <f t="shared" ref="I47:I48" si="5">K47*7.8</f>
        <v>7800000</v>
      </c>
      <c r="J47" s="185"/>
      <c r="K47" s="191">
        <v>1000000</v>
      </c>
      <c r="L47" s="580"/>
      <c r="M47" s="581">
        <f t="shared" si="4"/>
        <v>0</v>
      </c>
      <c r="N47" s="580"/>
      <c r="O47" s="581">
        <v>0</v>
      </c>
      <c r="P47" s="580"/>
      <c r="Q47" s="580"/>
      <c r="R47" s="580"/>
      <c r="S47" s="580"/>
      <c r="T47" s="580"/>
      <c r="U47" s="580"/>
      <c r="V47" s="580"/>
      <c r="W47" s="580"/>
      <c r="X47" s="580"/>
      <c r="Y47" s="580"/>
      <c r="Z47" s="580"/>
      <c r="AA47" s="580"/>
      <c r="AB47" s="580"/>
    </row>
    <row r="48" spans="1:28">
      <c r="A48" s="105"/>
      <c r="B48" s="105"/>
      <c r="C48" s="644"/>
      <c r="D48" s="106" t="s">
        <v>201</v>
      </c>
      <c r="E48" s="612" t="s">
        <v>207</v>
      </c>
      <c r="F48" s="646" t="s">
        <v>254</v>
      </c>
      <c r="G48" s="624" t="s">
        <v>33</v>
      </c>
      <c r="H48" s="185"/>
      <c r="I48" s="185">
        <f t="shared" si="5"/>
        <v>132600000</v>
      </c>
      <c r="J48" s="185"/>
      <c r="K48" s="523">
        <v>17000000</v>
      </c>
      <c r="L48" s="580"/>
      <c r="M48" s="581">
        <f t="shared" si="4"/>
        <v>0</v>
      </c>
      <c r="N48" s="580"/>
      <c r="O48" s="581">
        <v>0</v>
      </c>
      <c r="P48" s="580"/>
      <c r="Q48" s="581"/>
      <c r="R48" s="587"/>
      <c r="S48" s="581"/>
      <c r="T48" s="580"/>
      <c r="U48" s="580"/>
      <c r="V48" s="580"/>
      <c r="W48" s="580"/>
      <c r="X48" s="580"/>
      <c r="Y48" s="580"/>
      <c r="Z48" s="580"/>
      <c r="AA48" s="580"/>
      <c r="AB48" s="580"/>
    </row>
    <row r="49" spans="1:28">
      <c r="A49" s="105"/>
      <c r="B49" s="105"/>
      <c r="C49" s="644"/>
      <c r="E49" s="612"/>
      <c r="F49" s="179"/>
      <c r="G49" s="624"/>
      <c r="H49" s="185"/>
      <c r="I49" s="185"/>
      <c r="J49" s="185"/>
      <c r="K49" s="191"/>
      <c r="L49" s="580"/>
      <c r="M49" s="580"/>
      <c r="N49" s="580"/>
      <c r="O49" s="580"/>
      <c r="P49" s="580"/>
      <c r="Q49" s="581"/>
      <c r="R49" s="587"/>
      <c r="S49" s="581"/>
      <c r="T49" s="580"/>
      <c r="U49" s="580"/>
      <c r="V49" s="580"/>
      <c r="W49" s="580"/>
      <c r="X49" s="580"/>
      <c r="Y49" s="580"/>
      <c r="Z49" s="580"/>
      <c r="AA49" s="580"/>
      <c r="AB49" s="580"/>
    </row>
    <row r="50" spans="1:28">
      <c r="A50" s="105"/>
      <c r="B50" s="105"/>
      <c r="C50" s="644"/>
      <c r="D50" s="106" t="s">
        <v>208</v>
      </c>
      <c r="E50" s="612" t="s">
        <v>155</v>
      </c>
      <c r="F50" s="646" t="s">
        <v>260</v>
      </c>
      <c r="G50" s="624" t="s">
        <v>121</v>
      </c>
      <c r="H50" s="185">
        <f>1200000000</f>
        <v>1200000000</v>
      </c>
      <c r="I50" s="185"/>
      <c r="J50" s="185"/>
      <c r="K50" s="191">
        <f>H50/$K$3</f>
        <v>12834224.598930482</v>
      </c>
      <c r="L50" s="580"/>
      <c r="M50" s="580"/>
      <c r="N50" s="580"/>
      <c r="O50" s="580"/>
      <c r="P50" s="580"/>
      <c r="Q50" s="581"/>
      <c r="R50" s="587"/>
      <c r="S50" s="581"/>
      <c r="T50" s="580"/>
      <c r="U50" s="580">
        <f>W50*$K$4</f>
        <v>0</v>
      </c>
      <c r="V50" s="580"/>
      <c r="W50" s="580">
        <v>0</v>
      </c>
      <c r="X50" s="580"/>
      <c r="Y50" s="580"/>
      <c r="Z50" s="580"/>
      <c r="AA50" s="580"/>
      <c r="AB50" s="580"/>
    </row>
    <row r="51" spans="1:28">
      <c r="A51" s="105"/>
      <c r="B51" s="105"/>
      <c r="C51" s="644"/>
      <c r="D51" s="106" t="s">
        <v>208</v>
      </c>
      <c r="E51" s="612" t="s">
        <v>199</v>
      </c>
      <c r="F51" s="646" t="s">
        <v>259</v>
      </c>
      <c r="G51" s="624" t="s">
        <v>121</v>
      </c>
      <c r="H51" s="185">
        <f>200000000</f>
        <v>200000000</v>
      </c>
      <c r="I51" s="185"/>
      <c r="J51" s="185"/>
      <c r="K51" s="191">
        <f>H51/$K$3</f>
        <v>2139037.4331550803</v>
      </c>
      <c r="L51" s="580"/>
      <c r="M51" s="580"/>
      <c r="N51" s="580"/>
      <c r="O51" s="580"/>
      <c r="P51" s="580"/>
      <c r="Q51" s="581"/>
      <c r="R51" s="587"/>
      <c r="S51" s="581"/>
      <c r="T51" s="580"/>
      <c r="U51" s="580">
        <f t="shared" ref="U51:U52" si="6">W51*$K$4</f>
        <v>0</v>
      </c>
      <c r="V51" s="580"/>
      <c r="W51" s="580">
        <v>0</v>
      </c>
      <c r="X51" s="580"/>
      <c r="Y51" s="580"/>
      <c r="Z51" s="580"/>
      <c r="AA51" s="580"/>
      <c r="AB51" s="580"/>
    </row>
    <row r="52" spans="1:28">
      <c r="A52" s="105"/>
      <c r="B52" s="105"/>
      <c r="C52" s="644"/>
      <c r="D52" s="106" t="s">
        <v>208</v>
      </c>
      <c r="E52" s="612" t="s">
        <v>202</v>
      </c>
      <c r="F52" s="646" t="s">
        <v>258</v>
      </c>
      <c r="G52" s="624" t="s">
        <v>121</v>
      </c>
      <c r="H52" s="185">
        <f>100000000</f>
        <v>100000000</v>
      </c>
      <c r="I52" s="185"/>
      <c r="J52" s="185"/>
      <c r="K52" s="191">
        <f>H52/$K$3</f>
        <v>1069518.7165775402</v>
      </c>
      <c r="L52" s="580"/>
      <c r="M52" s="580"/>
      <c r="N52" s="580"/>
      <c r="O52" s="580"/>
      <c r="P52" s="580"/>
      <c r="Q52" s="581"/>
      <c r="R52" s="587"/>
      <c r="S52" s="581"/>
      <c r="T52" s="580"/>
      <c r="U52" s="580">
        <f t="shared" si="6"/>
        <v>0</v>
      </c>
      <c r="V52" s="580"/>
      <c r="W52" s="580">
        <v>0</v>
      </c>
      <c r="X52" s="580"/>
      <c r="Y52" s="580"/>
      <c r="Z52" s="580"/>
      <c r="AA52" s="580"/>
      <c r="AB52" s="580"/>
    </row>
    <row r="53" spans="1:28">
      <c r="A53" s="105"/>
      <c r="B53" s="105"/>
      <c r="C53" s="644"/>
      <c r="E53" s="612"/>
      <c r="F53" s="179"/>
      <c r="G53" s="624"/>
      <c r="H53" s="185"/>
      <c r="I53" s="185"/>
      <c r="J53" s="185"/>
      <c r="K53" s="191"/>
      <c r="L53" s="580"/>
      <c r="M53" s="580"/>
      <c r="N53" s="580"/>
      <c r="O53" s="580"/>
      <c r="P53" s="580"/>
      <c r="Q53" s="581"/>
      <c r="R53" s="587"/>
      <c r="S53" s="581"/>
      <c r="T53" s="580"/>
      <c r="U53" s="580"/>
      <c r="V53" s="580"/>
      <c r="W53" s="580"/>
      <c r="X53" s="580"/>
      <c r="Y53" s="580"/>
      <c r="Z53" s="580"/>
      <c r="AA53" s="580"/>
      <c r="AB53" s="580"/>
    </row>
    <row r="54" spans="1:28">
      <c r="A54" s="105"/>
      <c r="B54" s="105"/>
      <c r="C54" s="644"/>
      <c r="D54" s="106" t="s">
        <v>210</v>
      </c>
      <c r="E54" s="612" t="s">
        <v>155</v>
      </c>
      <c r="F54" s="179" t="s">
        <v>255</v>
      </c>
      <c r="G54" s="624" t="s">
        <v>121</v>
      </c>
      <c r="H54" s="185">
        <f>1200000000</f>
        <v>1200000000</v>
      </c>
      <c r="I54" s="185"/>
      <c r="J54" s="185"/>
      <c r="K54" s="191">
        <f>H54/$K$3</f>
        <v>12834224.598930482</v>
      </c>
      <c r="L54" s="580"/>
      <c r="M54" s="580"/>
      <c r="N54" s="580"/>
      <c r="O54" s="580"/>
      <c r="P54" s="580"/>
      <c r="Q54" s="581"/>
      <c r="R54" s="587"/>
      <c r="S54" s="581"/>
      <c r="T54" s="580"/>
      <c r="U54" s="580"/>
      <c r="V54" s="580"/>
      <c r="W54" s="580"/>
      <c r="X54" s="580"/>
      <c r="Y54" s="580">
        <f>AA54*$K$4</f>
        <v>0</v>
      </c>
      <c r="Z54" s="580"/>
      <c r="AA54" s="580">
        <v>0</v>
      </c>
      <c r="AB54" s="580"/>
    </row>
    <row r="55" spans="1:28">
      <c r="A55" s="105"/>
      <c r="B55" s="105"/>
      <c r="C55" s="644"/>
      <c r="D55" s="106" t="s">
        <v>210</v>
      </c>
      <c r="E55" s="612" t="s">
        <v>199</v>
      </c>
      <c r="F55" s="646" t="s">
        <v>256</v>
      </c>
      <c r="G55" s="624" t="s">
        <v>121</v>
      </c>
      <c r="H55" s="185">
        <f>50000000</f>
        <v>50000000</v>
      </c>
      <c r="I55" s="185"/>
      <c r="J55" s="185"/>
      <c r="K55" s="191">
        <f>H55/$K$3</f>
        <v>534759.35828877008</v>
      </c>
      <c r="L55" s="580"/>
      <c r="M55" s="580"/>
      <c r="N55" s="580"/>
      <c r="O55" s="580"/>
      <c r="P55" s="580"/>
      <c r="Q55" s="581"/>
      <c r="R55" s="587"/>
      <c r="S55" s="581"/>
      <c r="T55" s="580"/>
      <c r="U55" s="580"/>
      <c r="V55" s="580"/>
      <c r="W55" s="580"/>
      <c r="X55" s="580"/>
      <c r="Y55" s="580">
        <f t="shared" ref="Y55:Y56" si="7">AA55*$K$4</f>
        <v>0</v>
      </c>
      <c r="Z55" s="580"/>
      <c r="AA55" s="580">
        <v>0</v>
      </c>
      <c r="AB55" s="580"/>
    </row>
    <row r="56" spans="1:28">
      <c r="A56" s="105"/>
      <c r="B56" s="105"/>
      <c r="C56" s="644"/>
      <c r="D56" s="645" t="s">
        <v>210</v>
      </c>
      <c r="E56" s="612" t="s">
        <v>202</v>
      </c>
      <c r="F56" s="646" t="s">
        <v>257</v>
      </c>
      <c r="G56" s="624" t="s">
        <v>121</v>
      </c>
      <c r="H56" s="185">
        <f>100000000</f>
        <v>100000000</v>
      </c>
      <c r="I56" s="185"/>
      <c r="J56" s="185"/>
      <c r="K56" s="191">
        <f>H56/$K$3</f>
        <v>1069518.7165775402</v>
      </c>
      <c r="L56" s="580"/>
      <c r="M56" s="580"/>
      <c r="N56" s="580"/>
      <c r="O56" s="580"/>
      <c r="P56" s="580"/>
      <c r="Q56" s="581"/>
      <c r="R56" s="587"/>
      <c r="S56" s="581"/>
      <c r="T56" s="580"/>
      <c r="U56" s="580"/>
      <c r="V56" s="580"/>
      <c r="W56" s="580"/>
      <c r="X56" s="580"/>
      <c r="Y56" s="580">
        <f t="shared" si="7"/>
        <v>0</v>
      </c>
      <c r="Z56" s="580"/>
      <c r="AA56" s="580">
        <v>0</v>
      </c>
      <c r="AB56" s="580"/>
    </row>
    <row r="57" spans="1:28">
      <c r="A57" s="105"/>
      <c r="B57" s="105"/>
      <c r="E57" s="612"/>
      <c r="F57" s="179"/>
      <c r="G57" s="624"/>
      <c r="H57" s="185"/>
      <c r="I57" s="185"/>
      <c r="J57" s="185"/>
      <c r="K57" s="191"/>
      <c r="L57" s="580"/>
      <c r="M57" s="580"/>
      <c r="N57" s="580"/>
      <c r="O57" s="580"/>
      <c r="P57" s="580"/>
      <c r="Q57" s="581"/>
      <c r="R57" s="587"/>
      <c r="S57" s="581"/>
      <c r="T57" s="580"/>
      <c r="U57" s="580"/>
      <c r="V57" s="580"/>
      <c r="W57" s="580"/>
      <c r="X57" s="580"/>
      <c r="Y57" s="580"/>
      <c r="Z57" s="580"/>
      <c r="AA57" s="580"/>
      <c r="AB57" s="580"/>
    </row>
    <row r="58" spans="1:28">
      <c r="A58" s="105"/>
      <c r="B58" s="105"/>
      <c r="E58" s="612" t="s">
        <v>133</v>
      </c>
      <c r="F58" s="646" t="s">
        <v>254</v>
      </c>
      <c r="G58" s="624" t="s">
        <v>33</v>
      </c>
      <c r="H58" s="185"/>
      <c r="I58" s="185">
        <f>SUM(I43,I47,I48)</f>
        <v>335400000</v>
      </c>
      <c r="J58" s="185"/>
      <c r="K58" s="191">
        <f>SUM(K43,K47,K48)</f>
        <v>43000000</v>
      </c>
      <c r="L58" s="580"/>
      <c r="M58" s="580"/>
      <c r="N58" s="580"/>
      <c r="O58" s="580"/>
      <c r="P58" s="580"/>
      <c r="Q58" s="581"/>
      <c r="R58" s="587"/>
      <c r="S58" s="581"/>
      <c r="T58" s="580"/>
      <c r="U58" s="580"/>
      <c r="V58" s="580"/>
      <c r="W58" s="580"/>
      <c r="X58" s="580"/>
      <c r="Y58" s="580"/>
      <c r="Z58" s="580"/>
      <c r="AA58" s="580"/>
      <c r="AB58" s="580"/>
    </row>
    <row r="59" spans="1:28" ht="13.5" thickBot="1">
      <c r="A59" s="105"/>
      <c r="B59" s="105"/>
      <c r="D59" s="106" t="s">
        <v>80</v>
      </c>
      <c r="E59" s="180"/>
      <c r="F59" s="181"/>
      <c r="G59" s="409"/>
      <c r="H59" s="193"/>
      <c r="I59" s="193"/>
      <c r="J59" s="193"/>
      <c r="K59" s="194"/>
      <c r="L59" s="580"/>
      <c r="M59" s="580"/>
      <c r="N59" s="580"/>
      <c r="O59" s="580"/>
      <c r="P59" s="580"/>
      <c r="Q59" s="580"/>
      <c r="R59" s="580"/>
      <c r="S59" s="580"/>
      <c r="T59" s="580"/>
      <c r="U59" s="580"/>
      <c r="V59" s="580"/>
      <c r="W59" s="580"/>
      <c r="X59" s="580"/>
      <c r="Y59" s="580"/>
      <c r="Z59" s="580"/>
      <c r="AA59" s="580"/>
      <c r="AB59" s="580"/>
    </row>
    <row r="60" spans="1:28">
      <c r="A60" s="105"/>
      <c r="B60" s="105"/>
      <c r="H60" s="119"/>
      <c r="I60" s="109"/>
      <c r="J60" s="109"/>
      <c r="K60" s="109"/>
      <c r="L60" s="580"/>
      <c r="M60" s="580"/>
      <c r="N60" s="580"/>
      <c r="O60" s="580"/>
      <c r="P60" s="580"/>
      <c r="Q60" s="580"/>
      <c r="R60" s="580"/>
      <c r="S60" s="580"/>
      <c r="T60" s="580"/>
      <c r="U60" s="580"/>
      <c r="V60" s="580"/>
      <c r="W60" s="580"/>
      <c r="X60" s="580"/>
      <c r="Y60" s="580"/>
      <c r="Z60" s="580"/>
      <c r="AA60" s="580"/>
      <c r="AB60" s="580"/>
    </row>
    <row r="61" spans="1:28" s="517" customFormat="1" ht="15" customHeight="1">
      <c r="A61" s="516" t="s">
        <v>118</v>
      </c>
      <c r="C61" s="518"/>
      <c r="D61" s="518"/>
      <c r="E61" s="519"/>
      <c r="F61" s="518"/>
      <c r="G61" s="518"/>
      <c r="H61" s="520"/>
      <c r="I61" s="521">
        <f>I58</f>
        <v>335400000</v>
      </c>
      <c r="J61" s="521"/>
      <c r="K61" s="521">
        <f>K58</f>
        <v>43000000</v>
      </c>
      <c r="L61" s="593">
        <f t="shared" ref="L61:AB61" si="8">SUM(L43:L59)</f>
        <v>0</v>
      </c>
      <c r="M61" s="592">
        <f t="shared" si="8"/>
        <v>0</v>
      </c>
      <c r="N61" s="593">
        <f t="shared" si="8"/>
        <v>0</v>
      </c>
      <c r="O61" s="592">
        <f t="shared" si="8"/>
        <v>0</v>
      </c>
      <c r="P61" s="592">
        <f t="shared" si="8"/>
        <v>0</v>
      </c>
      <c r="Q61" s="592">
        <f t="shared" si="8"/>
        <v>0</v>
      </c>
      <c r="R61" s="592">
        <f t="shared" si="8"/>
        <v>0</v>
      </c>
      <c r="S61" s="592">
        <f t="shared" si="8"/>
        <v>0</v>
      </c>
      <c r="T61" s="592">
        <f t="shared" si="8"/>
        <v>0</v>
      </c>
      <c r="U61" s="592">
        <f t="shared" si="8"/>
        <v>0</v>
      </c>
      <c r="V61" s="592">
        <f t="shared" si="8"/>
        <v>0</v>
      </c>
      <c r="W61" s="592">
        <f t="shared" si="8"/>
        <v>0</v>
      </c>
      <c r="X61" s="592">
        <f t="shared" si="8"/>
        <v>0</v>
      </c>
      <c r="Y61" s="592">
        <f t="shared" si="8"/>
        <v>0</v>
      </c>
      <c r="Z61" s="592">
        <f t="shared" si="8"/>
        <v>0</v>
      </c>
      <c r="AA61" s="592">
        <f t="shared" si="8"/>
        <v>0</v>
      </c>
      <c r="AB61" s="592">
        <f t="shared" si="8"/>
        <v>0</v>
      </c>
    </row>
    <row r="62" spans="1:28">
      <c r="A62" s="105"/>
      <c r="B62" s="105"/>
      <c r="H62" s="119"/>
      <c r="I62" s="109"/>
      <c r="J62" s="109"/>
      <c r="K62" s="109"/>
    </row>
    <row r="63" spans="1:28" ht="13.5" thickBot="1">
      <c r="A63" s="627"/>
      <c r="B63" s="627"/>
      <c r="H63" s="108"/>
      <c r="I63" s="109"/>
      <c r="J63" s="109"/>
      <c r="K63" s="109"/>
    </row>
    <row r="64" spans="1:28" ht="13.75" customHeight="1">
      <c r="A64" s="105" t="s">
        <v>150</v>
      </c>
      <c r="B64" s="514" t="s">
        <v>90</v>
      </c>
      <c r="C64" s="642">
        <v>44000</v>
      </c>
      <c r="D64" s="106" t="s">
        <v>201</v>
      </c>
      <c r="E64" s="460" t="s">
        <v>151</v>
      </c>
      <c r="F64" s="643" t="s">
        <v>247</v>
      </c>
      <c r="G64" s="399" t="s">
        <v>121</v>
      </c>
      <c r="H64" s="230">
        <v>700000000</v>
      </c>
      <c r="I64" s="461">
        <f>K64*7.8</f>
        <v>58395721.92513369</v>
      </c>
      <c r="J64" s="461"/>
      <c r="K64" s="462">
        <f>H64/$K$3</f>
        <v>7486631.0160427811</v>
      </c>
      <c r="L64" s="580"/>
      <c r="M64" s="580"/>
      <c r="N64" s="580"/>
      <c r="O64" s="580"/>
      <c r="P64" s="580"/>
      <c r="Q64" s="551">
        <f>S64*$K$4</f>
        <v>0</v>
      </c>
      <c r="R64" s="551"/>
      <c r="S64" s="551">
        <v>0</v>
      </c>
      <c r="T64" s="580"/>
      <c r="U64" s="580"/>
      <c r="V64" s="580"/>
      <c r="W64" s="580"/>
      <c r="X64" s="580"/>
      <c r="Y64" s="580"/>
      <c r="Z64" s="580"/>
      <c r="AA64" s="580"/>
      <c r="AB64" s="580"/>
    </row>
    <row r="65" spans="1:28">
      <c r="A65" s="627" t="s">
        <v>132</v>
      </c>
      <c r="B65" s="627"/>
      <c r="E65" s="197"/>
      <c r="F65" s="198"/>
      <c r="G65" s="624"/>
      <c r="H65" s="216"/>
      <c r="I65" s="219"/>
      <c r="J65" s="219"/>
      <c r="K65" s="220"/>
      <c r="L65" s="580"/>
      <c r="M65" s="580"/>
      <c r="N65" s="580"/>
      <c r="O65" s="580"/>
      <c r="P65" s="580"/>
      <c r="Q65" s="551">
        <f t="shared" ref="Q65:Q71" si="9">S65*$K$4</f>
        <v>0</v>
      </c>
      <c r="R65" s="551"/>
      <c r="S65" s="551">
        <v>0</v>
      </c>
      <c r="T65" s="580"/>
      <c r="U65" s="580"/>
      <c r="V65" s="580"/>
      <c r="W65" s="580"/>
      <c r="X65" s="580"/>
      <c r="Y65" s="580"/>
      <c r="Z65" s="580"/>
      <c r="AA65" s="580"/>
      <c r="AB65" s="580"/>
    </row>
    <row r="66" spans="1:28">
      <c r="A66" s="627"/>
      <c r="B66" s="627"/>
      <c r="D66" s="106" t="s">
        <v>201</v>
      </c>
      <c r="E66" s="197" t="s">
        <v>199</v>
      </c>
      <c r="F66" s="198"/>
      <c r="G66" s="624" t="s">
        <v>121</v>
      </c>
      <c r="H66" s="216">
        <v>70000000</v>
      </c>
      <c r="I66" s="219">
        <f>K66*7.8</f>
        <v>5839572.192513369</v>
      </c>
      <c r="J66" s="219"/>
      <c r="K66" s="220">
        <f>H66/$K$3</f>
        <v>748663.10160427808</v>
      </c>
      <c r="L66" s="580"/>
      <c r="M66" s="580"/>
      <c r="N66" s="580"/>
      <c r="O66" s="580"/>
      <c r="P66" s="580"/>
      <c r="Q66" s="551">
        <f t="shared" si="9"/>
        <v>0</v>
      </c>
      <c r="R66" s="551"/>
      <c r="S66" s="551">
        <v>0</v>
      </c>
      <c r="T66" s="580"/>
      <c r="U66" s="580"/>
      <c r="V66" s="580"/>
      <c r="W66" s="580"/>
      <c r="X66" s="580"/>
      <c r="Y66" s="580"/>
      <c r="Z66" s="580"/>
      <c r="AA66" s="580"/>
      <c r="AB66" s="580"/>
    </row>
    <row r="67" spans="1:28">
      <c r="A67" s="627"/>
      <c r="B67" s="627"/>
      <c r="E67" s="197"/>
      <c r="F67" s="198"/>
      <c r="G67" s="624"/>
      <c r="H67" s="216"/>
      <c r="I67" s="219"/>
      <c r="J67" s="219"/>
      <c r="K67" s="220"/>
      <c r="L67" s="580"/>
      <c r="M67" s="580"/>
      <c r="N67" s="580"/>
      <c r="O67" s="580"/>
      <c r="P67" s="580"/>
      <c r="Q67" s="551">
        <f t="shared" si="9"/>
        <v>0</v>
      </c>
      <c r="R67" s="551"/>
      <c r="S67" s="551">
        <v>0</v>
      </c>
      <c r="T67" s="580"/>
      <c r="U67" s="580"/>
      <c r="V67" s="580"/>
      <c r="W67" s="580"/>
      <c r="X67" s="580"/>
      <c r="Y67" s="580"/>
      <c r="Z67" s="580"/>
      <c r="AA67" s="580"/>
      <c r="AB67" s="580"/>
    </row>
    <row r="68" spans="1:28">
      <c r="A68" s="627"/>
      <c r="B68" s="627"/>
      <c r="D68" s="106" t="s">
        <v>201</v>
      </c>
      <c r="E68" s="197" t="s">
        <v>10</v>
      </c>
      <c r="F68" s="198"/>
      <c r="G68" s="624" t="s">
        <v>121</v>
      </c>
      <c r="H68" s="216">
        <f>50*1000000</f>
        <v>50000000</v>
      </c>
      <c r="I68" s="219">
        <f t="shared" ref="I68:I70" si="10">K68*7.8</f>
        <v>4171122.9946524063</v>
      </c>
      <c r="J68" s="219"/>
      <c r="K68" s="220">
        <f t="shared" ref="K68:K70" si="11">H68/$K$3</f>
        <v>534759.35828877008</v>
      </c>
      <c r="L68" s="580"/>
      <c r="M68" s="580"/>
      <c r="N68" s="580"/>
      <c r="O68" s="580"/>
      <c r="P68" s="580"/>
      <c r="Q68" s="551">
        <f t="shared" si="9"/>
        <v>0</v>
      </c>
      <c r="R68" s="551"/>
      <c r="S68" s="551">
        <v>0</v>
      </c>
      <c r="T68" s="580"/>
      <c r="U68" s="580"/>
      <c r="V68" s="580"/>
      <c r="W68" s="580"/>
      <c r="X68" s="580"/>
      <c r="Y68" s="580"/>
      <c r="Z68" s="580"/>
      <c r="AA68" s="580"/>
      <c r="AB68" s="580"/>
    </row>
    <row r="69" spans="1:28">
      <c r="A69" s="627"/>
      <c r="B69" s="627"/>
      <c r="D69" s="106" t="s">
        <v>201</v>
      </c>
      <c r="E69" s="197" t="s">
        <v>152</v>
      </c>
      <c r="F69" s="198"/>
      <c r="G69" s="624" t="s">
        <v>121</v>
      </c>
      <c r="H69" s="216">
        <v>150000000</v>
      </c>
      <c r="I69" s="219">
        <f t="shared" si="10"/>
        <v>12513368.98395722</v>
      </c>
      <c r="J69" s="219"/>
      <c r="K69" s="220">
        <f t="shared" si="11"/>
        <v>1604278.0748663102</v>
      </c>
      <c r="L69" s="580"/>
      <c r="M69" s="580"/>
      <c r="N69" s="580"/>
      <c r="O69" s="580"/>
      <c r="P69" s="580"/>
      <c r="Q69" s="551">
        <f t="shared" si="9"/>
        <v>0</v>
      </c>
      <c r="R69" s="551"/>
      <c r="S69" s="551">
        <v>0</v>
      </c>
      <c r="T69" s="580"/>
      <c r="U69" s="580"/>
      <c r="V69" s="580"/>
      <c r="W69" s="580"/>
      <c r="X69" s="580"/>
      <c r="Y69" s="580"/>
      <c r="Z69" s="580"/>
      <c r="AA69" s="580"/>
      <c r="AB69" s="580"/>
    </row>
    <row r="70" spans="1:28">
      <c r="A70" s="627"/>
      <c r="B70" s="627"/>
      <c r="D70" s="106" t="s">
        <v>201</v>
      </c>
      <c r="E70" s="197" t="s">
        <v>53</v>
      </c>
      <c r="F70" s="198"/>
      <c r="G70" s="624" t="s">
        <v>121</v>
      </c>
      <c r="H70" s="216">
        <f>50*1000000</f>
        <v>50000000</v>
      </c>
      <c r="I70" s="219">
        <f t="shared" si="10"/>
        <v>4171122.9946524063</v>
      </c>
      <c r="J70" s="219"/>
      <c r="K70" s="220">
        <f t="shared" si="11"/>
        <v>534759.35828877008</v>
      </c>
      <c r="L70" s="580"/>
      <c r="M70" s="580"/>
      <c r="N70" s="580"/>
      <c r="O70" s="580"/>
      <c r="P70" s="580"/>
      <c r="Q70" s="551">
        <f t="shared" si="9"/>
        <v>0</v>
      </c>
      <c r="R70" s="551"/>
      <c r="S70" s="551">
        <v>0</v>
      </c>
      <c r="T70" s="580"/>
      <c r="U70" s="580"/>
      <c r="V70" s="580"/>
      <c r="W70" s="580"/>
      <c r="X70" s="580"/>
      <c r="Y70" s="580"/>
      <c r="Z70" s="580"/>
      <c r="AA70" s="580"/>
      <c r="AB70" s="580"/>
    </row>
    <row r="71" spans="1:28">
      <c r="A71" s="627"/>
      <c r="B71" s="627"/>
      <c r="E71" s="197"/>
      <c r="F71" s="198"/>
      <c r="G71" s="624"/>
      <c r="H71" s="216"/>
      <c r="I71" s="219"/>
      <c r="J71" s="219"/>
      <c r="K71" s="220"/>
      <c r="L71" s="580"/>
      <c r="M71" s="580"/>
      <c r="N71" s="580"/>
      <c r="O71" s="580"/>
      <c r="P71" s="580"/>
      <c r="Q71" s="551">
        <f t="shared" si="9"/>
        <v>0</v>
      </c>
      <c r="R71" s="551"/>
      <c r="S71" s="551">
        <v>0</v>
      </c>
      <c r="T71" s="580"/>
      <c r="U71" s="580"/>
      <c r="V71" s="580"/>
      <c r="W71" s="580"/>
      <c r="X71" s="580"/>
      <c r="Y71" s="580"/>
      <c r="Z71" s="580"/>
      <c r="AA71" s="580"/>
      <c r="AB71" s="580"/>
    </row>
    <row r="72" spans="1:28" ht="13.5" thickBot="1">
      <c r="A72" s="627"/>
      <c r="B72" s="627"/>
      <c r="D72" s="106" t="s">
        <v>201</v>
      </c>
      <c r="E72" s="463" t="s">
        <v>153</v>
      </c>
      <c r="F72" s="409"/>
      <c r="G72" s="409" t="s">
        <v>121</v>
      </c>
      <c r="H72" s="229">
        <v>80000000</v>
      </c>
      <c r="I72" s="464">
        <f>K72*7.8</f>
        <v>6673796.7914438499</v>
      </c>
      <c r="J72" s="464"/>
      <c r="K72" s="465">
        <f>H72/$K$3</f>
        <v>855614.97326203203</v>
      </c>
    </row>
    <row r="73" spans="1:28">
      <c r="A73" s="627"/>
      <c r="B73" s="627"/>
      <c r="H73" s="108"/>
      <c r="I73" s="109"/>
      <c r="J73" s="109"/>
      <c r="K73" s="109"/>
    </row>
    <row r="74" spans="1:28">
      <c r="A74" s="105"/>
      <c r="B74" s="105"/>
      <c r="H74" s="119"/>
      <c r="I74" s="109"/>
      <c r="J74" s="109"/>
      <c r="K74" s="633"/>
    </row>
    <row r="75" spans="1:28">
      <c r="A75" s="371" t="s">
        <v>119</v>
      </c>
      <c r="B75" s="372"/>
      <c r="C75" s="359"/>
      <c r="D75" s="359"/>
      <c r="E75" s="373"/>
      <c r="F75" s="359"/>
      <c r="G75" s="359"/>
      <c r="H75" s="374">
        <f>SUM(H64:H72)</f>
        <v>1100000000</v>
      </c>
      <c r="I75" s="374">
        <f>SUM(I64:I72)</f>
        <v>91764705.882352948</v>
      </c>
      <c r="J75" s="374"/>
      <c r="K75" s="374">
        <f>SUM(K64:K72)</f>
        <v>11764705.882352943</v>
      </c>
      <c r="L75" s="596">
        <f t="shared" ref="L75:AB75" si="12">SUM(L64:L72)</f>
        <v>0</v>
      </c>
      <c r="M75" s="596">
        <f t="shared" si="12"/>
        <v>0</v>
      </c>
      <c r="N75" s="596">
        <f t="shared" si="12"/>
        <v>0</v>
      </c>
      <c r="O75" s="596">
        <f t="shared" si="12"/>
        <v>0</v>
      </c>
      <c r="P75" s="596">
        <f t="shared" si="12"/>
        <v>0</v>
      </c>
      <c r="Q75" s="596">
        <f t="shared" si="12"/>
        <v>0</v>
      </c>
      <c r="R75" s="596"/>
      <c r="S75" s="596">
        <f t="shared" si="12"/>
        <v>0</v>
      </c>
      <c r="T75" s="596">
        <f t="shared" si="12"/>
        <v>0</v>
      </c>
      <c r="U75" s="596">
        <f t="shared" si="12"/>
        <v>0</v>
      </c>
      <c r="V75" s="596">
        <f t="shared" si="12"/>
        <v>0</v>
      </c>
      <c r="W75" s="596">
        <f t="shared" si="12"/>
        <v>0</v>
      </c>
      <c r="X75" s="596">
        <f t="shared" si="12"/>
        <v>0</v>
      </c>
      <c r="Y75" s="596">
        <f t="shared" si="12"/>
        <v>0</v>
      </c>
      <c r="Z75" s="596">
        <f t="shared" si="12"/>
        <v>0</v>
      </c>
      <c r="AA75" s="596">
        <f t="shared" si="12"/>
        <v>0</v>
      </c>
      <c r="AB75" s="596">
        <f t="shared" si="12"/>
        <v>0</v>
      </c>
    </row>
    <row r="76" spans="1:28" ht="13.5" thickBot="1">
      <c r="A76" s="105"/>
      <c r="B76" s="105"/>
      <c r="H76" s="108"/>
      <c r="I76" s="109"/>
      <c r="J76" s="109"/>
      <c r="K76" s="109"/>
    </row>
    <row r="77" spans="1:28" ht="28.25" customHeight="1">
      <c r="A77" s="105" t="s">
        <v>11</v>
      </c>
      <c r="B77" s="512" t="s">
        <v>125</v>
      </c>
      <c r="C77" s="635" t="s">
        <v>253</v>
      </c>
      <c r="D77" s="636"/>
      <c r="E77" s="177"/>
      <c r="F77" s="196"/>
      <c r="G77" s="396"/>
      <c r="H77" s="189"/>
      <c r="I77" s="189"/>
      <c r="J77" s="189"/>
      <c r="K77" s="190"/>
    </row>
    <row r="78" spans="1:28">
      <c r="A78" s="105" t="s">
        <v>132</v>
      </c>
      <c r="B78" s="105"/>
      <c r="C78" s="649">
        <v>44543</v>
      </c>
      <c r="D78" s="110" t="s">
        <v>193</v>
      </c>
      <c r="E78" s="197" t="s">
        <v>155</v>
      </c>
      <c r="F78" s="179" t="s">
        <v>248</v>
      </c>
      <c r="G78" s="624" t="s">
        <v>121</v>
      </c>
      <c r="H78" s="219">
        <f>1488000000</f>
        <v>1488000000</v>
      </c>
      <c r="I78" s="219">
        <f t="shared" ref="I78:I84" si="13">K78*7.8</f>
        <v>124132620.32085562</v>
      </c>
      <c r="J78" s="219"/>
      <c r="K78" s="220">
        <f t="shared" ref="K78:K84" si="14">H78/$K$3</f>
        <v>15914438.502673797</v>
      </c>
      <c r="L78" s="580"/>
      <c r="M78" s="580"/>
      <c r="N78" s="580"/>
      <c r="O78" s="580"/>
      <c r="P78" s="580"/>
      <c r="Q78" s="580"/>
      <c r="R78" s="580"/>
      <c r="S78" s="580"/>
      <c r="T78" s="580"/>
      <c r="U78" s="580"/>
      <c r="V78" s="580"/>
      <c r="W78" s="580"/>
      <c r="X78" s="580"/>
      <c r="Y78" s="581">
        <f>AA78*$K$4</f>
        <v>0</v>
      </c>
      <c r="Z78" s="551"/>
      <c r="AA78" s="551">
        <v>0</v>
      </c>
      <c r="AB78" s="580"/>
    </row>
    <row r="79" spans="1:28">
      <c r="A79" s="105"/>
      <c r="B79" s="105"/>
      <c r="D79" s="110" t="s">
        <v>192</v>
      </c>
      <c r="E79" s="197" t="s">
        <v>199</v>
      </c>
      <c r="F79" s="179" t="s">
        <v>249</v>
      </c>
      <c r="G79" s="624" t="s">
        <v>121</v>
      </c>
      <c r="H79" s="219">
        <v>120000000</v>
      </c>
      <c r="I79" s="219">
        <f t="shared" si="13"/>
        <v>10010695.187165774</v>
      </c>
      <c r="J79" s="219"/>
      <c r="K79" s="220">
        <f t="shared" si="14"/>
        <v>1283422.459893048</v>
      </c>
      <c r="L79" s="580"/>
      <c r="M79" s="580"/>
      <c r="N79" s="580"/>
      <c r="O79" s="580"/>
      <c r="P79" s="580"/>
      <c r="Q79" s="580"/>
      <c r="R79" s="580"/>
      <c r="S79" s="580"/>
      <c r="T79" s="580"/>
      <c r="U79" s="580"/>
      <c r="V79" s="580"/>
      <c r="W79" s="580"/>
      <c r="X79" s="580"/>
      <c r="Y79" s="581">
        <f t="shared" ref="Y79:Y89" si="15">AA79*$K$4</f>
        <v>0</v>
      </c>
      <c r="Z79" s="551"/>
      <c r="AA79" s="551">
        <v>0</v>
      </c>
      <c r="AB79" s="580"/>
    </row>
    <row r="80" spans="1:28">
      <c r="A80" s="105"/>
      <c r="B80" s="105"/>
      <c r="D80" s="110" t="s">
        <v>192</v>
      </c>
      <c r="E80" s="197" t="s">
        <v>156</v>
      </c>
      <c r="F80" s="179" t="s">
        <v>250</v>
      </c>
      <c r="G80" s="624" t="s">
        <v>121</v>
      </c>
      <c r="H80" s="219">
        <v>50000000</v>
      </c>
      <c r="I80" s="219">
        <f t="shared" si="13"/>
        <v>4171122.9946524063</v>
      </c>
      <c r="J80" s="219"/>
      <c r="K80" s="220">
        <f t="shared" si="14"/>
        <v>534759.35828877008</v>
      </c>
      <c r="L80" s="580"/>
      <c r="M80" s="580"/>
      <c r="N80" s="580"/>
      <c r="O80" s="580"/>
      <c r="P80" s="580"/>
      <c r="Q80" s="580"/>
      <c r="R80" s="580"/>
      <c r="S80" s="580"/>
      <c r="T80" s="580"/>
      <c r="U80" s="580"/>
      <c r="V80" s="580"/>
      <c r="W80" s="580"/>
      <c r="X80" s="580"/>
      <c r="Y80" s="581">
        <f t="shared" si="15"/>
        <v>0</v>
      </c>
      <c r="Z80" s="551"/>
      <c r="AA80" s="551">
        <v>0</v>
      </c>
      <c r="AB80" s="580"/>
    </row>
    <row r="81" spans="1:28">
      <c r="A81" s="105"/>
      <c r="B81" s="105"/>
      <c r="D81" s="110" t="s">
        <v>192</v>
      </c>
      <c r="E81" s="197" t="s">
        <v>157</v>
      </c>
      <c r="F81" s="179" t="s">
        <v>250</v>
      </c>
      <c r="G81" s="624" t="s">
        <v>121</v>
      </c>
      <c r="H81" s="219">
        <v>100000000</v>
      </c>
      <c r="I81" s="219">
        <f t="shared" si="13"/>
        <v>8342245.9893048126</v>
      </c>
      <c r="J81" s="219"/>
      <c r="K81" s="220">
        <f t="shared" si="14"/>
        <v>1069518.7165775402</v>
      </c>
      <c r="L81" s="580"/>
      <c r="M81" s="580"/>
      <c r="N81" s="580"/>
      <c r="O81" s="580"/>
      <c r="P81" s="580"/>
      <c r="Q81" s="580"/>
      <c r="R81" s="580"/>
      <c r="S81" s="580"/>
      <c r="T81" s="580"/>
      <c r="U81" s="580"/>
      <c r="V81" s="580"/>
      <c r="W81" s="580"/>
      <c r="X81" s="580"/>
      <c r="Y81" s="581">
        <f t="shared" si="15"/>
        <v>0</v>
      </c>
      <c r="Z81" s="551"/>
      <c r="AA81" s="551">
        <v>0</v>
      </c>
      <c r="AB81" s="580"/>
    </row>
    <row r="82" spans="1:28">
      <c r="A82" s="105"/>
      <c r="B82" s="105"/>
      <c r="D82" s="110" t="s">
        <v>192</v>
      </c>
      <c r="E82" s="197" t="s">
        <v>195</v>
      </c>
      <c r="F82" s="179" t="s">
        <v>251</v>
      </c>
      <c r="G82" s="624" t="s">
        <v>121</v>
      </c>
      <c r="H82" s="219">
        <v>60000000</v>
      </c>
      <c r="I82" s="219">
        <f t="shared" si="13"/>
        <v>5005347.5935828872</v>
      </c>
      <c r="J82" s="219"/>
      <c r="K82" s="220">
        <f t="shared" si="14"/>
        <v>641711.22994652402</v>
      </c>
      <c r="L82" s="580"/>
      <c r="M82" s="580"/>
      <c r="N82" s="580"/>
      <c r="O82" s="580"/>
      <c r="P82" s="580"/>
      <c r="Q82" s="580"/>
      <c r="R82" s="580"/>
      <c r="S82" s="580"/>
      <c r="T82" s="580"/>
      <c r="U82" s="580"/>
      <c r="V82" s="580"/>
      <c r="W82" s="580"/>
      <c r="X82" s="580"/>
      <c r="Y82" s="581">
        <f t="shared" si="15"/>
        <v>0</v>
      </c>
      <c r="Z82" s="551"/>
      <c r="AA82" s="551">
        <v>0</v>
      </c>
      <c r="AB82" s="580"/>
    </row>
    <row r="83" spans="1:28">
      <c r="A83" s="105"/>
      <c r="B83" s="105"/>
      <c r="D83" s="110" t="s">
        <v>192</v>
      </c>
      <c r="E83" s="197" t="s">
        <v>196</v>
      </c>
      <c r="F83" s="648" t="s">
        <v>265</v>
      </c>
      <c r="G83" s="624" t="s">
        <v>121</v>
      </c>
      <c r="H83" s="219">
        <v>73132760.379999995</v>
      </c>
      <c r="I83" s="219">
        <f t="shared" si="13"/>
        <v>6100914.7696684487</v>
      </c>
      <c r="J83" s="219"/>
      <c r="K83" s="220">
        <f t="shared" si="14"/>
        <v>782168.56021390366</v>
      </c>
      <c r="L83" s="580"/>
      <c r="M83" s="580"/>
      <c r="N83" s="580"/>
      <c r="O83" s="580"/>
      <c r="P83" s="580"/>
      <c r="Q83" s="580"/>
      <c r="R83" s="580"/>
      <c r="S83" s="580"/>
      <c r="T83" s="580"/>
      <c r="U83" s="580"/>
      <c r="V83" s="580"/>
      <c r="W83" s="580"/>
      <c r="X83" s="580"/>
      <c r="Y83" s="581">
        <f t="shared" si="15"/>
        <v>0</v>
      </c>
      <c r="Z83" s="551"/>
      <c r="AA83" s="551">
        <v>0</v>
      </c>
      <c r="AB83" s="580"/>
    </row>
    <row r="84" spans="1:28">
      <c r="A84" s="105"/>
      <c r="B84" s="105"/>
      <c r="D84" s="106" t="s">
        <v>193</v>
      </c>
      <c r="E84" s="197" t="s">
        <v>194</v>
      </c>
      <c r="F84" s="648" t="s">
        <v>263</v>
      </c>
      <c r="G84" s="624" t="s">
        <v>121</v>
      </c>
      <c r="H84" s="219">
        <f>245595746.598655*0+425000000</f>
        <v>425000000</v>
      </c>
      <c r="I84" s="219">
        <f t="shared" si="13"/>
        <v>35454545.454545461</v>
      </c>
      <c r="J84" s="219"/>
      <c r="K84" s="220">
        <f t="shared" si="14"/>
        <v>4545454.5454545459</v>
      </c>
      <c r="L84" s="580"/>
      <c r="M84" s="580"/>
      <c r="N84" s="580"/>
      <c r="O84" s="580"/>
      <c r="P84" s="580"/>
      <c r="Q84" s="580"/>
      <c r="R84" s="580"/>
      <c r="S84" s="580"/>
      <c r="T84" s="580"/>
      <c r="U84" s="580"/>
      <c r="V84" s="580"/>
      <c r="W84" s="580"/>
      <c r="X84" s="580"/>
      <c r="Y84" s="581">
        <f t="shared" si="15"/>
        <v>0</v>
      </c>
      <c r="Z84" s="551"/>
      <c r="AA84" s="551">
        <v>0</v>
      </c>
      <c r="AB84" s="580"/>
    </row>
    <row r="85" spans="1:28">
      <c r="A85" s="105"/>
      <c r="B85" s="105"/>
      <c r="E85" s="197" t="s">
        <v>158</v>
      </c>
      <c r="F85" s="199"/>
      <c r="G85" s="624" t="s">
        <v>121</v>
      </c>
      <c r="H85" s="219">
        <f>H78+H84</f>
        <v>1913000000</v>
      </c>
      <c r="I85" s="219">
        <f>K85*7.8</f>
        <v>159587165.77540106</v>
      </c>
      <c r="J85" s="219"/>
      <c r="K85" s="220">
        <f>H85/$K$3</f>
        <v>20459893.04812834</v>
      </c>
      <c r="L85" s="580"/>
      <c r="M85" s="580"/>
      <c r="N85" s="580"/>
      <c r="O85" s="580"/>
      <c r="P85" s="580"/>
      <c r="Q85" s="580"/>
      <c r="R85" s="580"/>
      <c r="S85" s="580"/>
      <c r="T85" s="580"/>
      <c r="U85" s="580"/>
      <c r="V85" s="580"/>
      <c r="W85" s="580"/>
      <c r="X85" s="580"/>
      <c r="Y85" s="581">
        <f t="shared" si="15"/>
        <v>0</v>
      </c>
      <c r="Z85" s="551"/>
      <c r="AA85" s="551">
        <v>0</v>
      </c>
      <c r="AB85" s="580"/>
    </row>
    <row r="86" spans="1:28">
      <c r="A86" s="105"/>
      <c r="B86" s="105"/>
      <c r="E86" s="197"/>
      <c r="F86" s="199"/>
      <c r="G86" s="624"/>
      <c r="H86" s="219"/>
      <c r="I86" s="219"/>
      <c r="J86" s="219"/>
      <c r="K86" s="220"/>
      <c r="L86" s="580"/>
      <c r="M86" s="580"/>
      <c r="N86" s="580"/>
      <c r="O86" s="580"/>
      <c r="P86" s="580"/>
      <c r="Q86" s="580"/>
      <c r="R86" s="580"/>
      <c r="S86" s="580"/>
      <c r="T86" s="580"/>
      <c r="U86" s="580"/>
      <c r="V86" s="580"/>
      <c r="W86" s="580"/>
      <c r="X86" s="580"/>
      <c r="Y86" s="581">
        <f t="shared" si="15"/>
        <v>0</v>
      </c>
      <c r="Z86" s="551"/>
      <c r="AA86" s="551">
        <v>0</v>
      </c>
      <c r="AB86" s="580"/>
    </row>
    <row r="87" spans="1:28">
      <c r="A87" s="105"/>
      <c r="B87" s="105"/>
      <c r="E87" s="197"/>
      <c r="F87" s="199"/>
      <c r="G87" s="624"/>
      <c r="H87" s="219"/>
      <c r="I87" s="219"/>
      <c r="J87" s="219"/>
      <c r="K87" s="220"/>
      <c r="L87" s="580"/>
      <c r="M87" s="580"/>
      <c r="N87" s="580"/>
      <c r="O87" s="580"/>
      <c r="P87" s="580"/>
      <c r="Q87" s="580"/>
      <c r="R87" s="580"/>
      <c r="S87" s="580"/>
      <c r="T87" s="580"/>
      <c r="U87" s="580"/>
      <c r="V87" s="580"/>
      <c r="W87" s="580"/>
      <c r="X87" s="580"/>
      <c r="Y87" s="581">
        <f t="shared" si="15"/>
        <v>0</v>
      </c>
      <c r="Z87" s="551"/>
      <c r="AA87" s="551">
        <v>0</v>
      </c>
      <c r="AB87" s="580"/>
    </row>
    <row r="88" spans="1:28">
      <c r="A88" s="105"/>
      <c r="B88" s="105"/>
      <c r="E88" s="197"/>
      <c r="F88" s="199"/>
      <c r="G88" s="624"/>
      <c r="H88" s="219"/>
      <c r="I88" s="219"/>
      <c r="J88" s="219"/>
      <c r="K88" s="220"/>
      <c r="L88" s="580"/>
      <c r="M88" s="580"/>
      <c r="N88" s="580"/>
      <c r="O88" s="580"/>
      <c r="P88" s="580"/>
      <c r="Q88" s="580"/>
      <c r="R88" s="580"/>
      <c r="S88" s="580"/>
      <c r="T88" s="580"/>
      <c r="U88" s="580"/>
      <c r="V88" s="580"/>
      <c r="W88" s="580"/>
      <c r="X88" s="580"/>
      <c r="Y88" s="581">
        <f t="shared" si="15"/>
        <v>0</v>
      </c>
      <c r="Z88" s="551"/>
      <c r="AA88" s="551">
        <v>0</v>
      </c>
      <c r="AB88" s="580"/>
    </row>
    <row r="89" spans="1:28" ht="13.5" thickBot="1">
      <c r="A89" s="105"/>
      <c r="B89" s="105"/>
      <c r="E89" s="228"/>
      <c r="F89" s="227"/>
      <c r="G89" s="398"/>
      <c r="H89" s="192"/>
      <c r="I89" s="193"/>
      <c r="J89" s="193"/>
      <c r="K89" s="194"/>
      <c r="L89" s="580"/>
      <c r="M89" s="580"/>
      <c r="N89" s="580"/>
      <c r="O89" s="580"/>
      <c r="P89" s="580"/>
      <c r="Q89" s="580"/>
      <c r="R89" s="580"/>
      <c r="S89" s="580"/>
      <c r="T89" s="580"/>
      <c r="U89" s="580"/>
      <c r="V89" s="580"/>
      <c r="W89" s="580"/>
      <c r="X89" s="580"/>
      <c r="Y89" s="581">
        <f t="shared" si="15"/>
        <v>0</v>
      </c>
      <c r="Z89" s="551"/>
      <c r="AA89" s="551">
        <v>0</v>
      </c>
      <c r="AB89" s="580"/>
    </row>
    <row r="90" spans="1:28">
      <c r="A90" s="105"/>
      <c r="B90" s="105"/>
      <c r="H90" s="108"/>
      <c r="I90" s="109"/>
      <c r="J90" s="109"/>
      <c r="K90" s="633"/>
      <c r="L90" s="580"/>
      <c r="M90" s="580"/>
      <c r="N90" s="580"/>
      <c r="O90" s="580"/>
      <c r="P90" s="580"/>
      <c r="Q90" s="580"/>
      <c r="R90" s="580"/>
      <c r="S90" s="580"/>
      <c r="T90" s="580"/>
      <c r="U90" s="580"/>
      <c r="V90" s="580"/>
      <c r="W90" s="580"/>
      <c r="X90" s="580"/>
      <c r="Y90" s="581"/>
      <c r="Z90" s="580"/>
      <c r="AA90" s="580"/>
      <c r="AB90" s="580"/>
    </row>
    <row r="91" spans="1:28">
      <c r="A91" s="371" t="s">
        <v>130</v>
      </c>
      <c r="B91" s="372"/>
      <c r="C91" s="359"/>
      <c r="D91" s="359"/>
      <c r="E91" s="373"/>
      <c r="F91" s="359"/>
      <c r="G91" s="359"/>
      <c r="H91" s="374">
        <f>H85</f>
        <v>1913000000</v>
      </c>
      <c r="I91" s="374">
        <f>I85</f>
        <v>159587165.77540106</v>
      </c>
      <c r="J91" s="374"/>
      <c r="K91" s="374">
        <f>K85</f>
        <v>20459893.04812834</v>
      </c>
      <c r="L91" s="599"/>
      <c r="M91" s="599"/>
      <c r="N91" s="599"/>
      <c r="O91" s="599"/>
      <c r="P91" s="599"/>
      <c r="Q91" s="596">
        <v>0</v>
      </c>
      <c r="R91" s="599"/>
      <c r="S91" s="596">
        <v>0</v>
      </c>
      <c r="T91" s="599"/>
      <c r="U91" s="599"/>
      <c r="V91" s="599"/>
      <c r="W91" s="599"/>
      <c r="X91" s="599"/>
      <c r="Y91" s="596">
        <f>SUM(Y78:Y90)</f>
        <v>0</v>
      </c>
      <c r="Z91" s="599"/>
      <c r="AA91" s="596">
        <f>SUM(AA78:AA90)</f>
        <v>0</v>
      </c>
      <c r="AB91" s="599"/>
    </row>
    <row r="92" spans="1:28">
      <c r="A92" s="105"/>
      <c r="B92" s="105"/>
      <c r="H92" s="108"/>
      <c r="I92" s="109"/>
      <c r="J92" s="109"/>
      <c r="K92" s="109"/>
    </row>
    <row r="93" spans="1:28">
      <c r="A93" s="105"/>
      <c r="B93" s="105"/>
      <c r="H93" s="108"/>
      <c r="I93" s="109"/>
      <c r="J93" s="109"/>
      <c r="K93" s="109"/>
    </row>
    <row r="94" spans="1:28">
      <c r="A94" s="105"/>
      <c r="B94" s="105"/>
      <c r="H94" s="108"/>
      <c r="I94" s="109"/>
      <c r="J94" s="109"/>
      <c r="K94" s="109"/>
    </row>
    <row r="95" spans="1:28">
      <c r="A95" s="105"/>
      <c r="B95" s="105"/>
      <c r="H95" s="108"/>
      <c r="I95" s="109"/>
      <c r="J95" s="109"/>
      <c r="K95" s="109"/>
    </row>
    <row r="96" spans="1:28">
      <c r="A96" s="105"/>
      <c r="B96" s="105"/>
      <c r="H96" s="108"/>
      <c r="I96" s="109"/>
      <c r="J96" s="109"/>
      <c r="K96" s="109"/>
    </row>
    <row r="97" spans="1:28" ht="13.5" thickBot="1">
      <c r="A97" s="105"/>
      <c r="B97" s="105"/>
      <c r="H97" s="108"/>
      <c r="I97" s="109"/>
      <c r="J97" s="109"/>
      <c r="K97" s="109"/>
    </row>
    <row r="98" spans="1:28" ht="69" customHeight="1">
      <c r="A98" s="105" t="s">
        <v>11</v>
      </c>
      <c r="B98" s="512" t="s">
        <v>97</v>
      </c>
      <c r="C98" s="635" t="s">
        <v>159</v>
      </c>
      <c r="D98" s="637" t="s">
        <v>193</v>
      </c>
      <c r="E98" s="177" t="s">
        <v>155</v>
      </c>
      <c r="F98" s="196" t="s">
        <v>252</v>
      </c>
      <c r="G98" s="396" t="s">
        <v>121</v>
      </c>
      <c r="H98" s="189">
        <v>1843000000</v>
      </c>
      <c r="I98" s="189">
        <f>K98*7.8</f>
        <v>153747593.58288771</v>
      </c>
      <c r="J98" s="189"/>
      <c r="K98" s="190">
        <f>H98/$K$3</f>
        <v>19711229.946524065</v>
      </c>
      <c r="L98" s="530"/>
      <c r="M98" s="530"/>
      <c r="N98" s="530"/>
      <c r="O98" s="530"/>
      <c r="P98" s="530"/>
      <c r="Q98" s="530"/>
      <c r="R98" s="530"/>
      <c r="S98" s="530"/>
      <c r="T98" s="530"/>
      <c r="U98" s="581">
        <f>W98*$K$4</f>
        <v>0</v>
      </c>
      <c r="V98" s="530"/>
      <c r="W98" s="581">
        <v>0</v>
      </c>
      <c r="X98" s="581"/>
      <c r="Y98" s="581"/>
      <c r="Z98" s="581"/>
      <c r="AA98" s="581"/>
      <c r="AB98" s="581"/>
    </row>
    <row r="99" spans="1:28">
      <c r="A99" s="105" t="s">
        <v>132</v>
      </c>
      <c r="B99" s="105"/>
      <c r="E99" s="197"/>
      <c r="F99" s="199"/>
      <c r="G99" s="626"/>
      <c r="H99" s="219"/>
      <c r="I99" s="219"/>
      <c r="J99" s="219"/>
      <c r="K99" s="220"/>
      <c r="L99" s="580"/>
      <c r="M99" s="580"/>
      <c r="N99" s="580"/>
      <c r="O99" s="580"/>
      <c r="P99" s="580"/>
      <c r="Q99" s="580"/>
      <c r="R99" s="580"/>
      <c r="S99" s="580"/>
      <c r="T99" s="580"/>
      <c r="U99" s="581">
        <f t="shared" ref="U99:U109" si="16">W99*$K$4</f>
        <v>0</v>
      </c>
      <c r="V99" s="530"/>
      <c r="W99" s="581">
        <v>0</v>
      </c>
      <c r="X99" s="580"/>
      <c r="Y99" s="580"/>
      <c r="Z99" s="580"/>
      <c r="AA99" s="580"/>
      <c r="AB99" s="580"/>
    </row>
    <row r="100" spans="1:28">
      <c r="A100" s="105"/>
      <c r="B100" s="105"/>
      <c r="D100" s="110" t="s">
        <v>192</v>
      </c>
      <c r="E100" s="612" t="s">
        <v>199</v>
      </c>
      <c r="F100" s="179" t="s">
        <v>252</v>
      </c>
      <c r="G100" s="624" t="s">
        <v>121</v>
      </c>
      <c r="H100" s="185">
        <v>125000000</v>
      </c>
      <c r="I100" s="185">
        <f t="shared" ref="I100:I106" si="17">K100*7.8</f>
        <v>10427807.486631015</v>
      </c>
      <c r="J100" s="185"/>
      <c r="K100" s="191">
        <f t="shared" ref="K100:K106" si="18">H100/$K$3</f>
        <v>1336898.3957219252</v>
      </c>
      <c r="L100" s="580"/>
      <c r="M100" s="580"/>
      <c r="N100" s="580"/>
      <c r="O100" s="580"/>
      <c r="P100" s="580"/>
      <c r="Q100" s="580"/>
      <c r="R100" s="580"/>
      <c r="S100" s="580"/>
      <c r="T100" s="580"/>
      <c r="U100" s="581">
        <f t="shared" si="16"/>
        <v>0</v>
      </c>
      <c r="V100" s="530"/>
      <c r="W100" s="581">
        <v>0</v>
      </c>
      <c r="X100" s="580"/>
      <c r="Y100" s="580"/>
      <c r="Z100" s="580"/>
      <c r="AA100" s="580"/>
      <c r="AB100" s="580"/>
    </row>
    <row r="101" spans="1:28">
      <c r="A101" s="105"/>
      <c r="B101" s="105"/>
      <c r="D101" s="110" t="s">
        <v>192</v>
      </c>
      <c r="E101" s="612" t="s">
        <v>200</v>
      </c>
      <c r="F101" s="198"/>
      <c r="G101" s="624" t="s">
        <v>121</v>
      </c>
      <c r="H101" s="185">
        <v>70000000</v>
      </c>
      <c r="I101" s="185">
        <f t="shared" si="17"/>
        <v>5839572.192513369</v>
      </c>
      <c r="J101" s="185"/>
      <c r="K101" s="191">
        <f t="shared" si="18"/>
        <v>748663.10160427808</v>
      </c>
      <c r="L101" s="580"/>
      <c r="M101" s="580"/>
      <c r="N101" s="580"/>
      <c r="O101" s="580"/>
      <c r="P101" s="580"/>
      <c r="Q101" s="580"/>
      <c r="R101" s="580"/>
      <c r="S101" s="580"/>
      <c r="T101" s="580"/>
      <c r="U101" s="581">
        <f t="shared" si="16"/>
        <v>0</v>
      </c>
      <c r="V101" s="530"/>
      <c r="W101" s="581">
        <v>0</v>
      </c>
      <c r="X101" s="580"/>
      <c r="Y101" s="580"/>
      <c r="Z101" s="580"/>
      <c r="AA101" s="580"/>
      <c r="AB101" s="580"/>
    </row>
    <row r="102" spans="1:28">
      <c r="A102" s="105"/>
      <c r="B102" s="105"/>
      <c r="D102" s="110" t="s">
        <v>192</v>
      </c>
      <c r="E102" s="612" t="s">
        <v>197</v>
      </c>
      <c r="F102" s="179"/>
      <c r="G102" s="624" t="s">
        <v>121</v>
      </c>
      <c r="H102" s="185">
        <v>35000000</v>
      </c>
      <c r="I102" s="185">
        <f t="shared" si="17"/>
        <v>2919786.0962566845</v>
      </c>
      <c r="J102" s="185"/>
      <c r="K102" s="191">
        <f t="shared" si="18"/>
        <v>374331.55080213904</v>
      </c>
      <c r="L102" s="580"/>
      <c r="M102" s="580"/>
      <c r="N102" s="580"/>
      <c r="O102" s="580"/>
      <c r="P102" s="580"/>
      <c r="Q102" s="580"/>
      <c r="R102" s="580"/>
      <c r="S102" s="580"/>
      <c r="T102" s="580"/>
      <c r="U102" s="581">
        <f t="shared" si="16"/>
        <v>0</v>
      </c>
      <c r="V102" s="530"/>
      <c r="W102" s="581">
        <v>0</v>
      </c>
      <c r="X102" s="580"/>
      <c r="Y102" s="580"/>
      <c r="Z102" s="580"/>
      <c r="AA102" s="580"/>
      <c r="AB102" s="580"/>
    </row>
    <row r="103" spans="1:28">
      <c r="A103" s="105"/>
      <c r="B103" s="105"/>
      <c r="D103" s="110" t="s">
        <v>192</v>
      </c>
      <c r="E103" s="197" t="s">
        <v>156</v>
      </c>
      <c r="F103" s="198"/>
      <c r="G103" s="624" t="s">
        <v>121</v>
      </c>
      <c r="H103" s="185">
        <v>50000000</v>
      </c>
      <c r="I103" s="185">
        <f t="shared" si="17"/>
        <v>4171122.9946524063</v>
      </c>
      <c r="J103" s="185"/>
      <c r="K103" s="191">
        <f t="shared" si="18"/>
        <v>534759.35828877008</v>
      </c>
      <c r="L103" s="580"/>
      <c r="M103" s="580"/>
      <c r="N103" s="580"/>
      <c r="O103" s="580"/>
      <c r="P103" s="580"/>
      <c r="Q103" s="580"/>
      <c r="R103" s="580"/>
      <c r="S103" s="580"/>
      <c r="T103" s="580"/>
      <c r="U103" s="581">
        <f t="shared" si="16"/>
        <v>0</v>
      </c>
      <c r="V103" s="530"/>
      <c r="W103" s="581">
        <v>0</v>
      </c>
      <c r="X103" s="580"/>
      <c r="Y103" s="580"/>
      <c r="Z103" s="580"/>
      <c r="AA103" s="580"/>
      <c r="AB103" s="580"/>
    </row>
    <row r="104" spans="1:28">
      <c r="A104" s="105"/>
      <c r="B104" s="105"/>
      <c r="D104" s="110" t="s">
        <v>192</v>
      </c>
      <c r="E104" s="197" t="s">
        <v>160</v>
      </c>
      <c r="F104" s="198"/>
      <c r="G104" s="624" t="s">
        <v>121</v>
      </c>
      <c r="H104" s="185">
        <v>100000000</v>
      </c>
      <c r="I104" s="219">
        <f t="shared" si="17"/>
        <v>8342245.9893048126</v>
      </c>
      <c r="J104" s="219"/>
      <c r="K104" s="220">
        <f t="shared" si="18"/>
        <v>1069518.7165775402</v>
      </c>
      <c r="L104" s="580"/>
      <c r="M104" s="580"/>
      <c r="N104" s="580"/>
      <c r="O104" s="580"/>
      <c r="P104" s="580"/>
      <c r="Q104" s="580"/>
      <c r="R104" s="580"/>
      <c r="S104" s="580"/>
      <c r="T104" s="580"/>
      <c r="U104" s="581">
        <f t="shared" si="16"/>
        <v>0</v>
      </c>
      <c r="V104" s="530"/>
      <c r="W104" s="581">
        <v>0</v>
      </c>
      <c r="X104" s="580"/>
      <c r="Y104" s="580"/>
      <c r="Z104" s="580"/>
      <c r="AA104" s="580"/>
      <c r="AB104" s="580"/>
    </row>
    <row r="105" spans="1:28">
      <c r="A105" s="105"/>
      <c r="B105" s="105"/>
      <c r="E105" s="197" t="s">
        <v>198</v>
      </c>
      <c r="F105" s="198"/>
      <c r="G105" s="624" t="s">
        <v>121</v>
      </c>
      <c r="H105" s="185">
        <v>60000000</v>
      </c>
      <c r="I105" s="219">
        <f t="shared" si="17"/>
        <v>5005347.5935828872</v>
      </c>
      <c r="J105" s="219"/>
      <c r="K105" s="220">
        <f t="shared" si="18"/>
        <v>641711.22994652402</v>
      </c>
      <c r="L105" s="580"/>
      <c r="M105" s="580"/>
      <c r="N105" s="580"/>
      <c r="O105" s="580"/>
      <c r="P105" s="580"/>
      <c r="Q105" s="580"/>
      <c r="R105" s="580"/>
      <c r="S105" s="580"/>
      <c r="T105" s="580"/>
      <c r="U105" s="581">
        <f t="shared" si="16"/>
        <v>0</v>
      </c>
      <c r="V105" s="530"/>
      <c r="W105" s="581">
        <v>0</v>
      </c>
      <c r="X105" s="580"/>
      <c r="Y105" s="580"/>
      <c r="Z105" s="580"/>
      <c r="AA105" s="580"/>
      <c r="AB105" s="580"/>
    </row>
    <row r="106" spans="1:28">
      <c r="A106" s="105"/>
      <c r="B106" s="105"/>
      <c r="E106" s="197" t="s">
        <v>196</v>
      </c>
      <c r="F106" s="648" t="s">
        <v>264</v>
      </c>
      <c r="G106" s="624" t="s">
        <v>121</v>
      </c>
      <c r="H106" s="185">
        <v>79677106.459999993</v>
      </c>
      <c r="I106" s="219">
        <f t="shared" si="17"/>
        <v>6646860.218053475</v>
      </c>
      <c r="J106" s="219"/>
      <c r="K106" s="220">
        <f t="shared" si="18"/>
        <v>852161.56641711225</v>
      </c>
      <c r="L106" s="580"/>
      <c r="M106" s="580"/>
      <c r="N106" s="580"/>
      <c r="O106" s="580"/>
      <c r="P106" s="580"/>
      <c r="Q106" s="580"/>
      <c r="R106" s="580"/>
      <c r="S106" s="580"/>
      <c r="T106" s="580"/>
      <c r="U106" s="581">
        <f t="shared" si="16"/>
        <v>0</v>
      </c>
      <c r="V106" s="530"/>
      <c r="W106" s="581">
        <v>0</v>
      </c>
      <c r="X106" s="580"/>
      <c r="Y106" s="580"/>
      <c r="Z106" s="580"/>
      <c r="AA106" s="580"/>
      <c r="AB106" s="580"/>
    </row>
    <row r="107" spans="1:28">
      <c r="A107" s="105"/>
      <c r="B107" s="105"/>
      <c r="E107" s="197"/>
      <c r="F107" s="198"/>
      <c r="G107" s="624"/>
      <c r="H107" s="219"/>
      <c r="I107" s="219"/>
      <c r="J107" s="219"/>
      <c r="K107" s="220"/>
      <c r="L107" s="580"/>
      <c r="M107" s="580"/>
      <c r="N107" s="580"/>
      <c r="O107" s="580"/>
      <c r="P107" s="580"/>
      <c r="Q107" s="580"/>
      <c r="R107" s="580"/>
      <c r="S107" s="580"/>
      <c r="T107" s="580"/>
      <c r="U107" s="581">
        <f t="shared" si="16"/>
        <v>0</v>
      </c>
      <c r="V107" s="530"/>
      <c r="W107" s="581">
        <v>0</v>
      </c>
      <c r="X107" s="580"/>
      <c r="Y107" s="580"/>
      <c r="Z107" s="580"/>
      <c r="AA107" s="580"/>
      <c r="AB107" s="580"/>
    </row>
    <row r="108" spans="1:28">
      <c r="A108" s="105"/>
      <c r="B108" s="105"/>
      <c r="E108" s="197" t="s">
        <v>158</v>
      </c>
      <c r="F108" s="198"/>
      <c r="G108" s="624" t="s">
        <v>121</v>
      </c>
      <c r="H108" s="219">
        <v>1843000000</v>
      </c>
      <c r="I108" s="219">
        <f>K108*7.8</f>
        <v>153747593.58288771</v>
      </c>
      <c r="J108" s="219"/>
      <c r="K108" s="220">
        <f>H108/$K$3</f>
        <v>19711229.946524065</v>
      </c>
      <c r="L108" s="580"/>
      <c r="M108" s="580"/>
      <c r="N108" s="580"/>
      <c r="O108" s="580"/>
      <c r="P108" s="580"/>
      <c r="Q108" s="580"/>
      <c r="R108" s="580"/>
      <c r="S108" s="580"/>
      <c r="T108" s="580"/>
      <c r="U108" s="581">
        <f t="shared" si="16"/>
        <v>0</v>
      </c>
      <c r="V108" s="530"/>
      <c r="W108" s="581">
        <v>0</v>
      </c>
      <c r="X108" s="580"/>
      <c r="Y108" s="580"/>
      <c r="Z108" s="580"/>
      <c r="AA108" s="580"/>
      <c r="AB108" s="580"/>
    </row>
    <row r="109" spans="1:28" ht="13.5" thickBot="1">
      <c r="A109" s="105"/>
      <c r="B109" s="105"/>
      <c r="E109" s="228"/>
      <c r="F109" s="227"/>
      <c r="G109" s="398"/>
      <c r="H109" s="192"/>
      <c r="I109" s="193"/>
      <c r="J109" s="193"/>
      <c r="K109" s="194"/>
      <c r="L109" s="580"/>
      <c r="M109" s="580"/>
      <c r="N109" s="580"/>
      <c r="O109" s="580"/>
      <c r="P109" s="580"/>
      <c r="Q109" s="580"/>
      <c r="R109" s="580"/>
      <c r="S109" s="580"/>
      <c r="T109" s="580"/>
      <c r="U109" s="581">
        <f t="shared" si="16"/>
        <v>0</v>
      </c>
      <c r="V109" s="530"/>
      <c r="W109" s="581">
        <v>0</v>
      </c>
      <c r="X109" s="580"/>
      <c r="Y109" s="580"/>
      <c r="Z109" s="580"/>
      <c r="AA109" s="580"/>
      <c r="AB109" s="580"/>
    </row>
    <row r="110" spans="1:28">
      <c r="A110" s="105"/>
      <c r="B110" s="105"/>
      <c r="H110" s="231"/>
      <c r="I110" s="109"/>
      <c r="J110" s="109"/>
      <c r="K110" s="109"/>
      <c r="L110" s="580"/>
      <c r="M110" s="580"/>
      <c r="N110" s="580"/>
      <c r="O110" s="580"/>
      <c r="P110" s="580"/>
      <c r="Q110" s="580"/>
      <c r="R110" s="580"/>
      <c r="S110" s="580"/>
      <c r="T110" s="580"/>
      <c r="U110" s="580"/>
      <c r="V110" s="580"/>
      <c r="W110" s="580"/>
      <c r="X110" s="580"/>
      <c r="Y110" s="580"/>
      <c r="Z110" s="580"/>
      <c r="AA110" s="580"/>
      <c r="AB110" s="580"/>
    </row>
    <row r="111" spans="1:28">
      <c r="A111" s="105"/>
      <c r="B111" s="105"/>
      <c r="H111" s="108"/>
      <c r="I111" s="109"/>
      <c r="J111" s="109"/>
      <c r="K111" s="109"/>
      <c r="L111" s="580"/>
      <c r="M111" s="580"/>
      <c r="N111" s="580"/>
      <c r="O111" s="580"/>
      <c r="P111" s="580"/>
      <c r="Q111" s="580"/>
      <c r="R111" s="580"/>
      <c r="S111" s="580"/>
      <c r="T111" s="580"/>
      <c r="U111" s="580"/>
      <c r="V111" s="580"/>
      <c r="W111" s="580"/>
      <c r="X111" s="580"/>
      <c r="Y111" s="580"/>
      <c r="Z111" s="580"/>
      <c r="AA111" s="580"/>
      <c r="AB111" s="580"/>
    </row>
    <row r="112" spans="1:28" s="638" customFormat="1">
      <c r="A112" s="371" t="s">
        <v>120</v>
      </c>
      <c r="B112" s="370"/>
      <c r="C112" s="365"/>
      <c r="D112" s="365"/>
      <c r="E112" s="376"/>
      <c r="F112" s="365"/>
      <c r="G112" s="359"/>
      <c r="H112" s="369">
        <f>H108</f>
        <v>1843000000</v>
      </c>
      <c r="I112" s="377">
        <f>K112*7.8</f>
        <v>153747593.58288771</v>
      </c>
      <c r="J112" s="377"/>
      <c r="K112" s="369">
        <f>H112/K3</f>
        <v>19711229.946524065</v>
      </c>
      <c r="L112" s="599"/>
      <c r="M112" s="599"/>
      <c r="N112" s="599"/>
      <c r="O112" s="599"/>
      <c r="P112" s="599"/>
      <c r="Q112" s="599"/>
      <c r="R112" s="599"/>
      <c r="S112" s="599"/>
      <c r="T112" s="599"/>
      <c r="U112" s="601">
        <f>SUM(U98:U109)</f>
        <v>0</v>
      </c>
      <c r="V112" s="602"/>
      <c r="W112" s="601">
        <f>SUM(W98:W109)</f>
        <v>0</v>
      </c>
      <c r="X112" s="601"/>
      <c r="Y112" s="601"/>
      <c r="Z112" s="601"/>
      <c r="AA112" s="601"/>
      <c r="AB112" s="601"/>
    </row>
    <row r="113" spans="1:28">
      <c r="A113" s="627"/>
      <c r="B113" s="627"/>
      <c r="D113" s="616"/>
      <c r="E113" s="639"/>
      <c r="F113" s="641"/>
      <c r="G113" s="640"/>
      <c r="H113" s="43"/>
      <c r="I113" s="28"/>
      <c r="J113" s="28"/>
      <c r="K113" s="27"/>
      <c r="L113" s="524"/>
      <c r="M113" s="524"/>
      <c r="N113" s="524"/>
      <c r="O113" s="524"/>
      <c r="P113" s="524"/>
      <c r="Q113" s="524"/>
      <c r="R113" s="524"/>
      <c r="S113" s="524"/>
      <c r="T113" s="524"/>
      <c r="U113" s="524"/>
      <c r="V113" s="524"/>
      <c r="W113" s="524"/>
      <c r="X113" s="524"/>
      <c r="Y113" s="524"/>
      <c r="Z113" s="524"/>
      <c r="AA113" s="524"/>
      <c r="AB113" s="524"/>
    </row>
  </sheetData>
  <mergeCells count="2">
    <mergeCell ref="E23:E24"/>
    <mergeCell ref="F15:F38"/>
  </mergeCells>
  <printOptions horizontalCentered="1"/>
  <pageMargins left="0" right="0" top="0" bottom="0" header="0.511811023622047" footer="0.43307086614173201"/>
  <pageSetup paperSize="8" scale="33" fitToHeight="2" orientation="landscape" r:id="rId1"/>
  <headerFooter alignWithMargins="0"/>
  <drawing r:id="rId2"/>
  <legacyDrawing r:id="rId3"/>
  <controls>
    <mc:AlternateContent xmlns:mc="http://schemas.openxmlformats.org/markup-compatibility/2006">
      <mc:Choice Requires="x14">
        <control shapeId="5204" r:id="rId4" name="Object 84">
          <controlPr defaultSize="0" autoLine="0" r:id="rId5">
            <anchor moveWithCells="1">
              <from>
                <xdr:col>28</xdr:col>
                <xdr:colOff>0</xdr:colOff>
                <xdr:row>63</xdr:row>
                <xdr:rowOff>12700</xdr:rowOff>
              </from>
              <to>
                <xdr:col>28</xdr:col>
                <xdr:colOff>152400</xdr:colOff>
                <xdr:row>63</xdr:row>
                <xdr:rowOff>165100</xdr:rowOff>
              </to>
            </anchor>
          </controlPr>
        </control>
      </mc:Choice>
      <mc:Fallback>
        <control shapeId="5204" r:id="rId4" name="Object 84"/>
      </mc:Fallback>
    </mc:AlternateContent>
    <mc:AlternateContent xmlns:mc="http://schemas.openxmlformats.org/markup-compatibility/2006">
      <mc:Choice Requires="x14">
        <control shapeId="5203" r:id="rId6" name="Object 83">
          <controlPr defaultSize="0" autoLine="0" r:id="rId5">
            <anchor moveWithCells="1">
              <from>
                <xdr:col>28</xdr:col>
                <xdr:colOff>0</xdr:colOff>
                <xdr:row>64</xdr:row>
                <xdr:rowOff>0</xdr:rowOff>
              </from>
              <to>
                <xdr:col>28</xdr:col>
                <xdr:colOff>152400</xdr:colOff>
                <xdr:row>64</xdr:row>
                <xdr:rowOff>152400</xdr:rowOff>
              </to>
            </anchor>
          </controlPr>
        </control>
      </mc:Choice>
      <mc:Fallback>
        <control shapeId="5203" r:id="rId6" name="Object 83"/>
      </mc:Fallback>
    </mc:AlternateContent>
    <mc:AlternateContent xmlns:mc="http://schemas.openxmlformats.org/markup-compatibility/2006">
      <mc:Choice Requires="x14">
        <control shapeId="5202" r:id="rId7" name="Object 82">
          <controlPr defaultSize="0" autoLine="0" r:id="rId5">
            <anchor moveWithCells="1">
              <from>
                <xdr:col>28</xdr:col>
                <xdr:colOff>0</xdr:colOff>
                <xdr:row>15</xdr:row>
                <xdr:rowOff>6350</xdr:rowOff>
              </from>
              <to>
                <xdr:col>28</xdr:col>
                <xdr:colOff>152400</xdr:colOff>
                <xdr:row>15</xdr:row>
                <xdr:rowOff>158750</xdr:rowOff>
              </to>
            </anchor>
          </controlPr>
        </control>
      </mc:Choice>
      <mc:Fallback>
        <control shapeId="5202" r:id="rId7" name="Object 82"/>
      </mc:Fallback>
    </mc:AlternateContent>
    <mc:AlternateContent xmlns:mc="http://schemas.openxmlformats.org/markup-compatibility/2006">
      <mc:Choice Requires="x14">
        <control shapeId="5201" r:id="rId8" name="Object 81">
          <controlPr defaultSize="0" autoLine="0" r:id="rId5">
            <anchor moveWithCells="1">
              <from>
                <xdr:col>28</xdr:col>
                <xdr:colOff>0</xdr:colOff>
                <xdr:row>15</xdr:row>
                <xdr:rowOff>6350</xdr:rowOff>
              </from>
              <to>
                <xdr:col>28</xdr:col>
                <xdr:colOff>152400</xdr:colOff>
                <xdr:row>15</xdr:row>
                <xdr:rowOff>158750</xdr:rowOff>
              </to>
            </anchor>
          </controlPr>
        </control>
      </mc:Choice>
      <mc:Fallback>
        <control shapeId="5201" r:id="rId8" name="Object 81"/>
      </mc:Fallback>
    </mc:AlternateContent>
    <mc:AlternateContent xmlns:mc="http://schemas.openxmlformats.org/markup-compatibility/2006">
      <mc:Choice Requires="x14">
        <control shapeId="5200" r:id="rId9" name="Object 80">
          <controlPr defaultSize="0" autoLine="0" r:id="rId5">
            <anchor moveWithCells="1">
              <from>
                <xdr:col>28</xdr:col>
                <xdr:colOff>0</xdr:colOff>
                <xdr:row>23</xdr:row>
                <xdr:rowOff>12700</xdr:rowOff>
              </from>
              <to>
                <xdr:col>28</xdr:col>
                <xdr:colOff>152400</xdr:colOff>
                <xdr:row>23</xdr:row>
                <xdr:rowOff>165100</xdr:rowOff>
              </to>
            </anchor>
          </controlPr>
        </control>
      </mc:Choice>
      <mc:Fallback>
        <control shapeId="5200" r:id="rId9" name="Object 80"/>
      </mc:Fallback>
    </mc:AlternateContent>
    <mc:AlternateContent xmlns:mc="http://schemas.openxmlformats.org/markup-compatibility/2006">
      <mc:Choice Requires="x14">
        <control shapeId="5199" r:id="rId10" name="Object 79">
          <controlPr defaultSize="0" autoLine="0" r:id="rId5">
            <anchor moveWithCells="1">
              <from>
                <xdr:col>28</xdr:col>
                <xdr:colOff>0</xdr:colOff>
                <xdr:row>23</xdr:row>
                <xdr:rowOff>12700</xdr:rowOff>
              </from>
              <to>
                <xdr:col>28</xdr:col>
                <xdr:colOff>152400</xdr:colOff>
                <xdr:row>23</xdr:row>
                <xdr:rowOff>165100</xdr:rowOff>
              </to>
            </anchor>
          </controlPr>
        </control>
      </mc:Choice>
      <mc:Fallback>
        <control shapeId="5199" r:id="rId10" name="Object 79"/>
      </mc:Fallback>
    </mc:AlternateContent>
    <mc:AlternateContent xmlns:mc="http://schemas.openxmlformats.org/markup-compatibility/2006">
      <mc:Choice Requires="x14">
        <control shapeId="5192" r:id="rId11" name="Object 72">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92" r:id="rId11" name="Object 72"/>
      </mc:Fallback>
    </mc:AlternateContent>
    <mc:AlternateContent xmlns:mc="http://schemas.openxmlformats.org/markup-compatibility/2006">
      <mc:Choice Requires="x14">
        <control shapeId="5190" r:id="rId12" name="Object 70">
          <controlPr defaultSize="0" autoLine="0" r:id="rId5">
            <anchor moveWithCells="1">
              <from>
                <xdr:col>28</xdr:col>
                <xdr:colOff>0</xdr:colOff>
                <xdr:row>74</xdr:row>
                <xdr:rowOff>12700</xdr:rowOff>
              </from>
              <to>
                <xdr:col>28</xdr:col>
                <xdr:colOff>152400</xdr:colOff>
                <xdr:row>74</xdr:row>
                <xdr:rowOff>165100</xdr:rowOff>
              </to>
            </anchor>
          </controlPr>
        </control>
      </mc:Choice>
      <mc:Fallback>
        <control shapeId="5190" r:id="rId12" name="Object 70"/>
      </mc:Fallback>
    </mc:AlternateContent>
    <mc:AlternateContent xmlns:mc="http://schemas.openxmlformats.org/markup-compatibility/2006">
      <mc:Choice Requires="x14">
        <control shapeId="5189" r:id="rId13" name="Object 69">
          <controlPr defaultSize="0" autoLine="0" r:id="rId5">
            <anchor moveWithCells="1">
              <from>
                <xdr:col>28</xdr:col>
                <xdr:colOff>0</xdr:colOff>
                <xdr:row>89</xdr:row>
                <xdr:rowOff>6350</xdr:rowOff>
              </from>
              <to>
                <xdr:col>28</xdr:col>
                <xdr:colOff>152400</xdr:colOff>
                <xdr:row>89</xdr:row>
                <xdr:rowOff>158750</xdr:rowOff>
              </to>
            </anchor>
          </controlPr>
        </control>
      </mc:Choice>
      <mc:Fallback>
        <control shapeId="5189" r:id="rId13" name="Object 69"/>
      </mc:Fallback>
    </mc:AlternateContent>
    <mc:AlternateContent xmlns:mc="http://schemas.openxmlformats.org/markup-compatibility/2006">
      <mc:Choice Requires="x14">
        <control shapeId="5187" r:id="rId14" name="Object 67">
          <controlPr defaultSize="0" autoLine="0" autoPict="0" r:id="rId15">
            <anchor moveWithCells="1">
              <from>
                <xdr:col>28</xdr:col>
                <xdr:colOff>0</xdr:colOff>
                <xdr:row>8</xdr:row>
                <xdr:rowOff>0</xdr:rowOff>
              </from>
              <to>
                <xdr:col>28</xdr:col>
                <xdr:colOff>457200</xdr:colOff>
                <xdr:row>9</xdr:row>
                <xdr:rowOff>107950</xdr:rowOff>
              </to>
            </anchor>
          </controlPr>
        </control>
      </mc:Choice>
      <mc:Fallback>
        <control shapeId="5187" r:id="rId14" name="Object 67"/>
      </mc:Fallback>
    </mc:AlternateContent>
    <mc:AlternateContent xmlns:mc="http://schemas.openxmlformats.org/markup-compatibility/2006">
      <mc:Choice Requires="x14">
        <control shapeId="5185" r:id="rId16" name="Object 65">
          <controlPr defaultSize="0" autoLine="0" autoPict="0" r:id="rId15">
            <anchor moveWithCells="1">
              <from>
                <xdr:col>28</xdr:col>
                <xdr:colOff>0</xdr:colOff>
                <xdr:row>8</xdr:row>
                <xdr:rowOff>0</xdr:rowOff>
              </from>
              <to>
                <xdr:col>28</xdr:col>
                <xdr:colOff>457200</xdr:colOff>
                <xdr:row>9</xdr:row>
                <xdr:rowOff>107950</xdr:rowOff>
              </to>
            </anchor>
          </controlPr>
        </control>
      </mc:Choice>
      <mc:Fallback>
        <control shapeId="5185" r:id="rId16" name="Object 65"/>
      </mc:Fallback>
    </mc:AlternateContent>
    <mc:AlternateContent xmlns:mc="http://schemas.openxmlformats.org/markup-compatibility/2006">
      <mc:Choice Requires="x14">
        <control shapeId="5184" r:id="rId17" name="Object 64">
          <controlPr defaultSize="0" autoLine="0" autoPict="0" r:id="rId15">
            <anchor moveWithCells="1">
              <from>
                <xdr:col>28</xdr:col>
                <xdr:colOff>0</xdr:colOff>
                <xdr:row>8</xdr:row>
                <xdr:rowOff>0</xdr:rowOff>
              </from>
              <to>
                <xdr:col>28</xdr:col>
                <xdr:colOff>457200</xdr:colOff>
                <xdr:row>9</xdr:row>
                <xdr:rowOff>107950</xdr:rowOff>
              </to>
            </anchor>
          </controlPr>
        </control>
      </mc:Choice>
      <mc:Fallback>
        <control shapeId="5184" r:id="rId17" name="Object 64"/>
      </mc:Fallback>
    </mc:AlternateContent>
    <mc:AlternateContent xmlns:mc="http://schemas.openxmlformats.org/markup-compatibility/2006">
      <mc:Choice Requires="x14">
        <control shapeId="5183" r:id="rId18" name="Object 63">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83" r:id="rId18" name="Object 63"/>
      </mc:Fallback>
    </mc:AlternateContent>
    <mc:AlternateContent xmlns:mc="http://schemas.openxmlformats.org/markup-compatibility/2006">
      <mc:Choice Requires="x14">
        <control shapeId="5182" r:id="rId19" name="Object 62">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82" r:id="rId19" name="Object 62"/>
      </mc:Fallback>
    </mc:AlternateContent>
    <mc:AlternateContent xmlns:mc="http://schemas.openxmlformats.org/markup-compatibility/2006">
      <mc:Choice Requires="x14">
        <control shapeId="5181" r:id="rId20" name="Object 61">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81" r:id="rId20" name="Object 61"/>
      </mc:Fallback>
    </mc:AlternateContent>
    <mc:AlternateContent xmlns:mc="http://schemas.openxmlformats.org/markup-compatibility/2006">
      <mc:Choice Requires="x14">
        <control shapeId="5180" r:id="rId21" name="Object 60">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80" r:id="rId21" name="Object 60"/>
      </mc:Fallback>
    </mc:AlternateContent>
    <mc:AlternateContent xmlns:mc="http://schemas.openxmlformats.org/markup-compatibility/2006">
      <mc:Choice Requires="x14">
        <control shapeId="5179" r:id="rId22" name="Object 59">
          <controlPr defaultSize="0" autoLine="0" autoPict="0" r:id="rId23">
            <anchor moveWithCells="1">
              <from>
                <xdr:col>28</xdr:col>
                <xdr:colOff>0</xdr:colOff>
                <xdr:row>8</xdr:row>
                <xdr:rowOff>0</xdr:rowOff>
              </from>
              <to>
                <xdr:col>28</xdr:col>
                <xdr:colOff>304800</xdr:colOff>
                <xdr:row>9</xdr:row>
                <xdr:rowOff>107950</xdr:rowOff>
              </to>
            </anchor>
          </controlPr>
        </control>
      </mc:Choice>
      <mc:Fallback>
        <control shapeId="5179" r:id="rId22" name="Object 59"/>
      </mc:Fallback>
    </mc:AlternateContent>
    <mc:AlternateContent xmlns:mc="http://schemas.openxmlformats.org/markup-compatibility/2006">
      <mc:Choice Requires="x14">
        <control shapeId="5178" r:id="rId24" name="Object 58">
          <controlPr defaultSize="0" autoLine="0" r:id="rId23">
            <anchor moveWithCells="1">
              <from>
                <xdr:col>13</xdr:col>
                <xdr:colOff>0</xdr:colOff>
                <xdr:row>38</xdr:row>
                <xdr:rowOff>6350</xdr:rowOff>
              </from>
              <to>
                <xdr:col>14</xdr:col>
                <xdr:colOff>215900</xdr:colOff>
                <xdr:row>38</xdr:row>
                <xdr:rowOff>158750</xdr:rowOff>
              </to>
            </anchor>
          </controlPr>
        </control>
      </mc:Choice>
      <mc:Fallback>
        <control shapeId="5178" r:id="rId24" name="Object 58"/>
      </mc:Fallback>
    </mc:AlternateContent>
    <mc:AlternateContent xmlns:mc="http://schemas.openxmlformats.org/markup-compatibility/2006">
      <mc:Choice Requires="x14">
        <control shapeId="5177" r:id="rId25" name="Object 57">
          <controlPr defaultSize="0" autoLine="0" autoPict="0" r:id="rId26">
            <anchor moveWithCells="1">
              <from>
                <xdr:col>28</xdr:col>
                <xdr:colOff>0</xdr:colOff>
                <xdr:row>8</xdr:row>
                <xdr:rowOff>0</xdr:rowOff>
              </from>
              <to>
                <xdr:col>28</xdr:col>
                <xdr:colOff>152400</xdr:colOff>
                <xdr:row>9</xdr:row>
                <xdr:rowOff>107950</xdr:rowOff>
              </to>
            </anchor>
          </controlPr>
        </control>
      </mc:Choice>
      <mc:Fallback>
        <control shapeId="5177" r:id="rId25" name="Object 57"/>
      </mc:Fallback>
    </mc:AlternateContent>
    <mc:AlternateContent xmlns:mc="http://schemas.openxmlformats.org/markup-compatibility/2006">
      <mc:Choice Requires="x14">
        <control shapeId="5176" r:id="rId27" name="Object 56">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76" r:id="rId27" name="Object 56"/>
      </mc:Fallback>
    </mc:AlternateContent>
    <mc:AlternateContent xmlns:mc="http://schemas.openxmlformats.org/markup-compatibility/2006">
      <mc:Choice Requires="x14">
        <control shapeId="5175" r:id="rId28" name="Object 55">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75" r:id="rId28" name="Object 55"/>
      </mc:Fallback>
    </mc:AlternateContent>
    <mc:AlternateContent xmlns:mc="http://schemas.openxmlformats.org/markup-compatibility/2006">
      <mc:Choice Requires="x14">
        <control shapeId="5174" r:id="rId29" name="Object 54">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74" r:id="rId29" name="Object 54"/>
      </mc:Fallback>
    </mc:AlternateContent>
    <mc:AlternateContent xmlns:mc="http://schemas.openxmlformats.org/markup-compatibility/2006">
      <mc:Choice Requires="x14">
        <control shapeId="5173" r:id="rId30" name="Object 53">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73" r:id="rId30" name="Object 53"/>
      </mc:Fallback>
    </mc:AlternateContent>
    <mc:AlternateContent xmlns:mc="http://schemas.openxmlformats.org/markup-compatibility/2006">
      <mc:Choice Requires="x14">
        <control shapeId="5172" r:id="rId31" name="Object 52">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72" r:id="rId31" name="Object 52"/>
      </mc:Fallback>
    </mc:AlternateContent>
    <mc:AlternateContent xmlns:mc="http://schemas.openxmlformats.org/markup-compatibility/2006">
      <mc:Choice Requires="x14">
        <control shapeId="5171" r:id="rId32" name="Object 51">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171" r:id="rId32" name="Object 51"/>
      </mc:Fallback>
    </mc:AlternateContent>
    <mc:AlternateContent xmlns:mc="http://schemas.openxmlformats.org/markup-compatibility/2006">
      <mc:Choice Requires="x14">
        <control shapeId="5170" r:id="rId33" name="Object 50">
          <controlPr defaultSize="0" autoLine="0" autoPict="0" r:id="rId34">
            <anchor moveWithCells="1">
              <from>
                <xdr:col>28</xdr:col>
                <xdr:colOff>0</xdr:colOff>
                <xdr:row>8</xdr:row>
                <xdr:rowOff>0</xdr:rowOff>
              </from>
              <to>
                <xdr:col>29</xdr:col>
                <xdr:colOff>114300</xdr:colOff>
                <xdr:row>9</xdr:row>
                <xdr:rowOff>107950</xdr:rowOff>
              </to>
            </anchor>
          </controlPr>
        </control>
      </mc:Choice>
      <mc:Fallback>
        <control shapeId="5170" r:id="rId33" name="Object 50"/>
      </mc:Fallback>
    </mc:AlternateContent>
    <mc:AlternateContent xmlns:mc="http://schemas.openxmlformats.org/markup-compatibility/2006">
      <mc:Choice Requires="x14">
        <control shapeId="5169" r:id="rId35" name="Object 49">
          <controlPr defaultSize="0" autoLine="0" autoPict="0" r:id="rId34">
            <anchor moveWithCells="1">
              <from>
                <xdr:col>28</xdr:col>
                <xdr:colOff>0</xdr:colOff>
                <xdr:row>8</xdr:row>
                <xdr:rowOff>0</xdr:rowOff>
              </from>
              <to>
                <xdr:col>29</xdr:col>
                <xdr:colOff>114300</xdr:colOff>
                <xdr:row>9</xdr:row>
                <xdr:rowOff>107950</xdr:rowOff>
              </to>
            </anchor>
          </controlPr>
        </control>
      </mc:Choice>
      <mc:Fallback>
        <control shapeId="5169" r:id="rId35" name="Object 49"/>
      </mc:Fallback>
    </mc:AlternateContent>
    <mc:AlternateContent xmlns:mc="http://schemas.openxmlformats.org/markup-compatibility/2006">
      <mc:Choice Requires="x14">
        <control shapeId="5168" r:id="rId36" name="Object 48">
          <controlPr defaultSize="0" autoLine="0" autoPict="0" r:id="rId34">
            <anchor moveWithCells="1">
              <from>
                <xdr:col>28</xdr:col>
                <xdr:colOff>0</xdr:colOff>
                <xdr:row>8</xdr:row>
                <xdr:rowOff>0</xdr:rowOff>
              </from>
              <to>
                <xdr:col>29</xdr:col>
                <xdr:colOff>114300</xdr:colOff>
                <xdr:row>9</xdr:row>
                <xdr:rowOff>107950</xdr:rowOff>
              </to>
            </anchor>
          </controlPr>
        </control>
      </mc:Choice>
      <mc:Fallback>
        <control shapeId="5168" r:id="rId36" name="Object 48"/>
      </mc:Fallback>
    </mc:AlternateContent>
    <mc:AlternateContent xmlns:mc="http://schemas.openxmlformats.org/markup-compatibility/2006">
      <mc:Choice Requires="x14">
        <control shapeId="5165" r:id="rId37" name="Object 45">
          <controlPr defaultSize="0" autoLine="0" r:id="rId23">
            <anchor moveWithCells="1">
              <from>
                <xdr:col>28</xdr:col>
                <xdr:colOff>0</xdr:colOff>
                <xdr:row>14</xdr:row>
                <xdr:rowOff>0</xdr:rowOff>
              </from>
              <to>
                <xdr:col>28</xdr:col>
                <xdr:colOff>304800</xdr:colOff>
                <xdr:row>14</xdr:row>
                <xdr:rowOff>152400</xdr:rowOff>
              </to>
            </anchor>
          </controlPr>
        </control>
      </mc:Choice>
      <mc:Fallback>
        <control shapeId="5165" r:id="rId37" name="Object 45"/>
      </mc:Fallback>
    </mc:AlternateContent>
    <mc:AlternateContent xmlns:mc="http://schemas.openxmlformats.org/markup-compatibility/2006">
      <mc:Choice Requires="x14">
        <control shapeId="5164" r:id="rId38" name="Object 44">
          <controlPr defaultSize="0" autoLine="0" autoPict="0" r:id="rId23">
            <anchor moveWithCells="1">
              <from>
                <xdr:col>28</xdr:col>
                <xdr:colOff>0</xdr:colOff>
                <xdr:row>8</xdr:row>
                <xdr:rowOff>0</xdr:rowOff>
              </from>
              <to>
                <xdr:col>28</xdr:col>
                <xdr:colOff>304800</xdr:colOff>
                <xdr:row>9</xdr:row>
                <xdr:rowOff>107950</xdr:rowOff>
              </to>
            </anchor>
          </controlPr>
        </control>
      </mc:Choice>
      <mc:Fallback>
        <control shapeId="5164" r:id="rId38" name="Object 44"/>
      </mc:Fallback>
    </mc:AlternateContent>
    <mc:AlternateContent xmlns:mc="http://schemas.openxmlformats.org/markup-compatibility/2006">
      <mc:Choice Requires="x14">
        <control shapeId="5139" r:id="rId39" name="Object 19">
          <controlPr defaultSize="0" autoLine="0" r:id="rId5">
            <anchor moveWithCells="1">
              <from>
                <xdr:col>28</xdr:col>
                <xdr:colOff>0</xdr:colOff>
                <xdr:row>113</xdr:row>
                <xdr:rowOff>0</xdr:rowOff>
              </from>
              <to>
                <xdr:col>28</xdr:col>
                <xdr:colOff>152400</xdr:colOff>
                <xdr:row>113</xdr:row>
                <xdr:rowOff>152400</xdr:rowOff>
              </to>
            </anchor>
          </controlPr>
        </control>
      </mc:Choice>
      <mc:Fallback>
        <control shapeId="5139" r:id="rId39" name="Object 19"/>
      </mc:Fallback>
    </mc:AlternateContent>
    <mc:AlternateContent xmlns:mc="http://schemas.openxmlformats.org/markup-compatibility/2006">
      <mc:Choice Requires="x14">
        <control shapeId="5138" r:id="rId40" name="Object 18">
          <controlPr defaultSize="0" autoLine="0" r:id="rId5">
            <anchor moveWithCells="1">
              <from>
                <xdr:col>28</xdr:col>
                <xdr:colOff>0</xdr:colOff>
                <xdr:row>113</xdr:row>
                <xdr:rowOff>0</xdr:rowOff>
              </from>
              <to>
                <xdr:col>28</xdr:col>
                <xdr:colOff>152400</xdr:colOff>
                <xdr:row>113</xdr:row>
                <xdr:rowOff>152400</xdr:rowOff>
              </to>
            </anchor>
          </controlPr>
        </control>
      </mc:Choice>
      <mc:Fallback>
        <control shapeId="5138" r:id="rId40" name="Object 18"/>
      </mc:Fallback>
    </mc:AlternateContent>
    <mc:AlternateContent xmlns:mc="http://schemas.openxmlformats.org/markup-compatibility/2006">
      <mc:Choice Requires="x14">
        <control shapeId="5137" r:id="rId41" name="Object 17">
          <controlPr defaultSize="0" autoLine="0" r:id="rId5">
            <anchor moveWithCells="1">
              <from>
                <xdr:col>28</xdr:col>
                <xdr:colOff>0</xdr:colOff>
                <xdr:row>113</xdr:row>
                <xdr:rowOff>0</xdr:rowOff>
              </from>
              <to>
                <xdr:col>28</xdr:col>
                <xdr:colOff>152400</xdr:colOff>
                <xdr:row>113</xdr:row>
                <xdr:rowOff>152400</xdr:rowOff>
              </to>
            </anchor>
          </controlPr>
        </control>
      </mc:Choice>
      <mc:Fallback>
        <control shapeId="5137" r:id="rId41" name="Object 17"/>
      </mc:Fallback>
    </mc:AlternateContent>
    <mc:AlternateContent xmlns:mc="http://schemas.openxmlformats.org/markup-compatibility/2006">
      <mc:Choice Requires="x14">
        <control shapeId="5136" r:id="rId42" name="Object 16">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36" r:id="rId42" name="Object 16"/>
      </mc:Fallback>
    </mc:AlternateContent>
    <mc:AlternateContent xmlns:mc="http://schemas.openxmlformats.org/markup-compatibility/2006">
      <mc:Choice Requires="x14">
        <control shapeId="5135" r:id="rId43" name="Object 15">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35" r:id="rId43" name="Object 15"/>
      </mc:Fallback>
    </mc:AlternateContent>
    <mc:AlternateContent xmlns:mc="http://schemas.openxmlformats.org/markup-compatibility/2006">
      <mc:Choice Requires="x14">
        <control shapeId="5134" r:id="rId44" name="Object 14">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34" r:id="rId44" name="Object 14"/>
      </mc:Fallback>
    </mc:AlternateContent>
    <mc:AlternateContent xmlns:mc="http://schemas.openxmlformats.org/markup-compatibility/2006">
      <mc:Choice Requires="x14">
        <control shapeId="5132" r:id="rId45" name="Object 12">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32" r:id="rId45" name="Object 12"/>
      </mc:Fallback>
    </mc:AlternateContent>
    <mc:AlternateContent xmlns:mc="http://schemas.openxmlformats.org/markup-compatibility/2006">
      <mc:Choice Requires="x14">
        <control shapeId="5131" r:id="rId46" name="Object 11">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31" r:id="rId46" name="Object 11"/>
      </mc:Fallback>
    </mc:AlternateContent>
    <mc:AlternateContent xmlns:mc="http://schemas.openxmlformats.org/markup-compatibility/2006">
      <mc:Choice Requires="x14">
        <control shapeId="5129" r:id="rId47" name="Object 9">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29" r:id="rId47" name="Object 9"/>
      </mc:Fallback>
    </mc:AlternateContent>
    <mc:AlternateContent xmlns:mc="http://schemas.openxmlformats.org/markup-compatibility/2006">
      <mc:Choice Requires="x14">
        <control shapeId="5128" r:id="rId48" name="Object 8">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28" r:id="rId48" name="Object 8"/>
      </mc:Fallback>
    </mc:AlternateContent>
    <mc:AlternateContent xmlns:mc="http://schemas.openxmlformats.org/markup-compatibility/2006">
      <mc:Choice Requires="x14">
        <control shapeId="5127" r:id="rId49" name="Object 7">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27" r:id="rId49" name="Object 7"/>
      </mc:Fallback>
    </mc:AlternateContent>
    <mc:AlternateContent xmlns:mc="http://schemas.openxmlformats.org/markup-compatibility/2006">
      <mc:Choice Requires="x14">
        <control shapeId="5126" r:id="rId50" name="Object 6">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26" r:id="rId50" name="Object 6"/>
      </mc:Fallback>
    </mc:AlternateContent>
    <mc:AlternateContent xmlns:mc="http://schemas.openxmlformats.org/markup-compatibility/2006">
      <mc:Choice Requires="x14">
        <control shapeId="5125" r:id="rId51" name="Object 5">
          <controlPr defaultSize="0" autoLine="0" r:id="rId5">
            <anchor moveWithCells="1">
              <from>
                <xdr:col>11</xdr:col>
                <xdr:colOff>0</xdr:colOff>
                <xdr:row>113</xdr:row>
                <xdr:rowOff>0</xdr:rowOff>
              </from>
              <to>
                <xdr:col>12</xdr:col>
                <xdr:colOff>63500</xdr:colOff>
                <xdr:row>113</xdr:row>
                <xdr:rowOff>152400</xdr:rowOff>
              </to>
            </anchor>
          </controlPr>
        </control>
      </mc:Choice>
      <mc:Fallback>
        <control shapeId="5125" r:id="rId51" name="Object 5"/>
      </mc:Fallback>
    </mc:AlternateContent>
    <mc:AlternateContent xmlns:mc="http://schemas.openxmlformats.org/markup-compatibility/2006">
      <mc:Choice Requires="x14">
        <control shapeId="5156" r:id="rId52" name="Object 36">
          <controlPr defaultSize="0" autoLine="0" r:id="rId5">
            <anchor moveWithCells="1">
              <from>
                <xdr:col>17</xdr:col>
                <xdr:colOff>6350</xdr:colOff>
                <xdr:row>74</xdr:row>
                <xdr:rowOff>12700</xdr:rowOff>
              </from>
              <to>
                <xdr:col>18</xdr:col>
                <xdr:colOff>69850</xdr:colOff>
                <xdr:row>74</xdr:row>
                <xdr:rowOff>165100</xdr:rowOff>
              </to>
            </anchor>
          </controlPr>
        </control>
      </mc:Choice>
      <mc:Fallback>
        <control shapeId="5156" r:id="rId52" name="Object 36"/>
      </mc:Fallback>
    </mc:AlternateContent>
    <mc:AlternateContent xmlns:mc="http://schemas.openxmlformats.org/markup-compatibility/2006">
      <mc:Choice Requires="x14">
        <control shapeId="5157" r:id="rId53" name="Object 37">
          <controlPr defaultSize="0" autoLine="0" r:id="rId23">
            <anchor moveWithCells="1">
              <from>
                <xdr:col>28</xdr:col>
                <xdr:colOff>0</xdr:colOff>
                <xdr:row>111</xdr:row>
                <xdr:rowOff>6350</xdr:rowOff>
              </from>
              <to>
                <xdr:col>28</xdr:col>
                <xdr:colOff>304800</xdr:colOff>
                <xdr:row>111</xdr:row>
                <xdr:rowOff>158750</xdr:rowOff>
              </to>
            </anchor>
          </controlPr>
        </control>
      </mc:Choice>
      <mc:Fallback>
        <control shapeId="5157" r:id="rId53" name="Object 37"/>
      </mc:Fallback>
    </mc:AlternateContent>
    <mc:AlternateContent xmlns:mc="http://schemas.openxmlformats.org/markup-compatibility/2006">
      <mc:Choice Requires="x14">
        <control shapeId="5206" r:id="rId54" name="Object 86">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206" r:id="rId54" name="Object 86"/>
      </mc:Fallback>
    </mc:AlternateContent>
    <mc:AlternateContent xmlns:mc="http://schemas.openxmlformats.org/markup-compatibility/2006">
      <mc:Choice Requires="x14">
        <control shapeId="5207" r:id="rId55" name="Object 87">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207" r:id="rId55" name="Object 87"/>
      </mc:Fallback>
    </mc:AlternateContent>
    <mc:AlternateContent xmlns:mc="http://schemas.openxmlformats.org/markup-compatibility/2006">
      <mc:Choice Requires="x14">
        <control shapeId="5208" r:id="rId56" name="Object 88">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208" r:id="rId56" name="Object 88"/>
      </mc:Fallback>
    </mc:AlternateContent>
    <mc:AlternateContent xmlns:mc="http://schemas.openxmlformats.org/markup-compatibility/2006">
      <mc:Choice Requires="x14">
        <control shapeId="5209" r:id="rId57" name="Object 89">
          <controlPr defaultSize="0" autoLine="0" autoPict="0" r:id="rId5">
            <anchor moveWithCells="1">
              <from>
                <xdr:col>11</xdr:col>
                <xdr:colOff>0</xdr:colOff>
                <xdr:row>8</xdr:row>
                <xdr:rowOff>0</xdr:rowOff>
              </from>
              <to>
                <xdr:col>12</xdr:col>
                <xdr:colOff>63500</xdr:colOff>
                <xdr:row>9</xdr:row>
                <xdr:rowOff>107950</xdr:rowOff>
              </to>
            </anchor>
          </controlPr>
        </control>
      </mc:Choice>
      <mc:Fallback>
        <control shapeId="5209" r:id="rId57" name="Object 89"/>
      </mc:Fallback>
    </mc:AlternateContent>
    <mc:AlternateContent xmlns:mc="http://schemas.openxmlformats.org/markup-compatibility/2006">
      <mc:Choice Requires="x14">
        <control shapeId="5210" r:id="rId58" name="Object 90">
          <controlPr defaultSize="0" autoLine="0" autoPict="0" r:id="rId5">
            <anchor moveWithCells="1">
              <from>
                <xdr:col>11</xdr:col>
                <xdr:colOff>0</xdr:colOff>
                <xdr:row>8</xdr:row>
                <xdr:rowOff>0</xdr:rowOff>
              </from>
              <to>
                <xdr:col>12</xdr:col>
                <xdr:colOff>63500</xdr:colOff>
                <xdr:row>9</xdr:row>
                <xdr:rowOff>107950</xdr:rowOff>
              </to>
            </anchor>
          </controlPr>
        </control>
      </mc:Choice>
      <mc:Fallback>
        <control shapeId="5210" r:id="rId58" name="Object 90"/>
      </mc:Fallback>
    </mc:AlternateContent>
    <mc:AlternateContent xmlns:mc="http://schemas.openxmlformats.org/markup-compatibility/2006">
      <mc:Choice Requires="x14">
        <control shapeId="5211" r:id="rId59" name="Object 91">
          <controlPr defaultSize="0" autoLine="0" autoPict="0" r:id="rId5">
            <anchor moveWithCells="1">
              <from>
                <xdr:col>28</xdr:col>
                <xdr:colOff>0</xdr:colOff>
                <xdr:row>8</xdr:row>
                <xdr:rowOff>0</xdr:rowOff>
              </from>
              <to>
                <xdr:col>28</xdr:col>
                <xdr:colOff>152400</xdr:colOff>
                <xdr:row>9</xdr:row>
                <xdr:rowOff>107950</xdr:rowOff>
              </to>
            </anchor>
          </controlPr>
        </control>
      </mc:Choice>
      <mc:Fallback>
        <control shapeId="5211" r:id="rId59" name="Object 9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tabSelected="1" workbookViewId="0">
      <selection activeCell="G70" sqref="G70"/>
    </sheetView>
  </sheetViews>
  <sheetFormatPr defaultRowHeight="10.5"/>
  <cols>
    <col min="1" max="1" width="22.44140625" bestFit="1" customWidth="1"/>
    <col min="2" max="2" width="40.44140625" bestFit="1" customWidth="1"/>
    <col min="3" max="3" width="9.33203125" style="650" bestFit="1" customWidth="1"/>
    <col min="4" max="4" width="14.109375" style="650" bestFit="1" customWidth="1"/>
    <col min="5" max="5" width="14.5546875" style="650" bestFit="1" customWidth="1"/>
    <col min="6" max="6" width="13.5546875" style="650" bestFit="1" customWidth="1"/>
    <col min="7" max="7" width="9.33203125" style="650" bestFit="1" customWidth="1"/>
    <col min="8" max="8" width="13.109375" style="650" bestFit="1" customWidth="1"/>
    <col min="9" max="9" width="9.33203125" style="650" bestFit="1" customWidth="1"/>
    <col min="10" max="10" width="13.109375" style="650" bestFit="1" customWidth="1"/>
  </cols>
  <sheetData>
    <row r="1" spans="1:10">
      <c r="C1" s="656" t="s">
        <v>267</v>
      </c>
      <c r="D1" s="656"/>
      <c r="E1" s="656"/>
      <c r="F1" s="656"/>
      <c r="G1" s="656"/>
      <c r="H1" s="656"/>
      <c r="I1" s="656"/>
      <c r="J1" s="656"/>
    </row>
    <row r="2" spans="1:10">
      <c r="C2" s="656" t="s">
        <v>268</v>
      </c>
      <c r="D2" s="656"/>
      <c r="E2" s="656" t="s">
        <v>270</v>
      </c>
      <c r="F2" s="656"/>
      <c r="G2" s="656" t="s">
        <v>269</v>
      </c>
      <c r="H2" s="656"/>
      <c r="I2" s="656" t="s">
        <v>271</v>
      </c>
      <c r="J2" s="656"/>
    </row>
    <row r="4" spans="1:10">
      <c r="A4" t="s">
        <v>274</v>
      </c>
      <c r="B4" t="s">
        <v>266</v>
      </c>
      <c r="C4" s="650" t="s">
        <v>121</v>
      </c>
      <c r="D4" s="650" t="s">
        <v>33</v>
      </c>
      <c r="E4" s="650" t="s">
        <v>121</v>
      </c>
      <c r="F4" s="650" t="s">
        <v>33</v>
      </c>
      <c r="G4" s="650" t="s">
        <v>121</v>
      </c>
      <c r="H4" s="650" t="s">
        <v>33</v>
      </c>
      <c r="I4" s="650" t="s">
        <v>121</v>
      </c>
      <c r="J4" s="650" t="s">
        <v>33</v>
      </c>
    </row>
    <row r="5" spans="1:10">
      <c r="A5" t="s">
        <v>11</v>
      </c>
      <c r="B5" t="s">
        <v>275</v>
      </c>
      <c r="E5" s="650">
        <v>79677106.459999993</v>
      </c>
      <c r="F5" s="650">
        <v>852161</v>
      </c>
    </row>
    <row r="6" spans="1:10">
      <c r="A6" t="s">
        <v>276</v>
      </c>
      <c r="B6" t="s">
        <v>277</v>
      </c>
      <c r="E6" s="650">
        <v>3493422.66</v>
      </c>
      <c r="F6" s="650">
        <v>37382.800000000003</v>
      </c>
    </row>
    <row r="7" spans="1:10">
      <c r="A7" t="s">
        <v>11</v>
      </c>
      <c r="B7" t="s">
        <v>278</v>
      </c>
      <c r="E7" s="650">
        <v>62744742.399999999</v>
      </c>
      <c r="F7" s="650">
        <v>678321.54</v>
      </c>
    </row>
    <row r="8" spans="1:10">
      <c r="A8" t="s">
        <v>276</v>
      </c>
      <c r="B8" t="s">
        <v>278</v>
      </c>
      <c r="E8" s="650">
        <v>80175295.310000002</v>
      </c>
      <c r="F8" s="650">
        <v>866759.95</v>
      </c>
    </row>
    <row r="9" spans="1:10">
      <c r="A9" t="s">
        <v>276</v>
      </c>
      <c r="B9" t="s">
        <v>279</v>
      </c>
      <c r="E9" s="650">
        <v>70563350</v>
      </c>
      <c r="F9" s="650">
        <f>E9/93.5</f>
        <v>754688.23529411759</v>
      </c>
    </row>
    <row r="10" spans="1:10">
      <c r="A10" t="s">
        <v>11</v>
      </c>
      <c r="B10" t="s">
        <v>279</v>
      </c>
      <c r="E10" s="650">
        <v>60000000</v>
      </c>
      <c r="F10" s="650">
        <f>E10/93.5</f>
        <v>641711.22994652402</v>
      </c>
    </row>
    <row r="11" spans="1:10" ht="11" thickBot="1">
      <c r="C11" s="651">
        <f>SUM(C5:C10)</f>
        <v>0</v>
      </c>
      <c r="D11" s="651">
        <f t="shared" ref="D11:J11" si="0">SUM(D5:D10)</f>
        <v>0</v>
      </c>
      <c r="E11" s="651">
        <f t="shared" si="0"/>
        <v>356653916.82999998</v>
      </c>
      <c r="F11" s="651">
        <f>SUM(F5:F10)</f>
        <v>3831024.7552406415</v>
      </c>
      <c r="G11" s="651">
        <f t="shared" si="0"/>
        <v>0</v>
      </c>
      <c r="H11" s="651">
        <f t="shared" si="0"/>
        <v>0</v>
      </c>
      <c r="I11" s="651">
        <f t="shared" si="0"/>
        <v>0</v>
      </c>
      <c r="J11" s="651">
        <f t="shared" si="0"/>
        <v>0</v>
      </c>
    </row>
    <row r="12" spans="1:10" ht="11" thickTop="1">
      <c r="B12" t="s">
        <v>272</v>
      </c>
      <c r="D12" s="650">
        <v>13179761</v>
      </c>
      <c r="F12" s="650">
        <v>3831024</v>
      </c>
      <c r="H12" s="650">
        <v>1901116</v>
      </c>
      <c r="J12" s="650">
        <v>3967522</v>
      </c>
    </row>
    <row r="13" spans="1:10">
      <c r="B13" t="s">
        <v>273</v>
      </c>
      <c r="D13" s="650">
        <f>D11-D12</f>
        <v>-13179761</v>
      </c>
      <c r="F13" s="650">
        <f>F11-F12</f>
        <v>0.75524064153432846</v>
      </c>
      <c r="H13" s="650">
        <f>H11-H12</f>
        <v>-1901116</v>
      </c>
      <c r="J13" s="650">
        <f>J11-J12</f>
        <v>-3967522</v>
      </c>
    </row>
  </sheetData>
  <mergeCells count="5">
    <mergeCell ref="C1:J1"/>
    <mergeCell ref="I2:J2"/>
    <mergeCell ref="G2:H2"/>
    <mergeCell ref="E2:F2"/>
    <mergeCell ref="C2:D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V303"/>
  <sheetViews>
    <sheetView showGridLines="0" zoomScale="70" zoomScaleNormal="70" zoomScaleSheetLayoutView="70" workbookViewId="0">
      <selection activeCell="D76" sqref="D76"/>
    </sheetView>
  </sheetViews>
  <sheetFormatPr defaultColWidth="9.33203125" defaultRowHeight="13" outlineLevelCol="1"/>
  <cols>
    <col min="1" max="1" width="27.33203125" style="47" customWidth="1"/>
    <col min="2" max="2" width="24.88671875" style="47" customWidth="1"/>
    <col min="3" max="3" width="29.109375" style="106" customWidth="1"/>
    <col min="4" max="4" width="17.44140625" style="106" customWidth="1"/>
    <col min="5" max="5" width="48.44140625" style="107" customWidth="1"/>
    <col min="6" max="6" width="30.6640625" style="106" hidden="1" customWidth="1"/>
    <col min="7" max="7" width="30.6640625" style="106" customWidth="1"/>
    <col min="8" max="8" width="23" style="106" customWidth="1"/>
    <col min="9" max="9" width="23.109375" style="47" bestFit="1" customWidth="1"/>
    <col min="10" max="11" width="20.6640625" style="47" customWidth="1"/>
    <col min="12" max="12" width="22.33203125" style="47" hidden="1" customWidth="1"/>
    <col min="13" max="13" width="24.44140625" style="47" hidden="1" customWidth="1"/>
    <col min="14" max="14" width="24.109375" style="6" customWidth="1" outlineLevel="1"/>
    <col min="15" max="15" width="6.6640625" style="6" customWidth="1" outlineLevel="1"/>
    <col min="16" max="16" width="18.33203125" style="6" customWidth="1" outlineLevel="1"/>
    <col min="17" max="17" width="1.6640625" style="6" customWidth="1" outlineLevel="1"/>
    <col min="18" max="18" width="17.5546875" style="6" customWidth="1" outlineLevel="1"/>
    <col min="19" max="19" width="1.6640625" style="6" customWidth="1" outlineLevel="1"/>
    <col min="20" max="20" width="15.6640625" style="6" customWidth="1" outlineLevel="1"/>
    <col min="21" max="21" width="1.6640625" style="6" customWidth="1" outlineLevel="1"/>
    <col min="22" max="22" width="17.6640625" style="6" customWidth="1" outlineLevel="1"/>
    <col min="23" max="23" width="1.6640625" style="6" customWidth="1" outlineLevel="1"/>
    <col min="24" max="24" width="15.6640625" style="6" customWidth="1" outlineLevel="1"/>
    <col min="25" max="25" width="1.6640625" style="6" customWidth="1" outlineLevel="1"/>
    <col min="26" max="26" width="15.6640625" style="6" customWidth="1" outlineLevel="1"/>
    <col min="27" max="27" width="1.6640625" style="6" customWidth="1" outlineLevel="1"/>
    <col min="28" max="28" width="15.6640625" style="6" customWidth="1" outlineLevel="1"/>
    <col min="29" max="29" width="1.6640625" style="6" customWidth="1" outlineLevel="1"/>
    <col min="30" max="30" width="18.44140625" style="6" customWidth="1" outlineLevel="1"/>
    <col min="31" max="31" width="1.6640625" style="6" customWidth="1" outlineLevel="1"/>
    <col min="32" max="32" width="15.6640625" style="6" customWidth="1" outlineLevel="1"/>
    <col min="33" max="33" width="1.6640625" style="6" customWidth="1" outlineLevel="1"/>
    <col min="34" max="34" width="15.6640625" style="6" customWidth="1" outlineLevel="1"/>
    <col min="35" max="35" width="1.6640625" style="6" customWidth="1" outlineLevel="1"/>
    <col min="36" max="36" width="15.6640625" style="6" customWidth="1" outlineLevel="1"/>
    <col min="37" max="37" width="1.6640625" style="6" customWidth="1" outlineLevel="1"/>
    <col min="38" max="38" width="15.6640625" style="6" customWidth="1" outlineLevel="1"/>
    <col min="39" max="39" width="1.6640625" style="6" customWidth="1" outlineLevel="1"/>
    <col min="40" max="40" width="15.6640625" style="6" customWidth="1" outlineLevel="1"/>
    <col min="41" max="41" width="1.6640625" style="6" customWidth="1" outlineLevel="1"/>
    <col min="42" max="42" width="17.33203125" style="6" customWidth="1" outlineLevel="1"/>
    <col min="43" max="43" width="1.6640625" style="6" customWidth="1" outlineLevel="1"/>
    <col min="44" max="44" width="15.6640625" style="6" customWidth="1" outlineLevel="1"/>
    <col min="45" max="45" width="1.6640625" style="6" customWidth="1" outlineLevel="1"/>
    <col min="46" max="46" width="17.88671875" style="6" customWidth="1" outlineLevel="1"/>
    <col min="47" max="47" width="1.6640625" style="6" customWidth="1" outlineLevel="1"/>
    <col min="48" max="48" width="15.6640625" style="6" customWidth="1" outlineLevel="1"/>
    <col min="49" max="49" width="1.6640625" style="6" customWidth="1" outlineLevel="1"/>
    <col min="50" max="50" width="23.44140625" style="6" customWidth="1" outlineLevel="1"/>
    <col min="51" max="51" width="19" style="6" customWidth="1" outlineLevel="1"/>
    <col min="52" max="52" width="1" style="6" customWidth="1"/>
    <col min="53" max="53" width="27.6640625" style="6" customWidth="1" outlineLevel="1"/>
    <col min="54" max="66" width="20.6640625" style="6" customWidth="1" outlineLevel="1"/>
    <col min="67" max="67" width="119.44140625" style="47" customWidth="1"/>
    <col min="68" max="68" width="22.88671875" style="47" customWidth="1"/>
    <col min="69" max="69" width="24.6640625" style="6" customWidth="1"/>
    <col min="70" max="70" width="23.109375" style="47" customWidth="1"/>
    <col min="71" max="71" width="75.109375" style="47" customWidth="1"/>
    <col min="72" max="72" width="1.33203125" style="47" customWidth="1"/>
    <col min="73" max="73" width="33.6640625" style="47" customWidth="1"/>
    <col min="74" max="75" width="54.44140625" style="47" hidden="1" customWidth="1"/>
    <col min="76" max="76" width="41.109375" style="47" hidden="1" customWidth="1"/>
    <col min="77" max="77" width="46.33203125" style="47" hidden="1" customWidth="1"/>
    <col min="78" max="78" width="2" style="47" hidden="1" customWidth="1"/>
    <col min="79" max="79" width="58.44140625" style="47" hidden="1" customWidth="1"/>
    <col min="80" max="80" width="60.44140625" style="47" hidden="1" customWidth="1"/>
    <col min="81" max="86" width="25.6640625" style="47" hidden="1" customWidth="1"/>
    <col min="87" max="87" width="3.109375" style="47" hidden="1" customWidth="1"/>
    <col min="88" max="98" width="9.33203125" style="7"/>
    <col min="99" max="99" width="11.109375" style="7" customWidth="1"/>
    <col min="100" max="16384" width="9.33203125" style="7"/>
  </cols>
  <sheetData>
    <row r="1" spans="1:87">
      <c r="A1" s="292" t="s">
        <v>49</v>
      </c>
      <c r="B1" s="292"/>
      <c r="C1" s="3"/>
      <c r="D1" s="3"/>
      <c r="E1" s="4"/>
      <c r="F1" s="3"/>
      <c r="G1" s="3"/>
      <c r="H1" s="3"/>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B1" s="5"/>
      <c r="BC1" s="5"/>
      <c r="BD1" s="5"/>
      <c r="BE1" s="5"/>
      <c r="BF1" s="5"/>
      <c r="BG1" s="5"/>
      <c r="BH1" s="5"/>
      <c r="BI1" s="5"/>
      <c r="BJ1" s="5"/>
      <c r="BK1" s="5"/>
      <c r="BL1" s="5"/>
      <c r="BM1" s="5"/>
      <c r="BN1" s="5"/>
      <c r="BO1" s="486"/>
      <c r="BP1" s="486"/>
      <c r="BQ1" s="5"/>
      <c r="BR1" s="486"/>
      <c r="BS1" s="6"/>
      <c r="BT1" s="6"/>
      <c r="BU1" s="6"/>
      <c r="BV1" s="6"/>
      <c r="BW1" s="6"/>
      <c r="BX1" s="6"/>
      <c r="BY1" s="6"/>
      <c r="BZ1" s="6"/>
      <c r="CA1" s="6" t="s">
        <v>80</v>
      </c>
      <c r="CB1" s="6"/>
      <c r="CC1" s="6"/>
      <c r="CD1" s="6"/>
      <c r="CE1" s="6"/>
      <c r="CF1" s="6"/>
      <c r="CG1" s="6"/>
      <c r="CH1" s="6"/>
      <c r="CI1" s="6"/>
    </row>
    <row r="2" spans="1:87">
      <c r="A2" s="1" t="s">
        <v>12</v>
      </c>
      <c r="B2" s="1"/>
      <c r="C2" s="3"/>
      <c r="D2" s="3"/>
      <c r="E2" s="4"/>
      <c r="F2" s="3"/>
      <c r="G2" s="3"/>
      <c r="H2" s="3"/>
      <c r="I2" s="5"/>
      <c r="J2" s="5"/>
      <c r="K2" s="5"/>
      <c r="L2" s="5"/>
      <c r="M2" s="5"/>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B2" s="3"/>
      <c r="BC2" s="3"/>
      <c r="BD2" s="3"/>
      <c r="BE2" s="3"/>
      <c r="BF2" s="3"/>
      <c r="BG2" s="3"/>
      <c r="BH2" s="3"/>
      <c r="BI2" s="3"/>
      <c r="BJ2" s="3"/>
      <c r="BK2" s="3"/>
      <c r="BL2" s="3"/>
      <c r="BM2" s="3"/>
      <c r="BN2" s="3"/>
      <c r="BO2" s="486"/>
      <c r="BP2" s="486"/>
      <c r="BQ2" s="3"/>
      <c r="BR2" s="486"/>
      <c r="BS2" s="6"/>
      <c r="BT2" s="6"/>
      <c r="BU2" s="6"/>
      <c r="BV2" s="6"/>
      <c r="BW2" s="6"/>
      <c r="BX2" s="6"/>
      <c r="BY2" s="6"/>
      <c r="BZ2" s="6"/>
      <c r="CA2" s="6"/>
      <c r="CB2" s="6"/>
      <c r="CC2" s="6"/>
      <c r="CD2" s="6"/>
      <c r="CE2" s="6"/>
      <c r="CF2" s="6"/>
      <c r="CG2" s="6"/>
      <c r="CH2" s="6"/>
      <c r="CI2" s="6"/>
    </row>
    <row r="3" spans="1:87">
      <c r="A3" s="292" t="s">
        <v>189</v>
      </c>
      <c r="B3" s="292"/>
      <c r="C3" s="3"/>
      <c r="D3" s="3"/>
      <c r="E3" s="4"/>
      <c r="F3" s="3"/>
      <c r="G3" s="3"/>
      <c r="H3" s="3"/>
      <c r="I3" s="3" t="s">
        <v>64</v>
      </c>
      <c r="J3" s="3"/>
      <c r="K3" s="303">
        <v>93.5</v>
      </c>
      <c r="L3" s="8"/>
      <c r="M3" s="5"/>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O3" s="486"/>
      <c r="BP3" s="486"/>
      <c r="BQ3" s="9"/>
      <c r="BR3" s="486"/>
      <c r="BS3" s="6"/>
      <c r="BT3" s="6"/>
      <c r="BU3" s="6"/>
      <c r="BV3" s="6"/>
      <c r="BW3" s="6"/>
      <c r="BX3" s="6"/>
      <c r="BY3" s="6"/>
      <c r="BZ3" s="6"/>
      <c r="CA3" s="6"/>
      <c r="CB3" s="6"/>
      <c r="CC3" s="6"/>
      <c r="CD3" s="6"/>
      <c r="CE3" s="6"/>
      <c r="CF3" s="6"/>
      <c r="CG3" s="6"/>
      <c r="CH3" s="6"/>
      <c r="CI3" s="6"/>
    </row>
    <row r="4" spans="1:87">
      <c r="A4" s="6"/>
      <c r="B4" s="6"/>
      <c r="C4" s="6"/>
      <c r="D4" s="6"/>
      <c r="E4" s="4"/>
      <c r="F4" s="6"/>
      <c r="G4" s="6"/>
      <c r="H4" s="3"/>
      <c r="I4" s="3" t="s">
        <v>65</v>
      </c>
      <c r="J4" s="3"/>
      <c r="K4" s="303">
        <v>7.8</v>
      </c>
      <c r="L4" s="497"/>
      <c r="M4" s="58"/>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4"/>
      <c r="BB4" s="9"/>
      <c r="BC4" s="9"/>
      <c r="BD4" s="9"/>
      <c r="BE4" s="9"/>
      <c r="BF4" s="9"/>
      <c r="BG4" s="9"/>
      <c r="BH4" s="9"/>
      <c r="BI4" s="9"/>
      <c r="BJ4" s="9"/>
      <c r="BK4" s="9"/>
      <c r="BL4" s="9"/>
      <c r="BM4" s="9"/>
      <c r="BN4" s="9"/>
      <c r="BO4" s="486"/>
      <c r="BP4" s="486"/>
      <c r="BQ4" s="9"/>
      <c r="BR4" s="486"/>
      <c r="BS4" s="6"/>
      <c r="BT4" s="6"/>
      <c r="BU4" s="6"/>
      <c r="BV4" s="6"/>
      <c r="BW4" s="6"/>
      <c r="BX4" s="6"/>
      <c r="BY4" s="6"/>
      <c r="BZ4" s="6"/>
      <c r="CA4" s="6"/>
      <c r="CB4" s="6"/>
      <c r="CC4" s="6"/>
      <c r="CD4" s="6"/>
      <c r="CE4" s="6"/>
      <c r="CF4" s="6"/>
      <c r="CG4" s="6"/>
      <c r="CH4" s="6"/>
      <c r="CI4" s="6"/>
    </row>
    <row r="5" spans="1:87" ht="13.5" thickBot="1">
      <c r="A5" s="6"/>
      <c r="B5" s="6"/>
      <c r="C5" s="6"/>
      <c r="D5" s="6"/>
      <c r="E5" s="4"/>
      <c r="F5" s="3"/>
      <c r="G5" s="3"/>
      <c r="H5" s="3"/>
      <c r="I5" s="5"/>
      <c r="J5" s="5"/>
      <c r="K5" s="5"/>
      <c r="L5" s="496"/>
      <c r="M5" s="496"/>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252" t="s">
        <v>94</v>
      </c>
      <c r="AY5" s="252" t="s">
        <v>94</v>
      </c>
      <c r="AZ5" s="9"/>
      <c r="BA5" s="657" t="s">
        <v>19</v>
      </c>
      <c r="BB5" s="658"/>
      <c r="BC5" s="658"/>
      <c r="BD5" s="658"/>
      <c r="BE5" s="658"/>
      <c r="BF5" s="658"/>
      <c r="BG5" s="658"/>
      <c r="BH5" s="658"/>
      <c r="BI5" s="658"/>
      <c r="BJ5" s="658"/>
      <c r="BK5" s="658"/>
      <c r="BL5" s="658"/>
      <c r="BM5" s="658"/>
      <c r="BN5" s="659"/>
      <c r="BO5" s="486"/>
      <c r="BP5" s="486"/>
      <c r="BQ5" s="9"/>
      <c r="BR5" s="486"/>
      <c r="BS5" s="6"/>
      <c r="BT5" s="6"/>
      <c r="BU5" s="6"/>
      <c r="BV5" s="6"/>
      <c r="BW5" s="6"/>
      <c r="BX5" s="6"/>
      <c r="BY5" s="6"/>
      <c r="BZ5" s="6"/>
      <c r="CA5" s="6"/>
      <c r="CB5" s="6"/>
      <c r="CC5" s="6"/>
      <c r="CD5" s="6"/>
      <c r="CE5" s="6"/>
      <c r="CF5" s="6"/>
      <c r="CG5" s="6"/>
      <c r="CH5" s="6"/>
      <c r="CI5" s="6"/>
    </row>
    <row r="6" spans="1:87" s="11" customFormat="1" ht="39">
      <c r="A6" s="236" t="s">
        <v>4</v>
      </c>
      <c r="B6" s="237"/>
      <c r="C6" s="237" t="s">
        <v>0</v>
      </c>
      <c r="D6" s="238" t="s">
        <v>5</v>
      </c>
      <c r="E6" s="239" t="s">
        <v>1</v>
      </c>
      <c r="F6" s="237"/>
      <c r="G6" s="400"/>
      <c r="H6" s="237" t="s">
        <v>2</v>
      </c>
      <c r="I6" s="237" t="s">
        <v>2</v>
      </c>
      <c r="J6" s="237"/>
      <c r="K6" s="237" t="s">
        <v>2</v>
      </c>
      <c r="L6" s="498" t="s">
        <v>190</v>
      </c>
      <c r="M6" s="498" t="s">
        <v>191</v>
      </c>
      <c r="N6" s="245" t="s">
        <v>45</v>
      </c>
      <c r="O6" s="245"/>
      <c r="P6" s="245" t="s">
        <v>45</v>
      </c>
      <c r="Q6" s="245"/>
      <c r="R6" s="245" t="s">
        <v>46</v>
      </c>
      <c r="S6" s="245"/>
      <c r="T6" s="245" t="s">
        <v>46</v>
      </c>
      <c r="U6" s="245"/>
      <c r="V6" s="245" t="s">
        <v>122</v>
      </c>
      <c r="W6" s="245"/>
      <c r="X6" s="245" t="s">
        <v>122</v>
      </c>
      <c r="Y6" s="245"/>
      <c r="Z6" s="245" t="s">
        <v>124</v>
      </c>
      <c r="AA6" s="245"/>
      <c r="AB6" s="245" t="s">
        <v>124</v>
      </c>
      <c r="AC6" s="245"/>
      <c r="AD6" s="245" t="s">
        <v>123</v>
      </c>
      <c r="AE6" s="245"/>
      <c r="AF6" s="245" t="s">
        <v>123</v>
      </c>
      <c r="AG6" s="245"/>
      <c r="AH6" s="245" t="s">
        <v>126</v>
      </c>
      <c r="AI6" s="245"/>
      <c r="AJ6" s="245" t="s">
        <v>126</v>
      </c>
      <c r="AK6" s="245"/>
      <c r="AL6" s="245" t="s">
        <v>127</v>
      </c>
      <c r="AM6" s="245"/>
      <c r="AN6" s="245" t="s">
        <v>127</v>
      </c>
      <c r="AO6" s="245"/>
      <c r="AP6" s="245" t="s">
        <v>95</v>
      </c>
      <c r="AQ6" s="245"/>
      <c r="AR6" s="245" t="s">
        <v>95</v>
      </c>
      <c r="AS6" s="245"/>
      <c r="AT6" s="246" t="s">
        <v>58</v>
      </c>
      <c r="AU6" s="246"/>
      <c r="AV6" s="247" t="s">
        <v>58</v>
      </c>
      <c r="AW6" s="10"/>
      <c r="AX6" s="244" t="s">
        <v>86</v>
      </c>
      <c r="AY6" s="251" t="s">
        <v>86</v>
      </c>
      <c r="AZ6" s="10"/>
      <c r="BA6" s="129" t="s">
        <v>21</v>
      </c>
      <c r="BB6" s="129" t="s">
        <v>20</v>
      </c>
      <c r="BC6" s="129" t="s">
        <v>43</v>
      </c>
      <c r="BD6" s="129" t="s">
        <v>51</v>
      </c>
      <c r="BE6" s="129" t="s">
        <v>54</v>
      </c>
      <c r="BF6" s="129" t="s">
        <v>55</v>
      </c>
      <c r="BG6" s="129" t="s">
        <v>36</v>
      </c>
      <c r="BH6" s="129" t="s">
        <v>22</v>
      </c>
      <c r="BI6" s="129" t="s">
        <v>39</v>
      </c>
      <c r="BJ6" s="129" t="s">
        <v>40</v>
      </c>
      <c r="BK6" s="129" t="s">
        <v>23</v>
      </c>
      <c r="BL6" s="129" t="s">
        <v>24</v>
      </c>
      <c r="BM6" s="129" t="s">
        <v>26</v>
      </c>
      <c r="BN6" s="129" t="s">
        <v>25</v>
      </c>
      <c r="BO6" s="132"/>
      <c r="BP6" s="130"/>
      <c r="BQ6" s="133"/>
      <c r="BR6" s="136"/>
      <c r="BS6" s="140"/>
      <c r="BT6" s="138"/>
      <c r="BU6" s="141"/>
      <c r="BV6" s="144" t="s">
        <v>59</v>
      </c>
      <c r="BW6" s="145" t="s">
        <v>59</v>
      </c>
      <c r="BX6" s="145" t="s">
        <v>60</v>
      </c>
      <c r="BY6" s="145" t="s">
        <v>60</v>
      </c>
      <c r="BZ6" s="145"/>
      <c r="CA6" s="145" t="s">
        <v>61</v>
      </c>
      <c r="CB6" s="145" t="s">
        <v>61</v>
      </c>
      <c r="CC6" s="145" t="s">
        <v>66</v>
      </c>
      <c r="CD6" s="146" t="s">
        <v>67</v>
      </c>
      <c r="CE6" s="146" t="s">
        <v>68</v>
      </c>
      <c r="CF6" s="146" t="s">
        <v>68</v>
      </c>
      <c r="CG6" s="146" t="s">
        <v>70</v>
      </c>
      <c r="CH6" s="146" t="s">
        <v>71</v>
      </c>
      <c r="CI6" s="147"/>
    </row>
    <row r="7" spans="1:87" s="11" customFormat="1" ht="13.5" thickBot="1">
      <c r="A7" s="240" t="s">
        <v>6</v>
      </c>
      <c r="B7" s="241"/>
      <c r="C7" s="241" t="s">
        <v>7</v>
      </c>
      <c r="D7" s="241" t="s">
        <v>8</v>
      </c>
      <c r="E7" s="242" t="s">
        <v>2</v>
      </c>
      <c r="F7" s="241"/>
      <c r="G7" s="401"/>
      <c r="H7" s="243" t="s">
        <v>93</v>
      </c>
      <c r="I7" s="243" t="s">
        <v>92</v>
      </c>
      <c r="J7" s="243"/>
      <c r="K7" s="243" t="s">
        <v>57</v>
      </c>
      <c r="L7" s="499"/>
      <c r="M7" s="500"/>
      <c r="N7" s="249" t="s">
        <v>15</v>
      </c>
      <c r="O7" s="249"/>
      <c r="P7" s="249" t="s">
        <v>33</v>
      </c>
      <c r="Q7" s="249"/>
      <c r="R7" s="249" t="s">
        <v>15</v>
      </c>
      <c r="S7" s="249"/>
      <c r="T7" s="249" t="s">
        <v>33</v>
      </c>
      <c r="U7" s="249"/>
      <c r="V7" s="249" t="s">
        <v>15</v>
      </c>
      <c r="W7" s="249"/>
      <c r="X7" s="249" t="s">
        <v>33</v>
      </c>
      <c r="Y7" s="249"/>
      <c r="Z7" s="249" t="s">
        <v>15</v>
      </c>
      <c r="AA7" s="249"/>
      <c r="AB7" s="249" t="s">
        <v>33</v>
      </c>
      <c r="AC7" s="249"/>
      <c r="AD7" s="249" t="s">
        <v>15</v>
      </c>
      <c r="AE7" s="249"/>
      <c r="AF7" s="249" t="s">
        <v>33</v>
      </c>
      <c r="AG7" s="249"/>
      <c r="AH7" s="249" t="s">
        <v>15</v>
      </c>
      <c r="AI7" s="249"/>
      <c r="AJ7" s="249" t="s">
        <v>33</v>
      </c>
      <c r="AK7" s="249"/>
      <c r="AL7" s="249" t="s">
        <v>15</v>
      </c>
      <c r="AM7" s="249"/>
      <c r="AN7" s="249" t="s">
        <v>33</v>
      </c>
      <c r="AO7" s="249"/>
      <c r="AP7" s="249" t="s">
        <v>15</v>
      </c>
      <c r="AQ7" s="249"/>
      <c r="AR7" s="249" t="s">
        <v>33</v>
      </c>
      <c r="AS7" s="249"/>
      <c r="AT7" s="249" t="s">
        <v>15</v>
      </c>
      <c r="AU7" s="249"/>
      <c r="AV7" s="250" t="s">
        <v>33</v>
      </c>
      <c r="AW7" s="12"/>
      <c r="AX7" s="248" t="s">
        <v>15</v>
      </c>
      <c r="AY7" s="250" t="s">
        <v>33</v>
      </c>
      <c r="AZ7" s="12"/>
      <c r="BA7" s="12" t="s">
        <v>15</v>
      </c>
      <c r="BB7" s="12" t="s">
        <v>15</v>
      </c>
      <c r="BC7" s="12" t="s">
        <v>15</v>
      </c>
      <c r="BD7" s="12" t="s">
        <v>15</v>
      </c>
      <c r="BE7" s="12" t="s">
        <v>15</v>
      </c>
      <c r="BF7" s="12" t="s">
        <v>15</v>
      </c>
      <c r="BG7" s="12" t="s">
        <v>15</v>
      </c>
      <c r="BH7" s="12" t="s">
        <v>15</v>
      </c>
      <c r="BI7" s="12" t="s">
        <v>15</v>
      </c>
      <c r="BJ7" s="12" t="s">
        <v>15</v>
      </c>
      <c r="BK7" s="12" t="s">
        <v>15</v>
      </c>
      <c r="BL7" s="12" t="s">
        <v>15</v>
      </c>
      <c r="BM7" s="12" t="s">
        <v>15</v>
      </c>
      <c r="BN7" s="12" t="s">
        <v>15</v>
      </c>
      <c r="BO7" s="134" t="s">
        <v>3</v>
      </c>
      <c r="BP7" s="131"/>
      <c r="BQ7" s="135" t="s">
        <v>73</v>
      </c>
      <c r="BR7" s="137"/>
      <c r="BS7" s="142" t="s">
        <v>181</v>
      </c>
      <c r="BT7" s="139"/>
      <c r="BU7" s="143"/>
      <c r="BV7" s="148" t="s">
        <v>15</v>
      </c>
      <c r="BW7" s="149" t="s">
        <v>33</v>
      </c>
      <c r="BX7" s="149" t="s">
        <v>15</v>
      </c>
      <c r="BY7" s="149" t="s">
        <v>33</v>
      </c>
      <c r="BZ7" s="149"/>
      <c r="CA7" s="149" t="s">
        <v>15</v>
      </c>
      <c r="CB7" s="149" t="s">
        <v>33</v>
      </c>
      <c r="CC7" s="149" t="s">
        <v>33</v>
      </c>
      <c r="CD7" s="149" t="s">
        <v>33</v>
      </c>
      <c r="CE7" s="149" t="s">
        <v>15</v>
      </c>
      <c r="CF7" s="149" t="s">
        <v>33</v>
      </c>
      <c r="CG7" s="149" t="s">
        <v>33</v>
      </c>
      <c r="CH7" s="149" t="s">
        <v>33</v>
      </c>
      <c r="CI7" s="150"/>
    </row>
    <row r="8" spans="1:87">
      <c r="A8" s="13"/>
      <c r="B8" s="13"/>
      <c r="C8" s="14"/>
      <c r="D8" s="15"/>
      <c r="E8" s="13"/>
      <c r="F8" s="16"/>
      <c r="G8" s="16"/>
      <c r="H8" s="15"/>
      <c r="I8" s="17"/>
      <c r="J8" s="17"/>
      <c r="K8" s="17"/>
      <c r="L8" s="17"/>
      <c r="M8" s="7"/>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416"/>
      <c r="AY8" s="417"/>
      <c r="AZ8" s="18"/>
      <c r="BA8" s="7"/>
      <c r="BB8" s="7"/>
      <c r="BC8" s="7"/>
      <c r="BD8" s="7"/>
      <c r="BE8" s="7"/>
      <c r="BF8" s="7"/>
      <c r="BG8" s="7"/>
      <c r="BH8" s="7"/>
      <c r="BI8" s="7"/>
      <c r="BJ8" s="7"/>
      <c r="BK8" s="7"/>
      <c r="BL8" s="7"/>
      <c r="BM8" s="7"/>
      <c r="BN8" s="7"/>
      <c r="BO8" s="19"/>
      <c r="BP8" s="19"/>
      <c r="BQ8" s="18"/>
      <c r="BR8" s="19"/>
      <c r="BS8" s="19"/>
      <c r="BT8" s="19"/>
      <c r="BU8" s="19"/>
      <c r="BV8" s="19"/>
      <c r="BW8" s="19"/>
      <c r="BX8" s="19"/>
      <c r="BY8" s="19"/>
      <c r="BZ8" s="19"/>
      <c r="CA8" s="19"/>
      <c r="CB8" s="7"/>
      <c r="CC8" s="7"/>
      <c r="CD8" s="7"/>
      <c r="CE8" s="20"/>
      <c r="CF8" s="7"/>
      <c r="CG8" s="7"/>
      <c r="CH8" s="7"/>
      <c r="CI8" s="7"/>
    </row>
    <row r="9" spans="1:87" ht="13.5" thickBot="1">
      <c r="A9" s="21" t="s">
        <v>37</v>
      </c>
      <c r="B9" s="21"/>
      <c r="C9" s="14"/>
      <c r="D9" s="15"/>
      <c r="E9" s="13"/>
      <c r="F9" s="16"/>
      <c r="G9" s="16"/>
      <c r="H9" s="22"/>
      <c r="I9" s="23"/>
      <c r="J9" s="23"/>
      <c r="K9" s="23"/>
      <c r="L9" s="23"/>
      <c r="M9" s="482"/>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418"/>
      <c r="AY9" s="419"/>
      <c r="AZ9" s="18"/>
      <c r="BA9" s="483" t="s">
        <v>147</v>
      </c>
      <c r="BB9" s="483" t="s">
        <v>147</v>
      </c>
      <c r="BC9" s="24"/>
      <c r="BD9" s="24"/>
      <c r="BE9" s="24"/>
      <c r="BF9" s="24"/>
      <c r="BG9" s="24"/>
      <c r="BH9" s="24"/>
      <c r="BI9" s="24"/>
      <c r="BJ9" s="7"/>
      <c r="BK9" s="24"/>
      <c r="BL9" s="24"/>
      <c r="BM9" s="24"/>
      <c r="BN9" s="24"/>
      <c r="BO9" s="19"/>
      <c r="BP9" s="19"/>
      <c r="BQ9" s="18"/>
      <c r="BR9" s="19"/>
      <c r="BS9" s="19"/>
      <c r="BT9" s="19"/>
      <c r="BU9" s="19"/>
      <c r="BV9" s="19"/>
      <c r="BW9" s="19"/>
      <c r="BX9" s="19"/>
      <c r="BY9" s="19"/>
      <c r="BZ9" s="19"/>
      <c r="CA9" s="19"/>
      <c r="CB9" s="7"/>
      <c r="CC9" s="7"/>
      <c r="CD9" s="7"/>
      <c r="CE9" s="20"/>
      <c r="CF9" s="7"/>
      <c r="CG9" s="7"/>
      <c r="CH9" s="7"/>
      <c r="CI9" s="7"/>
    </row>
    <row r="10" spans="1:87">
      <c r="A10" s="274" t="s">
        <v>14</v>
      </c>
      <c r="B10" s="275" t="s">
        <v>44</v>
      </c>
      <c r="C10" s="547" t="s">
        <v>131</v>
      </c>
      <c r="D10" s="25" t="s">
        <v>9</v>
      </c>
      <c r="E10" s="187" t="s">
        <v>100</v>
      </c>
      <c r="F10" s="188"/>
      <c r="G10" s="394" t="s">
        <v>15</v>
      </c>
      <c r="H10" s="189"/>
      <c r="I10" s="525">
        <v>25000000</v>
      </c>
      <c r="J10" s="189"/>
      <c r="K10" s="526">
        <f>I10/$K$4</f>
        <v>3205128.205128205</v>
      </c>
      <c r="L10" s="185"/>
      <c r="M10" s="261"/>
      <c r="N10" s="255">
        <f>P10*7.8</f>
        <v>0</v>
      </c>
      <c r="O10" s="255"/>
      <c r="P10" s="255">
        <v>0</v>
      </c>
      <c r="Q10" s="26"/>
      <c r="R10" s="26">
        <f>T10*7.8</f>
        <v>0</v>
      </c>
      <c r="S10" s="26"/>
      <c r="T10" s="26">
        <v>0</v>
      </c>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f>N10+R10+V10+Z10+AD10+AH10+AL10+AP10</f>
        <v>0</v>
      </c>
      <c r="AU10" s="26"/>
      <c r="AV10" s="26">
        <f>P10+T10+X10+AB10+AF10+AJ10+AN10+AR10</f>
        <v>0</v>
      </c>
      <c r="AW10" s="26"/>
      <c r="AX10" s="420">
        <f>I10-AT10</f>
        <v>25000000</v>
      </c>
      <c r="AY10" s="414">
        <f>K10-AV10</f>
        <v>3205128.205128205</v>
      </c>
      <c r="AZ10" s="26"/>
      <c r="BA10" s="7">
        <f>11000000*7.8</f>
        <v>85800000</v>
      </c>
      <c r="BB10" s="7">
        <f>11000000*7.8</f>
        <v>85800000</v>
      </c>
      <c r="BC10" s="7"/>
      <c r="BD10" s="7"/>
      <c r="BE10" s="7"/>
      <c r="BF10" s="7"/>
      <c r="BG10" s="29"/>
      <c r="BH10" s="297" t="s">
        <v>75</v>
      </c>
      <c r="BI10" s="297" t="s">
        <v>75</v>
      </c>
      <c r="BJ10" s="297" t="s">
        <v>75</v>
      </c>
      <c r="BK10" s="7" t="s">
        <v>148</v>
      </c>
      <c r="BL10" s="30">
        <v>0</v>
      </c>
      <c r="BM10" s="30">
        <v>0</v>
      </c>
      <c r="BN10" s="30">
        <v>0</v>
      </c>
      <c r="BO10" s="660" t="s">
        <v>186</v>
      </c>
      <c r="BP10" s="661"/>
      <c r="BQ10" s="18"/>
      <c r="BR10" s="661"/>
      <c r="BS10" s="662" t="s">
        <v>38</v>
      </c>
      <c r="BT10" s="484"/>
      <c r="BU10" s="671"/>
      <c r="BV10" s="484"/>
      <c r="BW10" s="484"/>
      <c r="BX10" s="484"/>
      <c r="BY10" s="484"/>
      <c r="BZ10" s="484"/>
      <c r="CA10" s="484"/>
      <c r="CB10" s="484"/>
      <c r="CC10" s="484"/>
      <c r="CD10" s="484"/>
      <c r="CE10" s="31"/>
      <c r="CF10" s="484"/>
      <c r="CG10" s="484"/>
      <c r="CH10" s="484"/>
      <c r="CI10" s="484"/>
    </row>
    <row r="11" spans="1:87">
      <c r="A11" s="274" t="s">
        <v>132</v>
      </c>
      <c r="B11" s="275"/>
      <c r="C11" s="151"/>
      <c r="D11" s="25" t="s">
        <v>9</v>
      </c>
      <c r="E11" s="477"/>
      <c r="F11" s="179"/>
      <c r="G11" s="198"/>
      <c r="H11" s="185"/>
      <c r="I11" s="185"/>
      <c r="J11" s="185"/>
      <c r="K11" s="528"/>
      <c r="L11" s="185"/>
      <c r="M11" s="26"/>
      <c r="N11" s="26"/>
      <c r="O11" s="26"/>
      <c r="P11" s="261"/>
      <c r="Q11" s="26"/>
      <c r="R11" s="413"/>
      <c r="S11" s="26"/>
      <c r="T11" s="261"/>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421"/>
      <c r="AY11" s="422"/>
      <c r="AZ11" s="32"/>
      <c r="BA11" s="7"/>
      <c r="BB11" s="7"/>
      <c r="BC11" s="7"/>
      <c r="BD11" s="7"/>
      <c r="BE11" s="7"/>
      <c r="BF11" s="7"/>
      <c r="BG11" s="482"/>
      <c r="BH11" s="297">
        <v>51480000</v>
      </c>
      <c r="BI11" s="297">
        <v>17160000</v>
      </c>
      <c r="BJ11" s="25">
        <v>17160000</v>
      </c>
      <c r="BK11" s="7">
        <v>85000000</v>
      </c>
      <c r="BL11" s="30"/>
      <c r="BM11" s="30"/>
      <c r="BN11" s="30"/>
      <c r="BO11" s="660"/>
      <c r="BP11" s="661"/>
      <c r="BQ11" s="18"/>
      <c r="BR11" s="661"/>
      <c r="BS11" s="662"/>
      <c r="BT11" s="484"/>
      <c r="BU11" s="671"/>
      <c r="BV11" s="484"/>
      <c r="BW11" s="484"/>
      <c r="BX11" s="484"/>
      <c r="BY11" s="484"/>
      <c r="BZ11" s="484"/>
      <c r="CA11" s="484"/>
      <c r="CB11" s="484"/>
      <c r="CC11" s="484"/>
      <c r="CD11" s="484"/>
      <c r="CE11" s="31"/>
      <c r="CF11" s="484"/>
      <c r="CG11" s="484"/>
      <c r="CH11" s="484"/>
      <c r="CI11" s="484"/>
    </row>
    <row r="12" spans="1:87">
      <c r="A12" s="274"/>
      <c r="B12" s="275"/>
      <c r="C12" s="547" t="s">
        <v>131</v>
      </c>
      <c r="D12" s="25" t="s">
        <v>9</v>
      </c>
      <c r="E12" s="477" t="s">
        <v>16</v>
      </c>
      <c r="F12" s="179"/>
      <c r="G12" s="198" t="s">
        <v>15</v>
      </c>
      <c r="H12" s="185"/>
      <c r="I12" s="527">
        <v>60000000</v>
      </c>
      <c r="J12" s="185"/>
      <c r="K12" s="528">
        <f>I12/$K$4</f>
        <v>7692307.692307692</v>
      </c>
      <c r="L12" s="185"/>
      <c r="M12" s="261"/>
      <c r="N12" s="607">
        <v>26430821.220000003</v>
      </c>
      <c r="O12" s="572"/>
      <c r="P12" s="531">
        <f>N12/7.8</f>
        <v>3388566.8230769234</v>
      </c>
      <c r="Q12" s="26"/>
      <c r="R12" s="531">
        <v>31408096.439999994</v>
      </c>
      <c r="S12" s="531"/>
      <c r="T12" s="531">
        <f>R12/7.8</f>
        <v>4026679.0307692299</v>
      </c>
      <c r="U12" s="26"/>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26">
        <f>N12+R12+V12+Z12+AD12+AH12+AL12+AP12</f>
        <v>57838917.659999996</v>
      </c>
      <c r="AU12" s="26"/>
      <c r="AV12" s="26">
        <f>P12+T12+X12+AB12+AF12+AJ12+AN12+AR12</f>
        <v>7415245.8538461532</v>
      </c>
      <c r="AW12" s="32"/>
      <c r="AX12" s="420">
        <f>I12-AT12</f>
        <v>2161082.3400000036</v>
      </c>
      <c r="AY12" s="414">
        <f>K12-AV12</f>
        <v>277061.83846153878</v>
      </c>
      <c r="AZ12" s="32"/>
      <c r="BA12" s="297"/>
      <c r="BB12" s="297"/>
      <c r="BC12" s="36"/>
      <c r="BD12" s="36"/>
      <c r="BE12" s="36"/>
      <c r="BF12" s="36"/>
      <c r="BG12" s="36"/>
      <c r="BH12" s="297"/>
      <c r="BI12" s="297"/>
      <c r="BJ12" s="297"/>
      <c r="BL12" s="30"/>
      <c r="BM12" s="30"/>
      <c r="BN12" s="30"/>
      <c r="BO12" s="660"/>
      <c r="BP12" s="661"/>
      <c r="BQ12" s="18"/>
      <c r="BR12" s="661"/>
      <c r="BS12" s="662"/>
      <c r="BT12" s="484"/>
      <c r="BU12" s="671"/>
      <c r="BV12" s="484"/>
      <c r="BW12" s="484"/>
      <c r="BX12" s="484"/>
      <c r="BY12" s="484"/>
      <c r="BZ12" s="484"/>
      <c r="CA12" s="484"/>
      <c r="CB12" s="484"/>
      <c r="CC12" s="484"/>
      <c r="CD12" s="484"/>
      <c r="CE12" s="31"/>
      <c r="CF12" s="484"/>
      <c r="CG12" s="484"/>
      <c r="CH12" s="484"/>
      <c r="CI12" s="484"/>
    </row>
    <row r="13" spans="1:87">
      <c r="A13" s="274"/>
      <c r="B13" s="275"/>
      <c r="C13" s="151"/>
      <c r="D13" s="25"/>
      <c r="E13" s="477"/>
      <c r="F13" s="179"/>
      <c r="G13" s="198"/>
      <c r="H13" s="185"/>
      <c r="I13" s="185"/>
      <c r="J13" s="185"/>
      <c r="K13" s="191"/>
      <c r="L13" s="185"/>
      <c r="M13" s="261"/>
      <c r="N13" s="26"/>
      <c r="O13" s="28"/>
      <c r="P13" s="261"/>
      <c r="Q13" s="26"/>
      <c r="R13" s="257"/>
      <c r="S13" s="257"/>
      <c r="U13" s="26"/>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421"/>
      <c r="AY13" s="422"/>
      <c r="AZ13" s="32"/>
      <c r="BA13" s="297"/>
      <c r="BB13" s="297"/>
      <c r="BC13" s="36"/>
      <c r="BD13" s="36"/>
      <c r="BE13" s="36"/>
      <c r="BF13" s="36"/>
      <c r="BG13" s="36"/>
      <c r="BH13" s="297"/>
      <c r="BI13" s="297"/>
      <c r="BJ13" s="25"/>
      <c r="BK13" s="297" t="s">
        <v>149</v>
      </c>
      <c r="BL13" s="30"/>
      <c r="BM13" s="30"/>
      <c r="BN13" s="30"/>
      <c r="BO13" s="660"/>
      <c r="BP13" s="661"/>
      <c r="BQ13" s="18"/>
      <c r="BR13" s="661"/>
      <c r="BS13" s="662"/>
      <c r="BT13" s="484"/>
      <c r="BU13" s="671"/>
      <c r="BV13" s="484"/>
      <c r="BW13" s="484"/>
      <c r="BX13" s="484"/>
      <c r="BY13" s="484"/>
      <c r="BZ13" s="484"/>
      <c r="CA13" s="484"/>
      <c r="CB13" s="484"/>
      <c r="CC13" s="484"/>
      <c r="CD13" s="484"/>
      <c r="CE13" s="31"/>
      <c r="CF13" s="484"/>
      <c r="CG13" s="484"/>
      <c r="CH13" s="484"/>
      <c r="CI13" s="484"/>
    </row>
    <row r="14" spans="1:87" ht="65">
      <c r="A14" s="274" t="s">
        <v>14</v>
      </c>
      <c r="B14" s="481" t="s">
        <v>32</v>
      </c>
      <c r="C14" s="152" t="s">
        <v>84</v>
      </c>
      <c r="D14" s="25" t="s">
        <v>9</v>
      </c>
      <c r="E14" s="666" t="s">
        <v>98</v>
      </c>
      <c r="F14" s="667"/>
      <c r="G14" s="198" t="s">
        <v>15</v>
      </c>
      <c r="H14" s="185"/>
      <c r="I14" s="185">
        <f>N14</f>
        <v>0</v>
      </c>
      <c r="J14" s="185"/>
      <c r="K14" s="191">
        <v>0</v>
      </c>
      <c r="L14" s="185"/>
      <c r="M14" s="257"/>
      <c r="N14" s="26">
        <v>0</v>
      </c>
      <c r="O14" s="28"/>
      <c r="P14" s="26">
        <f>N14/7.8</f>
        <v>0</v>
      </c>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f>N14+R14+V14+Z14+AD14+AH14+AL14+AP14</f>
        <v>0</v>
      </c>
      <c r="AU14" s="26"/>
      <c r="AV14" s="26">
        <f>P14+T14+X14+AB14+AF14+AJ14+AN14+AR14</f>
        <v>0</v>
      </c>
      <c r="AW14" s="26"/>
      <c r="AX14" s="420">
        <f>I14-AT14</f>
        <v>0</v>
      </c>
      <c r="AY14" s="414">
        <f>K14-AV14</f>
        <v>0</v>
      </c>
      <c r="AZ14" s="26"/>
      <c r="BA14" s="297"/>
      <c r="BB14" s="297"/>
      <c r="BC14" s="30"/>
      <c r="BD14" s="30"/>
      <c r="BE14" s="30"/>
      <c r="BF14" s="30"/>
      <c r="BG14" s="36"/>
      <c r="BK14" s="297">
        <v>85000000</v>
      </c>
      <c r="BL14" s="30"/>
      <c r="BM14" s="30"/>
      <c r="BN14" s="30"/>
      <c r="BO14" s="660"/>
      <c r="BP14" s="661"/>
      <c r="BQ14" s="18"/>
      <c r="BR14" s="661"/>
      <c r="BS14" s="662"/>
      <c r="BT14" s="484"/>
      <c r="BU14" s="671"/>
      <c r="BV14" s="39">
        <v>30700219</v>
      </c>
      <c r="BW14" s="39">
        <f>BV14/7.8</f>
        <v>3935925.512820513</v>
      </c>
      <c r="BX14" s="39">
        <v>0</v>
      </c>
      <c r="BY14" s="39">
        <f>BX14/7.8</f>
        <v>0</v>
      </c>
      <c r="BZ14" s="39"/>
      <c r="CA14" s="39"/>
      <c r="CB14" s="40"/>
      <c r="CC14" s="40"/>
      <c r="CD14" s="40"/>
      <c r="CE14" s="41"/>
      <c r="CF14" s="40"/>
      <c r="CG14" s="40"/>
      <c r="CH14" s="484"/>
      <c r="CI14" s="484"/>
    </row>
    <row r="15" spans="1:87">
      <c r="A15" s="273" t="s">
        <v>132</v>
      </c>
      <c r="B15" s="256"/>
      <c r="C15" s="14"/>
      <c r="D15" s="25" t="s">
        <v>9</v>
      </c>
      <c r="E15" s="666"/>
      <c r="F15" s="667"/>
      <c r="G15" s="402"/>
      <c r="H15" s="186"/>
      <c r="I15" s="185"/>
      <c r="J15" s="185"/>
      <c r="K15" s="191"/>
      <c r="L15" s="185"/>
      <c r="M15" s="26"/>
      <c r="N15" s="257"/>
      <c r="O15" s="26"/>
      <c r="P15" s="25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420"/>
      <c r="AY15" s="414"/>
      <c r="AZ15" s="26"/>
      <c r="BA15" s="482"/>
      <c r="BB15" s="482"/>
      <c r="BC15" s="482"/>
      <c r="BD15" s="482"/>
      <c r="BE15" s="482"/>
      <c r="BF15" s="482"/>
      <c r="BG15" s="36"/>
      <c r="BH15" s="482"/>
      <c r="BI15" s="297"/>
      <c r="BJ15" s="25"/>
      <c r="BK15" s="482"/>
      <c r="BL15" s="30"/>
      <c r="BM15" s="30"/>
      <c r="BN15" s="30"/>
      <c r="BO15" s="660"/>
      <c r="BP15" s="661"/>
      <c r="BQ15" s="18"/>
      <c r="BR15" s="661"/>
      <c r="BS15" s="484"/>
      <c r="BT15" s="484"/>
      <c r="BU15" s="44"/>
      <c r="BV15" s="7"/>
      <c r="BW15" s="7"/>
      <c r="BX15" s="7"/>
      <c r="BY15" s="7"/>
      <c r="BZ15" s="7"/>
      <c r="CA15" s="39"/>
      <c r="CB15" s="7"/>
      <c r="CC15" s="7"/>
      <c r="CD15" s="7"/>
      <c r="CE15" s="20"/>
      <c r="CF15" s="7"/>
      <c r="CG15" s="7"/>
      <c r="CH15" s="7"/>
      <c r="CI15" s="7"/>
    </row>
    <row r="16" spans="1:87">
      <c r="A16" s="273"/>
      <c r="B16" s="256"/>
      <c r="C16" s="14"/>
      <c r="D16" s="25"/>
      <c r="E16" s="477"/>
      <c r="F16" s="667"/>
      <c r="G16" s="402"/>
      <c r="H16" s="186"/>
      <c r="I16" s="185"/>
      <c r="J16" s="185"/>
      <c r="K16" s="191"/>
      <c r="L16" s="18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420"/>
      <c r="AY16" s="414"/>
      <c r="AZ16" s="26"/>
      <c r="BA16" s="481"/>
      <c r="BB16" s="481"/>
      <c r="BC16" s="482"/>
      <c r="BD16" s="482"/>
      <c r="BE16" s="482"/>
      <c r="BF16" s="482"/>
      <c r="BG16" s="36"/>
      <c r="BH16" s="482"/>
      <c r="BI16" s="297"/>
      <c r="BJ16" s="25"/>
      <c r="BK16" s="482"/>
      <c r="BL16" s="30"/>
      <c r="BM16" s="30"/>
      <c r="BN16" s="30"/>
      <c r="BO16" s="660"/>
      <c r="BP16" s="661"/>
      <c r="BQ16" s="18"/>
      <c r="BR16" s="661"/>
      <c r="BS16" s="484"/>
      <c r="BT16" s="484"/>
      <c r="BU16" s="44"/>
      <c r="BV16" s="484"/>
      <c r="BW16" s="484"/>
      <c r="BX16" s="484"/>
      <c r="BY16" s="484"/>
      <c r="BZ16" s="484"/>
      <c r="CA16" s="484"/>
      <c r="CB16" s="485"/>
      <c r="CC16" s="485"/>
      <c r="CD16" s="485"/>
      <c r="CE16" s="46"/>
      <c r="CF16" s="485"/>
      <c r="CG16" s="485"/>
      <c r="CH16" s="485"/>
      <c r="CI16" s="485"/>
    </row>
    <row r="17" spans="1:87">
      <c r="A17" s="273"/>
      <c r="B17" s="256"/>
      <c r="C17" s="14"/>
      <c r="D17" s="25" t="s">
        <v>9</v>
      </c>
      <c r="E17" s="666" t="s">
        <v>99</v>
      </c>
      <c r="F17" s="667"/>
      <c r="G17" s="198" t="s">
        <v>15</v>
      </c>
      <c r="H17" s="185"/>
      <c r="I17" s="185">
        <f>N17</f>
        <v>0</v>
      </c>
      <c r="J17" s="185"/>
      <c r="K17" s="191">
        <v>0</v>
      </c>
      <c r="L17" s="185"/>
      <c r="M17" s="257"/>
      <c r="N17" s="26">
        <v>0</v>
      </c>
      <c r="O17" s="28"/>
      <c r="P17" s="26">
        <f>N17/7.8</f>
        <v>0</v>
      </c>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f>N17+R17+V17+Z17+AD17+AH17+AL17+AP17</f>
        <v>0</v>
      </c>
      <c r="AU17" s="26"/>
      <c r="AV17" s="26">
        <f>P17+T17+X17+AB17+AF17+AJ17+AN17+AR17</f>
        <v>0</v>
      </c>
      <c r="AW17" s="26"/>
      <c r="AX17" s="420">
        <f>I17-AT17</f>
        <v>0</v>
      </c>
      <c r="AY17" s="414">
        <f>K17-AV17</f>
        <v>0</v>
      </c>
      <c r="AZ17" s="26"/>
      <c r="BA17" s="7"/>
      <c r="BB17" s="7"/>
      <c r="BC17" s="37"/>
      <c r="BD17" s="37"/>
      <c r="BE17" s="37"/>
      <c r="BF17" s="37"/>
      <c r="BG17" s="36"/>
      <c r="BH17" s="481"/>
      <c r="BI17" s="297"/>
      <c r="BJ17" s="25"/>
      <c r="BK17" s="481"/>
      <c r="BL17" s="30"/>
      <c r="BM17" s="30"/>
      <c r="BN17" s="30"/>
      <c r="BO17" s="660"/>
      <c r="BP17" s="661"/>
      <c r="BQ17" s="18"/>
      <c r="BR17" s="661"/>
      <c r="BS17" s="484"/>
      <c r="BT17" s="484"/>
      <c r="BU17" s="44"/>
      <c r="BV17" s="7"/>
      <c r="BW17" s="7"/>
      <c r="BX17" s="7"/>
      <c r="BY17" s="7"/>
      <c r="BZ17" s="7"/>
      <c r="CA17" s="7"/>
      <c r="CB17" s="485"/>
      <c r="CC17" s="485"/>
      <c r="CD17" s="485"/>
      <c r="CE17" s="46"/>
      <c r="CF17" s="485"/>
      <c r="CG17" s="485"/>
      <c r="CH17" s="485"/>
      <c r="CI17" s="485"/>
    </row>
    <row r="18" spans="1:87" ht="13.5" thickBot="1">
      <c r="A18" s="273"/>
      <c r="B18" s="256"/>
      <c r="C18" s="14"/>
      <c r="D18" s="25" t="s">
        <v>9</v>
      </c>
      <c r="E18" s="669"/>
      <c r="F18" s="668"/>
      <c r="G18" s="403"/>
      <c r="H18" s="192"/>
      <c r="I18" s="193"/>
      <c r="J18" s="193"/>
      <c r="K18" s="194"/>
      <c r="L18" s="185"/>
      <c r="M18" s="26"/>
      <c r="N18" s="257"/>
      <c r="O18" s="26"/>
      <c r="P18" s="257"/>
      <c r="Q18" s="26"/>
      <c r="R18" s="413"/>
      <c r="S18" s="26"/>
      <c r="T18" s="413"/>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420"/>
      <c r="AY18" s="414"/>
      <c r="AZ18" s="26"/>
      <c r="BA18" s="36"/>
      <c r="BB18" s="36"/>
      <c r="BC18" s="36"/>
      <c r="BD18" s="36"/>
      <c r="BE18" s="36"/>
      <c r="BF18" s="36"/>
      <c r="BG18" s="36"/>
      <c r="BH18" s="30"/>
      <c r="BI18" s="30"/>
      <c r="BJ18" s="7"/>
      <c r="BK18" s="30"/>
      <c r="BL18" s="30"/>
      <c r="BM18" s="30"/>
      <c r="BN18" s="30"/>
      <c r="BO18" s="660"/>
      <c r="BP18" s="661"/>
      <c r="BQ18" s="18"/>
      <c r="BR18" s="661"/>
      <c r="BS18" s="484"/>
      <c r="BT18" s="484"/>
      <c r="BU18" s="44"/>
      <c r="BV18" s="7"/>
      <c r="BW18" s="7"/>
      <c r="BX18" s="39"/>
      <c r="BY18" s="39"/>
      <c r="BZ18" s="39"/>
      <c r="CA18" s="39"/>
      <c r="CB18" s="485"/>
      <c r="CC18" s="485"/>
      <c r="CD18" s="485"/>
      <c r="CE18" s="46"/>
      <c r="CF18" s="485"/>
      <c r="CG18" s="485"/>
      <c r="CH18" s="485"/>
      <c r="CI18" s="485"/>
    </row>
    <row r="19" spans="1:87" ht="13.5" thickBot="1">
      <c r="A19" s="273"/>
      <c r="B19" s="256"/>
      <c r="C19" s="14"/>
      <c r="D19" s="25"/>
      <c r="E19" s="291"/>
      <c r="F19" s="256"/>
      <c r="G19" s="404"/>
      <c r="H19" s="43"/>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420"/>
      <c r="AY19" s="414"/>
      <c r="AZ19" s="26"/>
      <c r="BA19" s="36"/>
      <c r="BB19" s="36"/>
      <c r="BC19" s="36"/>
      <c r="BD19" s="36"/>
      <c r="BE19" s="36"/>
      <c r="BF19" s="36"/>
      <c r="BG19" s="36"/>
      <c r="BH19" s="30"/>
      <c r="BI19" s="30"/>
      <c r="BJ19" s="7"/>
      <c r="BK19" s="30"/>
      <c r="BL19" s="30"/>
      <c r="BM19" s="30"/>
      <c r="BN19" s="30"/>
      <c r="BO19" s="483"/>
      <c r="BP19" s="481"/>
      <c r="BQ19" s="18"/>
      <c r="BR19" s="481"/>
      <c r="BS19" s="484"/>
      <c r="BT19" s="484"/>
      <c r="BU19" s="44"/>
      <c r="BV19" s="7"/>
      <c r="BW19" s="7"/>
      <c r="BX19" s="39"/>
      <c r="BY19" s="39"/>
      <c r="BZ19" s="39"/>
      <c r="CA19" s="39"/>
      <c r="CB19" s="485"/>
      <c r="CC19" s="485"/>
      <c r="CD19" s="485"/>
      <c r="CE19" s="46"/>
      <c r="CF19" s="485"/>
      <c r="CG19" s="485"/>
      <c r="CH19" s="485"/>
      <c r="CI19" s="485"/>
    </row>
    <row r="20" spans="1:87" ht="13.5" thickBot="1">
      <c r="A20" s="486" t="s">
        <v>13</v>
      </c>
      <c r="B20" s="481" t="s">
        <v>87</v>
      </c>
      <c r="C20" s="548" t="s">
        <v>214</v>
      </c>
      <c r="D20" s="3"/>
      <c r="E20" s="211" t="s">
        <v>29</v>
      </c>
      <c r="F20" s="212"/>
      <c r="G20" s="395" t="s">
        <v>33</v>
      </c>
      <c r="H20" s="215"/>
      <c r="I20" s="543">
        <f>K20*7.8</f>
        <v>273000000</v>
      </c>
      <c r="J20" s="268"/>
      <c r="K20" s="544">
        <v>35000000</v>
      </c>
      <c r="L20" s="185"/>
      <c r="M20" s="257"/>
      <c r="N20" s="604">
        <f>P20*7.8</f>
        <v>0</v>
      </c>
      <c r="O20" s="28"/>
      <c r="P20" s="49">
        <v>0</v>
      </c>
      <c r="Q20" s="49"/>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f>N20+R20+V20+Z20+AD20+AH20+AL20+AP20</f>
        <v>0</v>
      </c>
      <c r="AU20" s="26"/>
      <c r="AV20" s="26">
        <f>P20+T20+X20+AB20+AF20+AJ20+AN20+AR20</f>
        <v>0</v>
      </c>
      <c r="AW20" s="26"/>
      <c r="AX20" s="420">
        <f>I20-AT20</f>
        <v>273000000</v>
      </c>
      <c r="AY20" s="414">
        <f>K20-AV20</f>
        <v>35000000</v>
      </c>
      <c r="AZ20" s="26"/>
      <c r="BA20" s="93"/>
      <c r="BB20" s="94"/>
      <c r="BC20" s="94"/>
      <c r="BD20" s="94"/>
      <c r="BE20" s="94"/>
      <c r="BF20" s="94"/>
      <c r="BG20" s="94"/>
      <c r="BH20" s="94"/>
      <c r="BI20" s="94"/>
      <c r="BK20" s="94"/>
      <c r="BL20" s="94"/>
      <c r="BM20" s="94"/>
      <c r="BN20" s="94"/>
      <c r="BO20" s="486" t="s">
        <v>42</v>
      </c>
      <c r="BP20" s="54"/>
      <c r="BQ20" s="96"/>
      <c r="BR20" s="54"/>
      <c r="BS20" s="97" t="s">
        <v>9</v>
      </c>
      <c r="BT20" s="97"/>
      <c r="BU20" s="97"/>
      <c r="BV20" s="7"/>
      <c r="BW20" s="7"/>
      <c r="BX20" s="39"/>
      <c r="BY20" s="39"/>
      <c r="BZ20" s="39"/>
      <c r="CA20" s="39"/>
      <c r="CB20" s="485"/>
      <c r="CC20" s="485"/>
      <c r="CD20" s="485"/>
      <c r="CE20" s="46"/>
      <c r="CF20" s="485"/>
      <c r="CG20" s="485"/>
      <c r="CH20" s="485"/>
      <c r="CI20" s="485"/>
    </row>
    <row r="21" spans="1:87">
      <c r="A21" s="273" t="s">
        <v>132</v>
      </c>
      <c r="B21" s="170"/>
      <c r="C21" s="14"/>
      <c r="D21" s="25"/>
      <c r="E21" s="291"/>
      <c r="F21" s="256"/>
      <c r="G21" s="404"/>
      <c r="H21" s="43"/>
      <c r="I21" s="26"/>
      <c r="J21" s="26"/>
      <c r="K21" s="26"/>
      <c r="L21" s="26"/>
      <c r="M21" s="26"/>
      <c r="N21" s="26"/>
      <c r="O21" s="26"/>
      <c r="P21" s="257"/>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420"/>
      <c r="AY21" s="414"/>
      <c r="AZ21" s="26"/>
      <c r="BA21" s="36"/>
      <c r="BB21" s="36"/>
      <c r="BC21" s="36"/>
      <c r="BD21" s="36"/>
      <c r="BE21" s="36"/>
      <c r="BF21" s="36"/>
      <c r="BG21" s="36"/>
      <c r="BH21" s="30"/>
      <c r="BI21" s="30"/>
      <c r="BJ21" s="7"/>
      <c r="BK21" s="30"/>
      <c r="BL21" s="30"/>
      <c r="BM21" s="30"/>
      <c r="BN21" s="30"/>
      <c r="BO21" s="483"/>
      <c r="BP21" s="481"/>
      <c r="BQ21" s="18"/>
      <c r="BR21" s="481"/>
      <c r="BS21" s="484"/>
      <c r="BT21" s="484"/>
      <c r="BU21" s="44"/>
      <c r="BV21" s="7"/>
      <c r="BW21" s="7"/>
      <c r="BX21" s="39"/>
      <c r="BY21" s="39"/>
      <c r="BZ21" s="39"/>
      <c r="CA21" s="39"/>
      <c r="CB21" s="485"/>
      <c r="CC21" s="485"/>
      <c r="CD21" s="485"/>
      <c r="CE21" s="46"/>
      <c r="CF21" s="485"/>
      <c r="CG21" s="485"/>
      <c r="CH21" s="485"/>
      <c r="CI21" s="485"/>
    </row>
    <row r="22" spans="1:87" ht="13.5" thickBot="1">
      <c r="A22" s="307" t="s">
        <v>115</v>
      </c>
      <c r="B22" s="331"/>
      <c r="C22" s="332"/>
      <c r="D22" s="333"/>
      <c r="E22" s="334"/>
      <c r="F22" s="335"/>
      <c r="G22" s="405"/>
      <c r="H22" s="336"/>
      <c r="I22" s="337">
        <f>SUM(I10:I20)</f>
        <v>358000000</v>
      </c>
      <c r="J22" s="337"/>
      <c r="K22" s="337">
        <f>SUM(K10:K20)</f>
        <v>45897435.897435896</v>
      </c>
      <c r="L22" s="491"/>
      <c r="M22" s="338"/>
      <c r="N22" s="575">
        <f>SUM(N10:N21)</f>
        <v>26430821.220000003</v>
      </c>
      <c r="O22" s="576"/>
      <c r="P22" s="575">
        <f>SUM(P10:P21)</f>
        <v>3388566.8230769234</v>
      </c>
      <c r="Q22" s="576"/>
      <c r="R22" s="575">
        <f>SUM(R10:R21)</f>
        <v>31408096.439999994</v>
      </c>
      <c r="S22" s="575"/>
      <c r="T22" s="575">
        <f>SUM(T10:T21)</f>
        <v>4026679.0307692299</v>
      </c>
      <c r="U22" s="340"/>
      <c r="V22" s="340"/>
      <c r="W22" s="340"/>
      <c r="X22" s="340"/>
      <c r="Y22" s="340"/>
      <c r="Z22" s="340"/>
      <c r="AA22" s="340"/>
      <c r="AB22" s="340"/>
      <c r="AC22" s="340"/>
      <c r="AD22" s="340"/>
      <c r="AE22" s="340"/>
      <c r="AF22" s="340"/>
      <c r="AG22" s="340"/>
      <c r="AH22" s="340"/>
      <c r="AI22" s="340"/>
      <c r="AJ22" s="340"/>
      <c r="AK22" s="340"/>
      <c r="AL22" s="340"/>
      <c r="AM22" s="340"/>
      <c r="AN22" s="340"/>
      <c r="AO22" s="340"/>
      <c r="AP22" s="340"/>
      <c r="AQ22" s="340"/>
      <c r="AR22" s="340"/>
      <c r="AS22" s="340"/>
      <c r="AT22" s="341">
        <f>SUM(AT10:AT21)</f>
        <v>57838917.659999996</v>
      </c>
      <c r="AU22" s="340"/>
      <c r="AV22" s="341">
        <f>SUM(AV10:AV21)</f>
        <v>7415245.8538461532</v>
      </c>
      <c r="AW22" s="340"/>
      <c r="AX22" s="423">
        <f>I22-AT22</f>
        <v>300161082.34000003</v>
      </c>
      <c r="AY22" s="424">
        <f>K22-AV22</f>
        <v>38482190.043589741</v>
      </c>
      <c r="AZ22" s="339"/>
      <c r="BA22" s="340">
        <f>SUM(BA10:BA21)</f>
        <v>85800000</v>
      </c>
      <c r="BB22" s="340">
        <f>SUM(BB10:BB21)</f>
        <v>85800000</v>
      </c>
      <c r="BC22" s="340"/>
      <c r="BD22" s="340">
        <f t="shared" ref="BD22:BN22" si="0">SUM(BD10:BD21)</f>
        <v>0</v>
      </c>
      <c r="BE22" s="340">
        <f t="shared" si="0"/>
        <v>0</v>
      </c>
      <c r="BF22" s="340">
        <f t="shared" si="0"/>
        <v>0</v>
      </c>
      <c r="BG22" s="340">
        <f t="shared" si="0"/>
        <v>0</v>
      </c>
      <c r="BH22" s="340">
        <f t="shared" si="0"/>
        <v>51480000</v>
      </c>
      <c r="BI22" s="340">
        <f t="shared" si="0"/>
        <v>17160000</v>
      </c>
      <c r="BJ22" s="340">
        <f t="shared" si="0"/>
        <v>17160000</v>
      </c>
      <c r="BK22" s="340">
        <f t="shared" si="0"/>
        <v>170000000</v>
      </c>
      <c r="BL22" s="339">
        <f t="shared" si="0"/>
        <v>0</v>
      </c>
      <c r="BM22" s="339">
        <f t="shared" si="0"/>
        <v>0</v>
      </c>
      <c r="BN22" s="339">
        <f t="shared" si="0"/>
        <v>0</v>
      </c>
      <c r="BO22" s="342"/>
      <c r="BP22" s="342"/>
      <c r="BQ22" s="343"/>
      <c r="BR22" s="344"/>
      <c r="BS22" s="342"/>
      <c r="BT22" s="342"/>
      <c r="BU22" s="342"/>
      <c r="BV22" s="339">
        <f t="shared" ref="BV22:CD22" si="1">SUM(BV10:BV21)</f>
        <v>30700219</v>
      </c>
      <c r="BW22" s="339">
        <f t="shared" si="1"/>
        <v>3935925.512820513</v>
      </c>
      <c r="BX22" s="339">
        <f t="shared" si="1"/>
        <v>0</v>
      </c>
      <c r="BY22" s="339">
        <f t="shared" si="1"/>
        <v>0</v>
      </c>
      <c r="BZ22" s="339">
        <f t="shared" si="1"/>
        <v>0</v>
      </c>
      <c r="CA22" s="339">
        <f t="shared" si="1"/>
        <v>0</v>
      </c>
      <c r="CB22" s="339">
        <f t="shared" si="1"/>
        <v>0</v>
      </c>
      <c r="CC22" s="339">
        <f t="shared" si="1"/>
        <v>0</v>
      </c>
      <c r="CD22" s="339">
        <f t="shared" si="1"/>
        <v>0</v>
      </c>
      <c r="CE22" s="339"/>
      <c r="CF22" s="339">
        <f>SUM(CF10:CF21)</f>
        <v>0</v>
      </c>
      <c r="CG22" s="339">
        <f>SUM(CG10:CG21)</f>
        <v>0</v>
      </c>
      <c r="CH22" s="339">
        <f>SUM(CH10:CH21)</f>
        <v>0</v>
      </c>
      <c r="CI22" s="331"/>
    </row>
    <row r="23" spans="1:87">
      <c r="A23" s="13"/>
      <c r="B23" s="13"/>
      <c r="C23" s="14"/>
      <c r="D23" s="15"/>
      <c r="E23" s="13"/>
      <c r="F23" s="16"/>
      <c r="G23" s="16"/>
      <c r="H23" s="22"/>
      <c r="I23" s="32"/>
      <c r="J23" s="32"/>
      <c r="K23" s="19"/>
      <c r="L23" s="19"/>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283"/>
      <c r="AY23" s="53"/>
      <c r="AZ23" s="53"/>
      <c r="BA23" s="53"/>
      <c r="BB23" s="53"/>
      <c r="BC23" s="53"/>
      <c r="BD23" s="53"/>
      <c r="BE23" s="53"/>
      <c r="BF23" s="53"/>
      <c r="BG23" s="53"/>
      <c r="BH23" s="53"/>
      <c r="BI23" s="53"/>
      <c r="BJ23" s="7"/>
      <c r="BK23" s="53"/>
      <c r="BL23" s="53"/>
      <c r="BM23" s="53"/>
      <c r="BN23" s="53"/>
      <c r="BO23" s="19"/>
      <c r="BP23" s="19"/>
      <c r="BQ23" s="18"/>
      <c r="BR23" s="19"/>
      <c r="BS23" s="19"/>
      <c r="BT23" s="19"/>
      <c r="BU23" s="19"/>
      <c r="BV23" s="19"/>
      <c r="BW23" s="19"/>
      <c r="BX23" s="19"/>
      <c r="BY23" s="19"/>
      <c r="BZ23" s="19"/>
      <c r="CA23" s="19"/>
      <c r="CB23" s="7"/>
      <c r="CC23" s="7"/>
      <c r="CD23" s="7"/>
      <c r="CE23" s="20"/>
      <c r="CF23" s="7"/>
      <c r="CG23" s="7"/>
      <c r="CH23" s="7"/>
      <c r="CI23" s="7"/>
    </row>
    <row r="24" spans="1:87">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row>
    <row r="25" spans="1:87" ht="13.5" thickBot="1">
      <c r="A25" s="19"/>
      <c r="B25" s="21"/>
      <c r="C25" s="14"/>
      <c r="D25" s="15"/>
      <c r="E25" s="13"/>
      <c r="F25" s="16"/>
      <c r="G25" s="16"/>
      <c r="H25" s="2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51"/>
      <c r="BB25" s="51"/>
      <c r="BC25" s="25"/>
      <c r="BD25" s="25"/>
      <c r="BE25" s="25"/>
      <c r="BF25" s="25"/>
      <c r="BG25" s="25"/>
      <c r="BK25" s="6" t="s">
        <v>79</v>
      </c>
      <c r="BM25" s="6" t="s">
        <v>79</v>
      </c>
      <c r="BN25" s="53"/>
      <c r="BO25" s="19"/>
      <c r="BP25" s="19"/>
      <c r="BQ25" s="18"/>
      <c r="BR25" s="19"/>
      <c r="BS25" s="19"/>
      <c r="BT25" s="19"/>
      <c r="BU25" s="19"/>
      <c r="BV25" s="19"/>
      <c r="BW25" s="19"/>
      <c r="BX25" s="19"/>
      <c r="BY25" s="19"/>
      <c r="BZ25" s="19"/>
      <c r="CA25" s="19"/>
      <c r="CB25" s="7"/>
      <c r="CC25" s="7"/>
      <c r="CD25" s="7"/>
      <c r="CE25" s="20"/>
      <c r="CF25" s="7"/>
      <c r="CG25" s="7"/>
      <c r="CH25" s="7"/>
      <c r="CI25" s="7"/>
    </row>
    <row r="26" spans="1:87" ht="117">
      <c r="A26" s="282" t="s">
        <v>11</v>
      </c>
      <c r="B26" s="256" t="s">
        <v>32</v>
      </c>
      <c r="C26" s="539" t="s">
        <v>211</v>
      </c>
      <c r="D26" s="25"/>
      <c r="E26" s="195" t="s">
        <v>10</v>
      </c>
      <c r="F26" s="196"/>
      <c r="G26" s="396" t="s">
        <v>15</v>
      </c>
      <c r="H26" s="189"/>
      <c r="I26" s="525">
        <v>10000000</v>
      </c>
      <c r="J26" s="189"/>
      <c r="K26" s="190">
        <f>I26/$K$4</f>
        <v>1282051.282051282</v>
      </c>
      <c r="L26" s="185"/>
      <c r="M26" s="481"/>
      <c r="N26" s="26">
        <v>0</v>
      </c>
      <c r="O26" s="26"/>
      <c r="P26" s="26">
        <v>0</v>
      </c>
      <c r="Q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f>N26+R26+V26+Z26+AD26+AH26+AL26+AP26</f>
        <v>0</v>
      </c>
      <c r="AU26" s="26"/>
      <c r="AV26" s="26">
        <f>P26+T26+X26+AB26+AF26+AJ26+AN26+AR26</f>
        <v>0</v>
      </c>
      <c r="AW26" s="26"/>
      <c r="AX26" s="425">
        <f>I26-AT26</f>
        <v>10000000</v>
      </c>
      <c r="AY26" s="426">
        <f>K26-AV26</f>
        <v>1282051.282051282</v>
      </c>
      <c r="AZ26" s="26"/>
      <c r="BA26" s="306"/>
      <c r="BB26" s="306"/>
      <c r="BC26" s="56"/>
      <c r="BD26" s="56"/>
      <c r="BE26" s="56"/>
      <c r="BF26" s="56"/>
      <c r="BG26" s="56"/>
      <c r="BH26" s="305">
        <f>164000000*7.8*60%</f>
        <v>767520000</v>
      </c>
      <c r="BI26" s="305">
        <f>164000000*7.8*20%</f>
        <v>255840000</v>
      </c>
      <c r="BJ26" s="305">
        <f>164000000*7.8*20%</f>
        <v>255840000</v>
      </c>
      <c r="BK26" s="305">
        <f>I50+I98+I101+I108+SUM(I55:I93)</f>
        <v>648252789.20000005</v>
      </c>
      <c r="BL26" s="305">
        <v>50000000</v>
      </c>
      <c r="BM26" s="305">
        <f>BK26</f>
        <v>648252789.20000005</v>
      </c>
      <c r="BN26" s="30">
        <v>0</v>
      </c>
      <c r="BO26" s="664" t="s">
        <v>184</v>
      </c>
      <c r="BP26" s="52"/>
      <c r="BQ26" s="58"/>
      <c r="BR26" s="661"/>
      <c r="BS26" s="670" t="s">
        <v>185</v>
      </c>
      <c r="BT26" s="485"/>
      <c r="BU26" s="486"/>
      <c r="BV26" s="485"/>
      <c r="BW26" s="485"/>
      <c r="BX26" s="485"/>
      <c r="BY26" s="485"/>
      <c r="BZ26" s="485"/>
      <c r="CA26" s="485"/>
      <c r="CB26" s="7"/>
      <c r="CC26" s="7"/>
      <c r="CD26" s="7"/>
      <c r="CE26" s="7"/>
      <c r="CF26" s="7"/>
      <c r="CG26" s="7"/>
      <c r="CH26" s="7"/>
      <c r="CI26" s="7"/>
    </row>
    <row r="27" spans="1:87" ht="13.5" thickBot="1">
      <c r="A27" s="171" t="s">
        <v>132</v>
      </c>
      <c r="B27" s="170"/>
      <c r="C27" s="169"/>
      <c r="D27" s="25"/>
      <c r="E27" s="197"/>
      <c r="F27" s="184"/>
      <c r="G27" s="406"/>
      <c r="H27" s="198"/>
      <c r="I27" s="199"/>
      <c r="J27" s="199"/>
      <c r="K27" s="200"/>
      <c r="L27" s="199"/>
      <c r="M27" s="7"/>
      <c r="Q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420"/>
      <c r="AY27" s="414"/>
      <c r="AZ27" s="26"/>
      <c r="BA27" s="45"/>
      <c r="BB27" s="481"/>
      <c r="BC27" s="56"/>
      <c r="BD27" s="56"/>
      <c r="BE27" s="56"/>
      <c r="BF27" s="56"/>
      <c r="BG27" s="481"/>
      <c r="BH27" s="481"/>
      <c r="BI27" s="481"/>
      <c r="BJ27" s="481"/>
      <c r="BK27" s="481"/>
      <c r="BL27" s="481"/>
      <c r="BM27" s="481"/>
      <c r="BN27" s="30"/>
      <c r="BO27" s="664"/>
      <c r="BP27" s="57"/>
      <c r="BQ27" s="58"/>
      <c r="BR27" s="661"/>
      <c r="BS27" s="670"/>
      <c r="BT27" s="485"/>
      <c r="BU27" s="25"/>
      <c r="BV27" s="485"/>
      <c r="BW27" s="485"/>
      <c r="BX27" s="485"/>
      <c r="BY27" s="485"/>
      <c r="BZ27" s="485"/>
      <c r="CA27" s="485"/>
      <c r="CB27" s="7"/>
      <c r="CC27" s="7"/>
      <c r="CD27" s="7"/>
      <c r="CE27" s="7"/>
      <c r="CF27" s="7"/>
      <c r="CG27" s="7"/>
      <c r="CH27" s="7"/>
      <c r="CI27" s="7"/>
    </row>
    <row r="28" spans="1:87">
      <c r="A28" s="171"/>
      <c r="B28" s="170"/>
      <c r="C28" s="169"/>
      <c r="D28" s="25"/>
      <c r="E28" s="197"/>
      <c r="F28" s="184"/>
      <c r="G28" s="406"/>
      <c r="H28" s="198"/>
      <c r="I28" s="199"/>
      <c r="J28" s="199"/>
      <c r="K28" s="200"/>
      <c r="L28" s="199"/>
      <c r="M28" s="7"/>
      <c r="N28" s="295">
        <f>P28*7.8</f>
        <v>0</v>
      </c>
      <c r="O28" s="48"/>
      <c r="P28" s="293">
        <v>0</v>
      </c>
      <c r="Q28" s="26"/>
      <c r="R28" s="258"/>
      <c r="S28" s="48"/>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f t="shared" ref="AT28:AT31" si="2">N28+R28+V28+Z28+AD28+AH28+AL28+AP28</f>
        <v>0</v>
      </c>
      <c r="AU28" s="26"/>
      <c r="AV28" s="26">
        <f t="shared" ref="AV28:AV31" si="3">P28+T28+X28+AB28+AF28+AJ28+AN28+AR28</f>
        <v>0</v>
      </c>
      <c r="AW28" s="26"/>
      <c r="AX28" s="420"/>
      <c r="AY28" s="414"/>
      <c r="AZ28" s="26"/>
      <c r="BA28" s="45"/>
      <c r="BB28" s="481"/>
      <c r="BC28" s="56"/>
      <c r="BD28" s="56"/>
      <c r="BE28" s="56"/>
      <c r="BF28" s="56"/>
      <c r="BG28" s="481"/>
      <c r="BH28" s="6" t="s">
        <v>188</v>
      </c>
      <c r="BI28" s="6" t="s">
        <v>187</v>
      </c>
      <c r="BJ28" s="6" t="s">
        <v>187</v>
      </c>
      <c r="BK28" s="52"/>
      <c r="BL28" s="52"/>
      <c r="BM28" s="52"/>
      <c r="BN28" s="30"/>
      <c r="BO28" s="664"/>
      <c r="BP28" s="57"/>
      <c r="BQ28" s="58"/>
      <c r="BR28" s="661"/>
      <c r="BS28" s="670"/>
      <c r="BT28" s="485"/>
      <c r="BU28" s="25"/>
      <c r="BV28" s="485"/>
      <c r="BW28" s="485"/>
      <c r="BX28" s="485"/>
      <c r="BY28" s="485"/>
      <c r="BZ28" s="485"/>
      <c r="CA28" s="485"/>
      <c r="CB28" s="7"/>
      <c r="CC28" s="7"/>
      <c r="CD28" s="7"/>
      <c r="CE28" s="7"/>
      <c r="CF28" s="7"/>
      <c r="CG28" s="7"/>
      <c r="CH28" s="7"/>
      <c r="CI28" s="7"/>
    </row>
    <row r="29" spans="1:87">
      <c r="A29" s="171"/>
      <c r="B29" s="170"/>
      <c r="C29" s="169"/>
      <c r="D29" s="25"/>
      <c r="E29" s="197"/>
      <c r="F29" s="184"/>
      <c r="G29" s="406"/>
      <c r="H29" s="198"/>
      <c r="I29" s="199"/>
      <c r="J29" s="199"/>
      <c r="K29" s="200"/>
      <c r="L29" s="199"/>
      <c r="M29" s="7"/>
      <c r="N29" s="296">
        <f>P29*7.8</f>
        <v>0</v>
      </c>
      <c r="O29" s="48"/>
      <c r="P29" s="294">
        <v>0</v>
      </c>
      <c r="Q29" s="26"/>
      <c r="R29" s="258"/>
      <c r="S29" s="48"/>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f t="shared" si="2"/>
        <v>0</v>
      </c>
      <c r="AU29" s="26"/>
      <c r="AV29" s="26">
        <f t="shared" si="3"/>
        <v>0</v>
      </c>
      <c r="AW29" s="26"/>
      <c r="AX29" s="420"/>
      <c r="AY29" s="414"/>
      <c r="AZ29" s="26"/>
      <c r="BA29" s="45"/>
      <c r="BB29" s="481"/>
      <c r="BC29" s="56"/>
      <c r="BD29" s="56"/>
      <c r="BE29" s="56"/>
      <c r="BF29" s="56"/>
      <c r="BG29" s="481"/>
      <c r="BI29" s="52"/>
      <c r="BJ29" s="52"/>
      <c r="BK29" s="52"/>
      <c r="BL29" s="52"/>
      <c r="BM29" s="52"/>
      <c r="BN29" s="30"/>
      <c r="BO29" s="664"/>
      <c r="BP29" s="57"/>
      <c r="BQ29" s="58"/>
      <c r="BR29" s="661"/>
      <c r="BS29" s="670"/>
      <c r="BT29" s="485"/>
      <c r="BU29" s="25"/>
      <c r="BV29" s="485"/>
      <c r="BW29" s="485"/>
      <c r="BX29" s="485"/>
      <c r="BY29" s="485"/>
      <c r="BZ29" s="485"/>
      <c r="CA29" s="485"/>
      <c r="CB29" s="7"/>
      <c r="CC29" s="7"/>
      <c r="CD29" s="7"/>
      <c r="CE29" s="7"/>
      <c r="CF29" s="7"/>
      <c r="CG29" s="7"/>
      <c r="CH29" s="7"/>
      <c r="CI29" s="7"/>
    </row>
    <row r="30" spans="1:87">
      <c r="A30" s="171"/>
      <c r="B30" s="170"/>
      <c r="C30" s="169"/>
      <c r="D30" s="25"/>
      <c r="E30" s="197"/>
      <c r="F30" s="184"/>
      <c r="G30" s="406"/>
      <c r="H30" s="198"/>
      <c r="I30" s="199"/>
      <c r="J30" s="199"/>
      <c r="K30" s="200"/>
      <c r="L30" s="199"/>
      <c r="M30" s="7"/>
      <c r="N30" s="296"/>
      <c r="O30" s="48"/>
      <c r="P30" s="294"/>
      <c r="Q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f t="shared" si="2"/>
        <v>0</v>
      </c>
      <c r="AU30" s="26"/>
      <c r="AV30" s="26">
        <f t="shared" si="3"/>
        <v>0</v>
      </c>
      <c r="AW30" s="26"/>
      <c r="AX30" s="420"/>
      <c r="AY30" s="414"/>
      <c r="AZ30" s="26"/>
      <c r="BA30" s="45"/>
      <c r="BB30" s="481"/>
      <c r="BC30" s="56"/>
      <c r="BD30" s="56"/>
      <c r="BE30" s="56"/>
      <c r="BF30" s="56"/>
      <c r="BG30" s="481"/>
      <c r="BI30" s="52"/>
      <c r="BJ30" s="52"/>
      <c r="BK30" s="52"/>
      <c r="BL30" s="52"/>
      <c r="BM30" s="52"/>
      <c r="BN30" s="30"/>
      <c r="BO30" s="664"/>
      <c r="BP30" s="57"/>
      <c r="BQ30" s="58"/>
      <c r="BR30" s="661"/>
      <c r="BS30" s="670"/>
      <c r="BT30" s="485"/>
      <c r="BU30" s="25"/>
      <c r="BV30" s="485"/>
      <c r="BW30" s="485"/>
      <c r="BX30" s="485"/>
      <c r="BY30" s="485"/>
      <c r="BZ30" s="485"/>
      <c r="CA30" s="485"/>
      <c r="CB30" s="7"/>
      <c r="CC30" s="7"/>
      <c r="CD30" s="7"/>
      <c r="CE30" s="7"/>
      <c r="CF30" s="7"/>
      <c r="CG30" s="7"/>
      <c r="CH30" s="7"/>
      <c r="CI30" s="7"/>
    </row>
    <row r="31" spans="1:87" ht="13.5" thickBot="1">
      <c r="A31" s="171"/>
      <c r="B31" s="170"/>
      <c r="C31" s="169"/>
      <c r="D31" s="25"/>
      <c r="E31" s="197"/>
      <c r="F31" s="184"/>
      <c r="G31" s="406"/>
      <c r="H31" s="198"/>
      <c r="I31" s="199"/>
      <c r="J31" s="199"/>
      <c r="K31" s="200"/>
      <c r="L31" s="199"/>
      <c r="M31" s="7"/>
      <c r="N31" s="571">
        <f>P31*7.8</f>
        <v>58500000</v>
      </c>
      <c r="O31" s="572"/>
      <c r="P31" s="571">
        <v>7500000</v>
      </c>
      <c r="Q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f t="shared" si="2"/>
        <v>58500000</v>
      </c>
      <c r="AU31" s="26"/>
      <c r="AV31" s="26">
        <f t="shared" si="3"/>
        <v>7500000</v>
      </c>
      <c r="AW31" s="26"/>
      <c r="AX31" s="420"/>
      <c r="AY31" s="414"/>
      <c r="AZ31" s="26"/>
      <c r="BA31" s="45"/>
      <c r="BB31" s="481"/>
      <c r="BC31" s="56"/>
      <c r="BD31" s="56"/>
      <c r="BE31" s="56"/>
      <c r="BF31" s="56"/>
      <c r="BG31" s="481"/>
      <c r="BH31" s="52"/>
      <c r="BI31" s="52"/>
      <c r="BJ31" s="52"/>
      <c r="BK31" s="52"/>
      <c r="BL31" s="52"/>
      <c r="BM31" s="52"/>
      <c r="BN31" s="30"/>
      <c r="BO31" s="664"/>
      <c r="BP31" s="57"/>
      <c r="BQ31" s="58"/>
      <c r="BR31" s="661"/>
      <c r="BS31" s="670"/>
      <c r="BT31" s="485"/>
      <c r="BU31" s="25"/>
      <c r="BV31" s="485"/>
      <c r="BW31" s="485"/>
      <c r="BX31" s="485"/>
      <c r="BY31" s="485"/>
      <c r="BZ31" s="485"/>
      <c r="CA31" s="485"/>
      <c r="CB31" s="7"/>
      <c r="CC31" s="7"/>
      <c r="CD31" s="7"/>
      <c r="CE31" s="7"/>
      <c r="CF31" s="7"/>
      <c r="CG31" s="7"/>
      <c r="CH31" s="7"/>
      <c r="CI31" s="7"/>
    </row>
    <row r="32" spans="1:87">
      <c r="A32" s="172"/>
      <c r="B32" s="170"/>
      <c r="C32" s="169"/>
      <c r="D32" s="25"/>
      <c r="E32" s="201" t="s">
        <v>30</v>
      </c>
      <c r="F32" s="202"/>
      <c r="G32" s="397" t="s">
        <v>15</v>
      </c>
      <c r="H32" s="185"/>
      <c r="I32" s="527">
        <v>116500000</v>
      </c>
      <c r="J32" s="185"/>
      <c r="K32" s="191">
        <f>I32/$K$4</f>
        <v>14935897.435897436</v>
      </c>
      <c r="L32" s="185"/>
      <c r="M32" s="481"/>
      <c r="N32" s="605">
        <f>SUM(N28:N31)</f>
        <v>58500000</v>
      </c>
      <c r="O32" s="573"/>
      <c r="P32" s="573">
        <f>SUM(P28:P31)</f>
        <v>7500000</v>
      </c>
      <c r="Q32" s="48"/>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f>N32+R32+V32+Z32+AD32+AH32+AL32+AP32</f>
        <v>58500000</v>
      </c>
      <c r="AU32" s="26"/>
      <c r="AV32" s="26">
        <f>P32+T32+X32+AB32+AF32+AJ32+AN32+AR32</f>
        <v>7500000</v>
      </c>
      <c r="AW32" s="26"/>
      <c r="AX32" s="420">
        <f>I32-AT32</f>
        <v>58000000</v>
      </c>
      <c r="AY32" s="414">
        <f>K32-AV32</f>
        <v>7435897.435897436</v>
      </c>
      <c r="AZ32" s="26"/>
      <c r="BA32" s="45"/>
      <c r="BB32" s="57"/>
      <c r="BC32" s="57"/>
      <c r="BD32" s="57"/>
      <c r="BE32" s="57"/>
      <c r="BF32" s="57"/>
      <c r="BG32" s="57"/>
      <c r="BH32" s="305">
        <f>9000000*7.8</f>
        <v>70200000</v>
      </c>
      <c r="BI32" s="57"/>
      <c r="BJ32" s="57"/>
      <c r="BK32" s="57"/>
      <c r="BL32" s="57"/>
      <c r="BM32" s="57"/>
      <c r="BN32" s="30"/>
      <c r="BO32" s="664"/>
      <c r="BP32" s="52"/>
      <c r="BQ32" s="58"/>
      <c r="BR32" s="661"/>
      <c r="BS32" s="670" t="s">
        <v>9</v>
      </c>
      <c r="BT32" s="485"/>
      <c r="BU32" s="486"/>
      <c r="BV32" s="485"/>
      <c r="BW32" s="485"/>
      <c r="BX32" s="485"/>
      <c r="BY32" s="485"/>
      <c r="BZ32" s="485"/>
      <c r="CA32" s="485"/>
      <c r="CB32" s="7"/>
      <c r="CC32" s="7"/>
      <c r="CD32" s="7"/>
      <c r="CE32" s="7"/>
      <c r="CF32" s="7"/>
      <c r="CG32" s="7"/>
      <c r="CH32" s="7"/>
      <c r="CI32" s="7"/>
    </row>
    <row r="33" spans="1:87">
      <c r="A33" s="172"/>
      <c r="B33" s="170"/>
      <c r="C33" s="55"/>
      <c r="D33" s="25"/>
      <c r="E33" s="203"/>
      <c r="F33" s="204"/>
      <c r="G33" s="407"/>
      <c r="H33" s="185"/>
      <c r="I33" s="185"/>
      <c r="J33" s="185"/>
      <c r="K33" s="191"/>
      <c r="L33" s="185"/>
      <c r="M33" s="481"/>
      <c r="N33" s="48"/>
      <c r="O33" s="48"/>
      <c r="P33" s="48"/>
      <c r="Q33" s="48"/>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420"/>
      <c r="AY33" s="414"/>
      <c r="AZ33" s="26"/>
      <c r="BA33" s="45"/>
      <c r="BB33" s="57"/>
      <c r="BC33" s="57"/>
      <c r="BD33" s="57"/>
      <c r="BE33" s="57"/>
      <c r="BF33" s="57"/>
      <c r="BG33" s="57"/>
      <c r="BH33" s="77" t="s">
        <v>56</v>
      </c>
      <c r="BI33" s="57"/>
      <c r="BJ33" s="57"/>
      <c r="BK33" s="57"/>
      <c r="BL33" s="57"/>
      <c r="BM33" s="57"/>
      <c r="BN33" s="30"/>
      <c r="BO33" s="664"/>
      <c r="BP33" s="52"/>
      <c r="BQ33" s="58"/>
      <c r="BR33" s="661"/>
      <c r="BS33" s="670"/>
      <c r="BT33" s="485"/>
      <c r="BU33" s="486"/>
      <c r="BV33" s="485"/>
      <c r="BW33" s="485"/>
      <c r="BX33" s="485"/>
      <c r="BY33" s="485"/>
      <c r="BZ33" s="485"/>
      <c r="CA33" s="485"/>
      <c r="CB33" s="7"/>
      <c r="CC33" s="7"/>
      <c r="CD33" s="7"/>
      <c r="CE33" s="7"/>
      <c r="CF33" s="7"/>
      <c r="CG33" s="7"/>
      <c r="CH33" s="7"/>
      <c r="CI33" s="7"/>
    </row>
    <row r="34" spans="1:87" ht="91">
      <c r="A34" s="33"/>
      <c r="B34" s="170"/>
      <c r="C34" s="60"/>
      <c r="D34" s="25"/>
      <c r="E34" s="201" t="s">
        <v>81</v>
      </c>
      <c r="F34" s="202"/>
      <c r="G34" s="397" t="s">
        <v>15</v>
      </c>
      <c r="H34" s="205"/>
      <c r="I34" s="540">
        <v>50000000</v>
      </c>
      <c r="J34" s="206"/>
      <c r="K34" s="191">
        <f>I34/$K$4</f>
        <v>6410256.41025641</v>
      </c>
      <c r="L34" s="185"/>
      <c r="M34" s="481"/>
      <c r="N34" s="607">
        <f>P34*7.8</f>
        <v>30529200</v>
      </c>
      <c r="O34" s="531"/>
      <c r="P34" s="531">
        <f>1209000+2705000</f>
        <v>3914000</v>
      </c>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f>N34+R34+V34+Z34+AD34+AH34+AL34+AP34</f>
        <v>30529200</v>
      </c>
      <c r="AU34" s="26"/>
      <c r="AV34" s="26">
        <f>P34+T34+X34+AB34+AF34+AJ34+AN34+AR34</f>
        <v>3914000</v>
      </c>
      <c r="AW34" s="26"/>
      <c r="AX34" s="420">
        <f>I34-AT34</f>
        <v>19470800</v>
      </c>
      <c r="AY34" s="414">
        <f>K34-AV34</f>
        <v>2496256.41025641</v>
      </c>
      <c r="AZ34" s="26"/>
      <c r="BA34" s="36"/>
      <c r="BB34" s="36"/>
      <c r="BC34" s="36"/>
      <c r="BD34" s="36"/>
      <c r="BE34" s="36"/>
      <c r="BF34" s="36"/>
      <c r="BG34" s="57"/>
      <c r="BH34" s="481"/>
      <c r="BI34" s="57"/>
      <c r="BJ34" s="57"/>
      <c r="BK34" s="7"/>
      <c r="BL34" s="30"/>
      <c r="BM34" s="30"/>
      <c r="BN34" s="30"/>
      <c r="BO34" s="664"/>
      <c r="BP34" s="484"/>
      <c r="BQ34" s="58"/>
      <c r="BR34" s="661"/>
      <c r="BS34" s="670" t="s">
        <v>34</v>
      </c>
      <c r="BT34" s="484"/>
      <c r="BU34" s="50"/>
      <c r="BV34" s="485"/>
      <c r="BW34" s="485"/>
      <c r="BX34" s="485"/>
      <c r="BY34" s="485"/>
      <c r="BZ34" s="485"/>
      <c r="CA34" s="485"/>
      <c r="CB34" s="7"/>
      <c r="CC34" s="7"/>
      <c r="CD34" s="7"/>
      <c r="CE34" s="7"/>
      <c r="CF34" s="7"/>
      <c r="CG34" s="7"/>
      <c r="CH34" s="7"/>
      <c r="CI34" s="7"/>
    </row>
    <row r="35" spans="1:87">
      <c r="A35" s="33"/>
      <c r="B35" s="170"/>
      <c r="C35" s="60"/>
      <c r="D35" s="25"/>
      <c r="E35" s="201"/>
      <c r="F35" s="204"/>
      <c r="G35" s="407"/>
      <c r="H35" s="205"/>
      <c r="I35" s="206"/>
      <c r="J35" s="206"/>
      <c r="K35" s="207"/>
      <c r="L35" s="206"/>
      <c r="M35" s="481"/>
      <c r="N35" s="26"/>
      <c r="O35" s="26"/>
      <c r="P35" s="482"/>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420"/>
      <c r="AY35" s="414"/>
      <c r="AZ35" s="26"/>
      <c r="BA35" s="36"/>
      <c r="BB35" s="36"/>
      <c r="BC35" s="36"/>
      <c r="BD35" s="36"/>
      <c r="BE35" s="36"/>
      <c r="BF35" s="36"/>
      <c r="BG35" s="57"/>
      <c r="BI35" s="57"/>
      <c r="BJ35" s="57"/>
      <c r="BK35" s="7"/>
      <c r="BL35" s="30"/>
      <c r="BM35" s="30"/>
      <c r="BN35" s="30"/>
      <c r="BO35" s="664"/>
      <c r="BP35" s="484"/>
      <c r="BQ35" s="58"/>
      <c r="BR35" s="661"/>
      <c r="BS35" s="670"/>
      <c r="BT35" s="484"/>
      <c r="BU35" s="486"/>
      <c r="BV35" s="485"/>
      <c r="BW35" s="485"/>
      <c r="BX35" s="485"/>
      <c r="BY35" s="485"/>
      <c r="BZ35" s="485"/>
      <c r="CA35" s="485"/>
      <c r="CB35" s="7"/>
      <c r="CC35" s="7"/>
      <c r="CD35" s="7"/>
      <c r="CE35" s="7"/>
      <c r="CF35" s="7"/>
      <c r="CG35" s="7"/>
      <c r="CH35" s="7"/>
      <c r="CI35" s="7"/>
    </row>
    <row r="36" spans="1:87" ht="91">
      <c r="A36" s="33"/>
      <c r="B36" s="170"/>
      <c r="C36" s="60"/>
      <c r="D36" s="25"/>
      <c r="E36" s="201" t="s">
        <v>82</v>
      </c>
      <c r="F36" s="202"/>
      <c r="G36" s="397" t="s">
        <v>15</v>
      </c>
      <c r="H36" s="205"/>
      <c r="I36" s="540">
        <v>45000000</v>
      </c>
      <c r="J36" s="206"/>
      <c r="K36" s="191">
        <f>I36/$K$4</f>
        <v>5769230.769230769</v>
      </c>
      <c r="L36" s="185"/>
      <c r="M36" s="481"/>
      <c r="N36" s="26">
        <v>0</v>
      </c>
      <c r="O36" s="26"/>
      <c r="P36" s="26">
        <v>0</v>
      </c>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f>N36+R36+V36+Z36+AD36+AH36+AL36+AP36</f>
        <v>0</v>
      </c>
      <c r="AU36" s="26"/>
      <c r="AV36" s="26">
        <f>P36+T36+X36+AB36+AF36+AJ36+AN36+AR36</f>
        <v>0</v>
      </c>
      <c r="AW36" s="26"/>
      <c r="AX36" s="420">
        <f>I36-AT36</f>
        <v>45000000</v>
      </c>
      <c r="AY36" s="414">
        <f>K36-AV36</f>
        <v>5769230.769230769</v>
      </c>
      <c r="AZ36" s="26"/>
      <c r="BA36" s="36"/>
      <c r="BB36" s="36"/>
      <c r="BC36" s="36"/>
      <c r="BD36" s="36"/>
      <c r="BE36" s="36"/>
      <c r="BF36" s="36"/>
      <c r="BG36" s="36"/>
      <c r="BH36" s="30"/>
      <c r="BI36" s="30"/>
      <c r="BJ36" s="7"/>
      <c r="BK36" s="30"/>
      <c r="BL36" s="30"/>
      <c r="BM36" s="30"/>
      <c r="BN36" s="30"/>
      <c r="BO36" s="664"/>
      <c r="BP36" s="44"/>
      <c r="BQ36" s="58"/>
      <c r="BR36" s="661"/>
      <c r="BS36" s="670" t="s">
        <v>35</v>
      </c>
      <c r="BT36" s="484"/>
      <c r="BU36" s="50"/>
      <c r="BV36" s="485"/>
      <c r="BW36" s="485"/>
      <c r="BX36" s="485"/>
      <c r="BY36" s="485"/>
      <c r="BZ36" s="485"/>
      <c r="CA36" s="485"/>
      <c r="CB36" s="7"/>
      <c r="CC36" s="7"/>
      <c r="CD36" s="7"/>
      <c r="CE36" s="7"/>
      <c r="CF36" s="7"/>
      <c r="CG36" s="7"/>
      <c r="CH36" s="7"/>
      <c r="CI36" s="7"/>
    </row>
    <row r="37" spans="1:87">
      <c r="A37" s="33"/>
      <c r="B37" s="170"/>
      <c r="C37" s="60"/>
      <c r="D37" s="25"/>
      <c r="E37" s="201"/>
      <c r="F37" s="204"/>
      <c r="G37" s="407"/>
      <c r="H37" s="186"/>
      <c r="I37" s="206"/>
      <c r="J37" s="206"/>
      <c r="K37" s="207"/>
      <c r="L37" s="206"/>
      <c r="M37" s="481"/>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420"/>
      <c r="AY37" s="414"/>
      <c r="AZ37" s="26"/>
      <c r="BA37" s="36"/>
      <c r="BB37" s="36"/>
      <c r="BC37" s="36"/>
      <c r="BD37" s="36"/>
      <c r="BE37" s="36"/>
      <c r="BF37" s="36"/>
      <c r="BG37" s="36"/>
      <c r="BH37" s="30"/>
      <c r="BI37" s="30"/>
      <c r="BJ37" s="7"/>
      <c r="BK37" s="30"/>
      <c r="BL37" s="30"/>
      <c r="BM37" s="30"/>
      <c r="BN37" s="30"/>
      <c r="BO37" s="664"/>
      <c r="BP37" s="44"/>
      <c r="BQ37" s="58"/>
      <c r="BR37" s="661"/>
      <c r="BS37" s="670"/>
      <c r="BT37" s="485"/>
      <c r="BU37" s="486"/>
      <c r="BV37" s="485"/>
      <c r="BW37" s="485"/>
      <c r="BX37" s="485"/>
      <c r="BY37" s="485"/>
      <c r="BZ37" s="485"/>
      <c r="CA37" s="485"/>
      <c r="CB37" s="7"/>
      <c r="CC37" s="7"/>
      <c r="CD37" s="7"/>
      <c r="CE37" s="7"/>
      <c r="CF37" s="7"/>
      <c r="CG37" s="7"/>
      <c r="CH37" s="7"/>
      <c r="CI37" s="7"/>
    </row>
    <row r="38" spans="1:87">
      <c r="A38" s="33"/>
      <c r="B38" s="170"/>
      <c r="C38" s="60"/>
      <c r="D38" s="25"/>
      <c r="E38" s="201" t="s">
        <v>105</v>
      </c>
      <c r="F38" s="202"/>
      <c r="G38" s="397" t="s">
        <v>15</v>
      </c>
      <c r="H38" s="205"/>
      <c r="I38" s="540">
        <v>31200000</v>
      </c>
      <c r="J38" s="206"/>
      <c r="K38" s="191">
        <f>I38/$K$4</f>
        <v>4000000</v>
      </c>
      <c r="L38" s="185"/>
      <c r="M38" s="481"/>
      <c r="N38" s="26">
        <v>0</v>
      </c>
      <c r="O38" s="26"/>
      <c r="P38" s="26">
        <v>0</v>
      </c>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f>N38+R38+V38+Z38+AD38+AH38+AL38+AP38</f>
        <v>0</v>
      </c>
      <c r="AU38" s="26"/>
      <c r="AV38" s="26">
        <f>P38+T38+X38+AB38+AF38+AJ38+AN38+AR38</f>
        <v>0</v>
      </c>
      <c r="AW38" s="26"/>
      <c r="AX38" s="420">
        <f>I38-AT38</f>
        <v>31200000</v>
      </c>
      <c r="AY38" s="414">
        <f>K38-AV38</f>
        <v>4000000</v>
      </c>
      <c r="AZ38" s="26"/>
      <c r="BA38" s="36"/>
      <c r="BB38" s="36"/>
      <c r="BC38" s="36"/>
      <c r="BD38" s="36"/>
      <c r="BE38" s="36"/>
      <c r="BF38" s="36"/>
      <c r="BG38" s="36"/>
      <c r="BH38" s="30"/>
      <c r="BI38" s="30"/>
      <c r="BJ38" s="7"/>
      <c r="BK38" s="30"/>
      <c r="BL38" s="30"/>
      <c r="BM38" s="30"/>
      <c r="BN38" s="30"/>
      <c r="BO38" s="664"/>
      <c r="BP38" s="44"/>
      <c r="BQ38" s="58"/>
      <c r="BR38" s="661"/>
      <c r="BS38" s="670" t="s">
        <v>9</v>
      </c>
      <c r="BT38" s="484"/>
      <c r="BU38" s="486"/>
      <c r="BV38" s="485"/>
      <c r="BW38" s="485"/>
      <c r="BX38" s="485"/>
      <c r="BY38" s="485"/>
      <c r="BZ38" s="485"/>
      <c r="CA38" s="485"/>
      <c r="CB38" s="7"/>
      <c r="CC38" s="7"/>
      <c r="CD38" s="7"/>
      <c r="CE38" s="7"/>
      <c r="CF38" s="7"/>
      <c r="CG38" s="7"/>
      <c r="CH38" s="7"/>
      <c r="CI38" s="7"/>
    </row>
    <row r="39" spans="1:87">
      <c r="A39" s="33"/>
      <c r="B39" s="170"/>
      <c r="C39" s="60"/>
      <c r="D39" s="25"/>
      <c r="E39" s="201"/>
      <c r="F39" s="204"/>
      <c r="G39" s="407"/>
      <c r="H39" s="205"/>
      <c r="I39" s="206"/>
      <c r="J39" s="206"/>
      <c r="K39" s="207"/>
      <c r="L39" s="206"/>
      <c r="M39" s="481"/>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420"/>
      <c r="AY39" s="414"/>
      <c r="AZ39" s="26"/>
      <c r="BA39" s="36"/>
      <c r="BB39" s="36"/>
      <c r="BC39" s="36"/>
      <c r="BD39" s="36"/>
      <c r="BE39" s="36"/>
      <c r="BF39" s="36"/>
      <c r="BG39" s="36"/>
      <c r="BH39" s="30"/>
      <c r="BI39" s="30"/>
      <c r="BJ39" s="7"/>
      <c r="BK39" s="30"/>
      <c r="BL39" s="30"/>
      <c r="BM39" s="30"/>
      <c r="BN39" s="30"/>
      <c r="BO39" s="664"/>
      <c r="BP39" s="44"/>
      <c r="BQ39" s="58"/>
      <c r="BR39" s="661"/>
      <c r="BS39" s="670"/>
      <c r="BT39" s="484"/>
      <c r="BU39" s="486"/>
      <c r="BV39" s="485"/>
      <c r="BW39" s="485"/>
      <c r="BX39" s="485"/>
      <c r="BY39" s="485"/>
      <c r="BZ39" s="485"/>
      <c r="CA39" s="485"/>
      <c r="CB39" s="7"/>
      <c r="CC39" s="7"/>
      <c r="CD39" s="7"/>
      <c r="CE39" s="7"/>
      <c r="CF39" s="7"/>
      <c r="CG39" s="7"/>
      <c r="CH39" s="7"/>
      <c r="CI39" s="7"/>
    </row>
    <row r="40" spans="1:87">
      <c r="A40" s="33"/>
      <c r="B40" s="170"/>
      <c r="C40" s="60"/>
      <c r="D40" s="25"/>
      <c r="E40" s="201" t="s">
        <v>18</v>
      </c>
      <c r="F40" s="202"/>
      <c r="G40" s="397" t="s">
        <v>15</v>
      </c>
      <c r="H40" s="205"/>
      <c r="I40" s="540">
        <v>25000000</v>
      </c>
      <c r="J40" s="206"/>
      <c r="K40" s="191">
        <f>I40/$K$4</f>
        <v>3205128.205128205</v>
      </c>
      <c r="L40" s="185"/>
      <c r="M40" s="481"/>
      <c r="N40" s="610">
        <f>P40*7.8</f>
        <v>2503800</v>
      </c>
      <c r="O40" s="531"/>
      <c r="P40" s="531">
        <v>321000</v>
      </c>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f>N40+R40+V40+Z40+AD40+AH40+AL40+AP40</f>
        <v>2503800</v>
      </c>
      <c r="AU40" s="26"/>
      <c r="AV40" s="26">
        <f>P40+T40+X40+AB40+AF40+AJ40+AN40+AR40</f>
        <v>321000</v>
      </c>
      <c r="AW40" s="26"/>
      <c r="AX40" s="420">
        <f>I40-AT40</f>
        <v>22496200</v>
      </c>
      <c r="AY40" s="414">
        <f>K40-AV40</f>
        <v>2884128.205128205</v>
      </c>
      <c r="AZ40" s="26"/>
      <c r="BA40" s="36"/>
      <c r="BB40" s="36"/>
      <c r="BC40" s="36"/>
      <c r="BD40" s="36"/>
      <c r="BE40" s="36"/>
      <c r="BF40" s="36"/>
      <c r="BG40" s="36"/>
      <c r="BH40" s="30"/>
      <c r="BI40" s="30"/>
      <c r="BJ40" s="7"/>
      <c r="BK40" s="30"/>
      <c r="BL40" s="30"/>
      <c r="BM40" s="30"/>
      <c r="BN40" s="30"/>
      <c r="BO40" s="664"/>
      <c r="BP40" s="52"/>
      <c r="BQ40" s="58"/>
      <c r="BR40" s="661"/>
      <c r="BS40" s="670" t="s">
        <v>34</v>
      </c>
      <c r="BT40" s="484"/>
      <c r="BU40" s="50"/>
      <c r="BV40" s="485"/>
      <c r="BW40" s="485"/>
      <c r="BX40" s="485"/>
      <c r="BY40" s="485"/>
      <c r="BZ40" s="485"/>
      <c r="CA40" s="485"/>
      <c r="CB40" s="7"/>
      <c r="CC40" s="7"/>
      <c r="CD40" s="7"/>
      <c r="CE40" s="7"/>
      <c r="CF40" s="7"/>
      <c r="CG40" s="7"/>
      <c r="CH40" s="7"/>
      <c r="CI40" s="7"/>
    </row>
    <row r="41" spans="1:87">
      <c r="A41" s="33"/>
      <c r="B41" s="170"/>
      <c r="C41" s="60"/>
      <c r="D41" s="25"/>
      <c r="E41" s="476"/>
      <c r="F41" s="204"/>
      <c r="G41" s="407"/>
      <c r="H41" s="205"/>
      <c r="I41" s="206"/>
      <c r="J41" s="206"/>
      <c r="K41" s="207"/>
      <c r="L41" s="206"/>
      <c r="M41" s="481"/>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420"/>
      <c r="AY41" s="414"/>
      <c r="AZ41" s="26"/>
      <c r="BA41" s="36"/>
      <c r="BB41" s="36"/>
      <c r="BC41" s="36"/>
      <c r="BD41" s="36"/>
      <c r="BE41" s="36"/>
      <c r="BF41" s="36"/>
      <c r="BG41" s="36"/>
      <c r="BH41" s="30"/>
      <c r="BI41" s="30"/>
      <c r="BJ41" s="7"/>
      <c r="BK41" s="30"/>
      <c r="BL41" s="30"/>
      <c r="BM41" s="30"/>
      <c r="BN41" s="30"/>
      <c r="BO41" s="664"/>
      <c r="BP41" s="52"/>
      <c r="BQ41" s="58"/>
      <c r="BR41" s="661"/>
      <c r="BS41" s="670"/>
      <c r="BT41" s="484"/>
      <c r="BU41" s="486"/>
      <c r="BV41" s="485"/>
      <c r="BW41" s="485"/>
      <c r="BX41" s="485"/>
      <c r="BY41" s="485"/>
      <c r="BZ41" s="485"/>
      <c r="CA41" s="485"/>
      <c r="CB41" s="7"/>
      <c r="CC41" s="7"/>
      <c r="CD41" s="7"/>
      <c r="CE41" s="7"/>
      <c r="CF41" s="7"/>
      <c r="CG41" s="7"/>
      <c r="CH41" s="7"/>
      <c r="CI41" s="7"/>
    </row>
    <row r="42" spans="1:87">
      <c r="A42" s="33"/>
      <c r="B42" s="170"/>
      <c r="C42" s="60"/>
      <c r="D42" s="25"/>
      <c r="E42" s="201" t="s">
        <v>83</v>
      </c>
      <c r="F42" s="202"/>
      <c r="G42" s="397" t="s">
        <v>15</v>
      </c>
      <c r="H42" s="205"/>
      <c r="I42" s="527">
        <v>39000000</v>
      </c>
      <c r="J42" s="185"/>
      <c r="K42" s="191">
        <f>I42/$K$4</f>
        <v>5000000</v>
      </c>
      <c r="L42" s="185"/>
      <c r="M42" s="481"/>
      <c r="N42" s="608">
        <f>P42*7.8</f>
        <v>0</v>
      </c>
      <c r="O42" s="26"/>
      <c r="P42" s="26"/>
      <c r="Q42" s="26"/>
      <c r="R42" s="7"/>
      <c r="S42" s="7"/>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f>N42+R42+V42+Z42+AD42+AH42+AL42+AP42</f>
        <v>0</v>
      </c>
      <c r="AU42" s="26"/>
      <c r="AV42" s="26">
        <f>P42+T42+X42+AB42+AF42+AJ42+AN42+AR42</f>
        <v>0</v>
      </c>
      <c r="AW42" s="26"/>
      <c r="AX42" s="420">
        <f>I42-AT42</f>
        <v>39000000</v>
      </c>
      <c r="AY42" s="414">
        <f>K42-AV42</f>
        <v>5000000</v>
      </c>
      <c r="AZ42" s="26"/>
      <c r="BA42" s="36"/>
      <c r="BB42" s="36"/>
      <c r="BC42" s="36"/>
      <c r="BD42" s="36"/>
      <c r="BE42" s="36"/>
      <c r="BF42" s="36"/>
      <c r="BG42" s="36"/>
      <c r="BH42" s="30"/>
      <c r="BI42" s="30"/>
      <c r="BJ42" s="7"/>
      <c r="BK42" s="30"/>
      <c r="BL42" s="30"/>
      <c r="BM42" s="30"/>
      <c r="BN42" s="30"/>
      <c r="BO42" s="664"/>
      <c r="BP42" s="484"/>
      <c r="BQ42" s="58"/>
      <c r="BR42" s="661"/>
      <c r="BS42" s="670" t="s">
        <v>9</v>
      </c>
      <c r="BT42" s="485"/>
      <c r="BU42" s="486"/>
      <c r="BV42" s="485"/>
      <c r="BW42" s="485"/>
      <c r="BX42" s="485"/>
      <c r="BY42" s="485"/>
      <c r="BZ42" s="485"/>
      <c r="CA42" s="485"/>
      <c r="CB42" s="7"/>
      <c r="CC42" s="7"/>
      <c r="CD42" s="7"/>
      <c r="CE42" s="7"/>
      <c r="CF42" s="7"/>
      <c r="CG42" s="7"/>
      <c r="CH42" s="7"/>
      <c r="CI42" s="7"/>
    </row>
    <row r="43" spans="1:87">
      <c r="A43" s="33"/>
      <c r="B43" s="170"/>
      <c r="C43" s="60"/>
      <c r="D43" s="25"/>
      <c r="E43" s="201"/>
      <c r="F43" s="204"/>
      <c r="G43" s="407"/>
      <c r="H43" s="205"/>
      <c r="I43" s="185"/>
      <c r="J43" s="185"/>
      <c r="K43" s="191"/>
      <c r="L43" s="185"/>
      <c r="M43" s="481"/>
      <c r="N43" s="26"/>
      <c r="O43" s="26"/>
      <c r="P43" s="482"/>
      <c r="Q43" s="26"/>
      <c r="R43" s="7"/>
      <c r="S43" s="7"/>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420"/>
      <c r="AY43" s="414"/>
      <c r="AZ43" s="26"/>
      <c r="BA43" s="36"/>
      <c r="BB43" s="36"/>
      <c r="BC43" s="36"/>
      <c r="BD43" s="36"/>
      <c r="BE43" s="36"/>
      <c r="BF43" s="36"/>
      <c r="BG43" s="36"/>
      <c r="BH43" s="30"/>
      <c r="BI43" s="30"/>
      <c r="BJ43" s="7"/>
      <c r="BK43" s="30"/>
      <c r="BL43" s="30"/>
      <c r="BM43" s="30"/>
      <c r="BN43" s="30"/>
      <c r="BO43" s="664"/>
      <c r="BP43" s="484"/>
      <c r="BQ43" s="58"/>
      <c r="BR43" s="661"/>
      <c r="BS43" s="670"/>
      <c r="BT43" s="485"/>
      <c r="BU43" s="486"/>
      <c r="BV43" s="485"/>
      <c r="BW43" s="485"/>
      <c r="BX43" s="485"/>
      <c r="BY43" s="485"/>
      <c r="BZ43" s="485"/>
      <c r="CA43" s="485"/>
      <c r="CB43" s="7"/>
      <c r="CC43" s="7"/>
      <c r="CD43" s="7"/>
      <c r="CE43" s="7"/>
      <c r="CF43" s="7"/>
      <c r="CG43" s="7"/>
      <c r="CH43" s="7"/>
      <c r="CI43" s="7"/>
    </row>
    <row r="44" spans="1:87">
      <c r="A44" s="33"/>
      <c r="B44" s="170"/>
      <c r="C44" s="60"/>
      <c r="D44" s="25"/>
      <c r="E44" s="201" t="s">
        <v>27</v>
      </c>
      <c r="F44" s="202"/>
      <c r="G44" s="397" t="s">
        <v>15</v>
      </c>
      <c r="H44" s="205"/>
      <c r="I44" s="527">
        <v>5000000</v>
      </c>
      <c r="J44" s="185"/>
      <c r="K44" s="191">
        <f>I44/$K$4</f>
        <v>641025.641025641</v>
      </c>
      <c r="L44" s="185"/>
      <c r="M44" s="481"/>
      <c r="N44" s="26">
        <v>0</v>
      </c>
      <c r="O44" s="26"/>
      <c r="P44" s="26">
        <v>0</v>
      </c>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f>N44+R44+V44+Z44+AD44+AH44+AL44+AP44</f>
        <v>0</v>
      </c>
      <c r="AU44" s="26"/>
      <c r="AV44" s="26">
        <f>P44+T44+X44+AB44+AF44+AJ44+AN44+AR44</f>
        <v>0</v>
      </c>
      <c r="AW44" s="26"/>
      <c r="AX44" s="420">
        <f>I44-AT44</f>
        <v>5000000</v>
      </c>
      <c r="AY44" s="414">
        <f>K44-AV44</f>
        <v>641025.641025641</v>
      </c>
      <c r="AZ44" s="26"/>
      <c r="BA44" s="36"/>
      <c r="BB44" s="36"/>
      <c r="BC44" s="36"/>
      <c r="BD44" s="36"/>
      <c r="BE44" s="36"/>
      <c r="BF44" s="36"/>
      <c r="BG44" s="36"/>
      <c r="BH44" s="30"/>
      <c r="BI44" s="30"/>
      <c r="BJ44" s="7"/>
      <c r="BK44" s="30"/>
      <c r="BL44" s="30"/>
      <c r="BM44" s="30"/>
      <c r="BN44" s="30"/>
      <c r="BO44" s="664"/>
      <c r="BP44" s="484"/>
      <c r="BQ44" s="58"/>
      <c r="BR44" s="661"/>
      <c r="BS44" s="670" t="s">
        <v>9</v>
      </c>
      <c r="BT44" s="485"/>
      <c r="BU44" s="486"/>
      <c r="BV44" s="485"/>
      <c r="BW44" s="485"/>
      <c r="BX44" s="485"/>
      <c r="BY44" s="485"/>
      <c r="BZ44" s="485"/>
      <c r="CA44" s="485"/>
      <c r="CB44" s="7"/>
      <c r="CC44" s="7"/>
      <c r="CD44" s="7"/>
      <c r="CE44" s="7"/>
      <c r="CF44" s="7"/>
      <c r="CG44" s="7"/>
      <c r="CH44" s="7"/>
      <c r="CI44" s="7"/>
    </row>
    <row r="45" spans="1:87">
      <c r="A45" s="33"/>
      <c r="B45" s="170"/>
      <c r="C45" s="60"/>
      <c r="D45" s="25"/>
      <c r="E45" s="201"/>
      <c r="F45" s="204"/>
      <c r="G45" s="407"/>
      <c r="H45" s="205"/>
      <c r="I45" s="185"/>
      <c r="J45" s="185"/>
      <c r="K45" s="191"/>
      <c r="L45" s="185"/>
      <c r="M45" s="481"/>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420"/>
      <c r="AY45" s="414"/>
      <c r="AZ45" s="26"/>
      <c r="BA45" s="36"/>
      <c r="BB45" s="36"/>
      <c r="BC45" s="36"/>
      <c r="BD45" s="36"/>
      <c r="BE45" s="36"/>
      <c r="BF45" s="36"/>
      <c r="BG45" s="36"/>
      <c r="BH45" s="30"/>
      <c r="BI45" s="30"/>
      <c r="BJ45" s="7"/>
      <c r="BK45" s="30"/>
      <c r="BL45" s="30"/>
      <c r="BM45" s="30"/>
      <c r="BN45" s="30"/>
      <c r="BO45" s="664"/>
      <c r="BP45" s="484"/>
      <c r="BQ45" s="58"/>
      <c r="BR45" s="661"/>
      <c r="BS45" s="670"/>
      <c r="BT45" s="485"/>
      <c r="BU45" s="486"/>
      <c r="BV45" s="485"/>
      <c r="BW45" s="485"/>
      <c r="BX45" s="485"/>
      <c r="BY45" s="485"/>
      <c r="BZ45" s="485"/>
      <c r="CA45" s="485"/>
      <c r="CB45" s="7"/>
      <c r="CC45" s="7"/>
      <c r="CD45" s="7"/>
      <c r="CE45" s="7"/>
      <c r="CF45" s="7"/>
      <c r="CG45" s="7"/>
      <c r="CH45" s="7"/>
      <c r="CI45" s="7"/>
    </row>
    <row r="46" spans="1:87">
      <c r="A46" s="33"/>
      <c r="B46" s="170"/>
      <c r="C46" s="60"/>
      <c r="D46" s="25"/>
      <c r="E46" s="201" t="s">
        <v>28</v>
      </c>
      <c r="F46" s="202"/>
      <c r="G46" s="397" t="s">
        <v>15</v>
      </c>
      <c r="H46" s="205"/>
      <c r="I46" s="185">
        <v>0</v>
      </c>
      <c r="J46" s="185"/>
      <c r="K46" s="191">
        <v>0</v>
      </c>
      <c r="L46" s="185"/>
      <c r="M46" s="481"/>
      <c r="N46" s="26">
        <v>0</v>
      </c>
      <c r="O46" s="26"/>
      <c r="P46" s="26">
        <v>0</v>
      </c>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f>N46+R46+V46+Z46+AD46+AH46+AL46+AP46</f>
        <v>0</v>
      </c>
      <c r="AU46" s="26"/>
      <c r="AV46" s="26">
        <f>P46+T46+X46+AB46+AF46+AJ46+AN46+AR46</f>
        <v>0</v>
      </c>
      <c r="AW46" s="26"/>
      <c r="AX46" s="420">
        <f>I46-AT46</f>
        <v>0</v>
      </c>
      <c r="AY46" s="414">
        <f>K46-AV46</f>
        <v>0</v>
      </c>
      <c r="AZ46" s="26"/>
      <c r="BA46" s="36"/>
      <c r="BB46" s="36"/>
      <c r="BC46" s="36"/>
      <c r="BD46" s="36"/>
      <c r="BE46" s="36"/>
      <c r="BF46" s="36"/>
      <c r="BG46" s="36"/>
      <c r="BH46" s="30"/>
      <c r="BI46" s="30"/>
      <c r="BJ46" s="7"/>
      <c r="BK46" s="30"/>
      <c r="BL46" s="30"/>
      <c r="BM46" s="30"/>
      <c r="BN46" s="30"/>
      <c r="BO46" s="664"/>
      <c r="BP46" s="484"/>
      <c r="BQ46" s="58"/>
      <c r="BR46" s="661"/>
      <c r="BS46" s="670" t="s">
        <v>9</v>
      </c>
      <c r="BT46" s="485"/>
      <c r="BU46" s="486"/>
      <c r="BV46" s="485"/>
      <c r="BW46" s="485"/>
      <c r="BX46" s="485"/>
      <c r="BY46" s="485"/>
      <c r="BZ46" s="485"/>
      <c r="CA46" s="485"/>
      <c r="CB46" s="7"/>
      <c r="CC46" s="7"/>
      <c r="CD46" s="7"/>
      <c r="CE46" s="7"/>
      <c r="CF46" s="7"/>
      <c r="CG46" s="7"/>
      <c r="CH46" s="7"/>
      <c r="CI46" s="7"/>
    </row>
    <row r="47" spans="1:87">
      <c r="A47" s="33"/>
      <c r="B47" s="170"/>
      <c r="C47" s="60"/>
      <c r="D47" s="25"/>
      <c r="E47" s="201"/>
      <c r="F47" s="204"/>
      <c r="G47" s="407"/>
      <c r="H47" s="205"/>
      <c r="I47" s="185"/>
      <c r="J47" s="185"/>
      <c r="K47" s="191"/>
      <c r="L47" s="185"/>
      <c r="M47" s="481"/>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420"/>
      <c r="AY47" s="414"/>
      <c r="AZ47" s="26"/>
      <c r="BA47" s="36"/>
      <c r="BB47" s="36"/>
      <c r="BC47" s="36"/>
      <c r="BD47" s="36"/>
      <c r="BE47" s="36"/>
      <c r="BF47" s="36"/>
      <c r="BG47" s="36"/>
      <c r="BH47" s="30"/>
      <c r="BI47" s="30"/>
      <c r="BJ47" s="7"/>
      <c r="BK47" s="30"/>
      <c r="BL47" s="30"/>
      <c r="BM47" s="30"/>
      <c r="BN47" s="30"/>
      <c r="BO47" s="664"/>
      <c r="BP47" s="484"/>
      <c r="BQ47" s="58"/>
      <c r="BR47" s="661"/>
      <c r="BS47" s="670"/>
      <c r="BT47" s="485"/>
      <c r="BU47" s="486"/>
      <c r="BV47" s="485"/>
      <c r="BW47" s="485"/>
      <c r="BX47" s="485"/>
      <c r="BY47" s="485"/>
      <c r="BZ47" s="485"/>
      <c r="CA47" s="485"/>
      <c r="CB47" s="7"/>
      <c r="CC47" s="7"/>
      <c r="CD47" s="7"/>
      <c r="CE47" s="7"/>
      <c r="CF47" s="7"/>
      <c r="CG47" s="7"/>
      <c r="CH47" s="7"/>
      <c r="CI47" s="7"/>
    </row>
    <row r="48" spans="1:87" ht="13.5" thickBot="1">
      <c r="A48" s="33"/>
      <c r="B48" s="170"/>
      <c r="C48" s="60"/>
      <c r="D48" s="25"/>
      <c r="E48" s="208" t="s">
        <v>31</v>
      </c>
      <c r="F48" s="209"/>
      <c r="G48" s="398" t="s">
        <v>15</v>
      </c>
      <c r="H48" s="210"/>
      <c r="I48" s="541">
        <f>K48*7.8</f>
        <v>7800000</v>
      </c>
      <c r="J48" s="193"/>
      <c r="K48" s="194">
        <v>1000000</v>
      </c>
      <c r="L48" s="185"/>
      <c r="M48" s="481"/>
      <c r="N48" s="258">
        <f>P48*7.8</f>
        <v>0</v>
      </c>
      <c r="O48" s="7"/>
      <c r="P48" s="26">
        <v>0</v>
      </c>
      <c r="Q48" s="26"/>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26">
        <f>N48+R48+V48+Z48+AD48+AH48+AL48+AP48</f>
        <v>0</v>
      </c>
      <c r="AU48" s="26"/>
      <c r="AV48" s="26">
        <f>P48+T48+X48+AB48+AF48+AJ48+AN48+AR48</f>
        <v>0</v>
      </c>
      <c r="AW48" s="7"/>
      <c r="AX48" s="420">
        <f>I48-AT48</f>
        <v>7800000</v>
      </c>
      <c r="AY48" s="414">
        <f>K48-AV48</f>
        <v>1000000</v>
      </c>
      <c r="AZ48" s="7"/>
      <c r="BA48" s="61"/>
      <c r="BB48" s="62"/>
      <c r="BC48" s="62"/>
      <c r="BD48" s="62"/>
      <c r="BE48" s="62"/>
      <c r="BF48" s="62"/>
      <c r="BG48" s="62"/>
      <c r="BH48" s="62"/>
      <c r="BI48" s="62"/>
      <c r="BJ48" s="7"/>
      <c r="BK48" s="62"/>
      <c r="BL48" s="62"/>
      <c r="BM48" s="62"/>
      <c r="BN48" s="62"/>
      <c r="BO48" s="664"/>
      <c r="BP48" s="485"/>
      <c r="BQ48" s="58"/>
      <c r="BR48" s="661"/>
      <c r="BS48" s="670" t="s">
        <v>9</v>
      </c>
      <c r="BT48" s="485"/>
      <c r="BU48" s="486"/>
      <c r="BV48" s="485"/>
      <c r="BW48" s="485"/>
      <c r="BX48" s="485"/>
      <c r="BY48" s="485"/>
      <c r="BZ48" s="485"/>
      <c r="CA48" s="485"/>
      <c r="CB48" s="7"/>
      <c r="CC48" s="7"/>
      <c r="CD48" s="7"/>
      <c r="CE48" s="7"/>
      <c r="CF48" s="7"/>
      <c r="CG48" s="7"/>
      <c r="CH48" s="7"/>
      <c r="CI48" s="7"/>
    </row>
    <row r="49" spans="1:87">
      <c r="A49" s="33"/>
      <c r="B49" s="33"/>
      <c r="C49" s="60"/>
      <c r="D49" s="25"/>
      <c r="E49" s="34"/>
      <c r="F49" s="34"/>
      <c r="G49" s="34"/>
      <c r="H49" s="35"/>
      <c r="I49" s="35"/>
      <c r="J49" s="35"/>
      <c r="K49" s="35"/>
      <c r="L49" s="35"/>
      <c r="M49" s="7"/>
      <c r="N49" s="7"/>
      <c r="O49" s="7"/>
      <c r="P49" s="482"/>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427"/>
      <c r="AY49" s="428"/>
      <c r="AZ49" s="7"/>
      <c r="BA49" s="61"/>
      <c r="BB49" s="62"/>
      <c r="BC49" s="62"/>
      <c r="BD49" s="62"/>
      <c r="BE49" s="62"/>
      <c r="BF49" s="62"/>
      <c r="BG49" s="62"/>
      <c r="BH49" s="62"/>
      <c r="BI49" s="62"/>
      <c r="BJ49" s="7"/>
      <c r="BK49" s="62"/>
      <c r="BL49" s="62"/>
      <c r="BM49" s="62"/>
      <c r="BN49" s="62"/>
      <c r="BO49" s="63"/>
      <c r="BP49" s="485"/>
      <c r="BQ49" s="58"/>
      <c r="BR49" s="485"/>
      <c r="BS49" s="485"/>
      <c r="BT49" s="485"/>
      <c r="BU49" s="485"/>
      <c r="BV49" s="485"/>
      <c r="BW49" s="485"/>
      <c r="BX49" s="485"/>
      <c r="BY49" s="485"/>
      <c r="BZ49" s="485"/>
      <c r="CA49" s="485"/>
      <c r="CB49" s="7"/>
      <c r="CC49" s="7"/>
      <c r="CD49" s="7"/>
      <c r="CE49" s="20"/>
      <c r="CF49" s="7"/>
      <c r="CG49" s="7"/>
      <c r="CH49" s="7"/>
      <c r="CI49" s="7"/>
    </row>
    <row r="50" spans="1:87" ht="13.5" thickBot="1">
      <c r="A50" s="154" t="s">
        <v>110</v>
      </c>
      <c r="B50" s="154"/>
      <c r="C50" s="159"/>
      <c r="D50" s="160"/>
      <c r="E50" s="161"/>
      <c r="F50" s="153"/>
      <c r="G50" s="408"/>
      <c r="H50" s="155"/>
      <c r="I50" s="542">
        <v>215000000</v>
      </c>
      <c r="J50" s="156"/>
      <c r="K50" s="156">
        <f>I50/7.8</f>
        <v>27564102.564102564</v>
      </c>
      <c r="L50" s="163"/>
      <c r="M50" s="162"/>
      <c r="N50" s="156">
        <f>SUM(N26:N49)-N32</f>
        <v>91533000</v>
      </c>
      <c r="O50" s="156"/>
      <c r="P50" s="156">
        <f>SUM(P26:P49)-P32</f>
        <v>11735000</v>
      </c>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56">
        <f>SUM(AT26:AT49)-AT32</f>
        <v>91533000</v>
      </c>
      <c r="AU50" s="163"/>
      <c r="AV50" s="156">
        <f>SUM(AV26:AV49)-AV32</f>
        <v>11735000</v>
      </c>
      <c r="AW50" s="163"/>
      <c r="AX50" s="423">
        <f>I50-AT50</f>
        <v>123467000</v>
      </c>
      <c r="AY50" s="424">
        <f>K50-AV50</f>
        <v>15829102.564102564</v>
      </c>
      <c r="AZ50" s="163"/>
      <c r="BA50" s="164"/>
      <c r="BB50" s="165"/>
      <c r="BC50" s="165"/>
      <c r="BD50" s="165"/>
      <c r="BE50" s="165"/>
      <c r="BF50" s="165"/>
      <c r="BG50" s="165"/>
      <c r="BH50" s="165"/>
      <c r="BI50" s="165"/>
      <c r="BJ50" s="158"/>
      <c r="BK50" s="165"/>
      <c r="BL50" s="165"/>
      <c r="BM50" s="165"/>
      <c r="BN50" s="165"/>
      <c r="BO50" s="166"/>
      <c r="BP50" s="167"/>
      <c r="BQ50" s="168"/>
      <c r="BR50" s="167"/>
      <c r="BS50" s="157"/>
      <c r="BT50" s="157"/>
      <c r="BU50" s="167"/>
      <c r="BV50" s="167"/>
      <c r="BW50" s="167"/>
      <c r="BX50" s="167"/>
      <c r="BY50" s="167"/>
      <c r="BZ50" s="167"/>
      <c r="CA50" s="167"/>
      <c r="CB50" s="158"/>
      <c r="CC50" s="158"/>
      <c r="CD50" s="158"/>
      <c r="CE50" s="158"/>
      <c r="CF50" s="158"/>
      <c r="CG50" s="158"/>
      <c r="CH50" s="158"/>
      <c r="CI50" s="158"/>
    </row>
    <row r="51" spans="1:87">
      <c r="A51" s="486"/>
      <c r="B51" s="486"/>
      <c r="C51" s="64"/>
      <c r="D51" s="3"/>
      <c r="E51" s="65"/>
      <c r="F51" s="50"/>
      <c r="G51" s="3"/>
      <c r="H51" s="66"/>
      <c r="I51" s="26"/>
      <c r="J51" s="26"/>
      <c r="K51" s="26"/>
      <c r="L51" s="26"/>
      <c r="M51" s="50"/>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67"/>
      <c r="BB51" s="68"/>
      <c r="BC51" s="68"/>
      <c r="BD51" s="68"/>
      <c r="BE51" s="68"/>
      <c r="BF51" s="68"/>
      <c r="BG51" s="68"/>
      <c r="BH51" s="68"/>
      <c r="BI51" s="68"/>
      <c r="BK51" s="68"/>
      <c r="BL51" s="68"/>
      <c r="BM51" s="68"/>
      <c r="BN51" s="68"/>
      <c r="BO51" s="69"/>
      <c r="BP51" s="486"/>
      <c r="BQ51" s="5"/>
      <c r="BR51" s="486"/>
      <c r="BS51" s="486"/>
      <c r="BT51" s="486"/>
      <c r="BU51" s="486"/>
      <c r="BV51" s="486"/>
      <c r="BW51" s="486"/>
      <c r="BX51" s="486"/>
      <c r="BY51" s="486"/>
      <c r="BZ51" s="486"/>
      <c r="CA51" s="486"/>
      <c r="CB51" s="6"/>
      <c r="CC51" s="6"/>
      <c r="CD51" s="6"/>
      <c r="CE51" s="70"/>
      <c r="CF51" s="6"/>
      <c r="CG51" s="6"/>
      <c r="CH51" s="6"/>
      <c r="CI51" s="6"/>
    </row>
    <row r="52" spans="1:87" ht="39">
      <c r="A52" s="284"/>
      <c r="B52" s="284"/>
      <c r="C52" s="174"/>
      <c r="D52" s="3"/>
      <c r="E52" s="65"/>
      <c r="F52" s="50"/>
      <c r="G52" s="3"/>
      <c r="H52" s="285"/>
      <c r="I52" s="76"/>
      <c r="J52" s="76"/>
      <c r="K52" s="71"/>
      <c r="L52" s="71"/>
      <c r="M52" s="173"/>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67"/>
      <c r="BB52" s="68"/>
      <c r="BC52" s="68"/>
      <c r="BD52" s="68"/>
      <c r="BE52" s="68"/>
      <c r="BF52" s="68"/>
      <c r="BG52" s="68"/>
      <c r="BH52" s="66"/>
      <c r="BI52" s="68"/>
      <c r="BK52" s="68"/>
      <c r="BL52" s="68"/>
      <c r="BM52" s="68"/>
      <c r="BN52" s="68"/>
      <c r="BO52" s="69"/>
      <c r="BP52" s="663"/>
      <c r="BQ52" s="72" t="s">
        <v>74</v>
      </c>
      <c r="BR52" s="663"/>
      <c r="BS52" s="674" t="s">
        <v>41</v>
      </c>
      <c r="BT52" s="480"/>
      <c r="BU52" s="663"/>
      <c r="BV52" s="664"/>
      <c r="BW52" s="664"/>
      <c r="BX52" s="664"/>
      <c r="BY52" s="664"/>
      <c r="BZ52" s="664"/>
      <c r="CA52" s="664"/>
      <c r="CB52" s="664"/>
      <c r="CC52" s="478"/>
      <c r="CD52" s="478"/>
      <c r="CE52" s="73"/>
      <c r="CF52" s="478"/>
      <c r="CG52" s="478"/>
      <c r="CH52" s="478"/>
      <c r="CI52" s="478"/>
    </row>
    <row r="53" spans="1:87" ht="13.5" thickBot="1">
      <c r="A53" s="7"/>
      <c r="B53" s="38"/>
      <c r="C53" s="175"/>
      <c r="D53" s="3"/>
      <c r="E53" s="65"/>
      <c r="F53" s="50"/>
      <c r="G53" s="3"/>
      <c r="H53" s="183"/>
      <c r="I53" s="76"/>
      <c r="J53" s="76"/>
      <c r="K53" s="71"/>
      <c r="L53" s="71"/>
      <c r="M53" s="173"/>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67"/>
      <c r="BB53" s="68"/>
      <c r="BC53" s="68"/>
      <c r="BD53" s="68"/>
      <c r="BE53" s="68"/>
      <c r="BF53" s="68"/>
      <c r="BG53" s="68"/>
      <c r="BH53" s="66"/>
      <c r="BI53" s="68"/>
      <c r="BK53" s="68"/>
      <c r="BL53" s="68"/>
      <c r="BM53" s="68"/>
      <c r="BN53" s="68"/>
      <c r="BO53" s="69"/>
      <c r="BP53" s="663"/>
      <c r="BQ53" s="72"/>
      <c r="BR53" s="663"/>
      <c r="BS53" s="674"/>
      <c r="BT53" s="480"/>
      <c r="BU53" s="663"/>
      <c r="BV53" s="664"/>
      <c r="BW53" s="664"/>
      <c r="BX53" s="664"/>
      <c r="BY53" s="664"/>
      <c r="BZ53" s="664"/>
      <c r="CA53" s="664"/>
      <c r="CB53" s="664"/>
      <c r="CC53" s="478"/>
      <c r="CD53" s="478"/>
      <c r="CE53" s="73"/>
      <c r="CF53" s="478"/>
      <c r="CG53" s="478"/>
      <c r="CH53" s="478"/>
      <c r="CI53" s="478"/>
    </row>
    <row r="54" spans="1:87">
      <c r="A54" s="284" t="s">
        <v>11</v>
      </c>
      <c r="B54" s="256" t="s">
        <v>87</v>
      </c>
      <c r="C54" s="174"/>
      <c r="D54" s="3" t="s">
        <v>9</v>
      </c>
      <c r="E54" s="177"/>
      <c r="F54" s="178"/>
      <c r="G54" s="399"/>
      <c r="H54" s="230"/>
      <c r="I54" s="545"/>
      <c r="J54" s="545"/>
      <c r="K54" s="546"/>
      <c r="L54" s="185"/>
      <c r="M54" s="173"/>
      <c r="N54" s="279"/>
      <c r="O54" s="95"/>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26">
        <f>N54+R54+V54+Z54+AD54+AH54+AL54+AP54</f>
        <v>0</v>
      </c>
      <c r="AU54" s="26"/>
      <c r="AV54" s="26">
        <f>P54+T54+X54+AB54+AF54+AJ54+AN54+AR54</f>
        <v>0</v>
      </c>
      <c r="AW54" s="49"/>
      <c r="AX54" s="425">
        <f t="shared" ref="AX54:AX83" si="4">I54-AT54</f>
        <v>0</v>
      </c>
      <c r="AY54" s="426">
        <f t="shared" ref="AY54:AY83" si="5">K54-AV54</f>
        <v>0</v>
      </c>
      <c r="AZ54" s="49"/>
      <c r="BA54" s="67"/>
      <c r="BB54" s="68"/>
      <c r="BC54" s="68"/>
      <c r="BD54" s="68"/>
      <c r="BE54" s="68"/>
      <c r="BF54" s="68"/>
      <c r="BG54" s="68"/>
      <c r="BH54" s="66"/>
      <c r="BI54" s="68"/>
      <c r="BK54" s="68"/>
      <c r="BL54" s="68"/>
      <c r="BM54" s="68"/>
      <c r="BN54" s="68"/>
      <c r="BO54" s="69"/>
      <c r="BP54" s="663"/>
      <c r="BQ54" s="72"/>
      <c r="BR54" s="663"/>
      <c r="BS54" s="674"/>
      <c r="BT54" s="480"/>
      <c r="BU54" s="663"/>
      <c r="BV54" s="664"/>
      <c r="BW54" s="664"/>
      <c r="BX54" s="664"/>
      <c r="BY54" s="664"/>
      <c r="BZ54" s="664"/>
      <c r="CA54" s="664"/>
      <c r="CB54" s="664"/>
      <c r="CC54" s="478"/>
      <c r="CD54" s="478"/>
      <c r="CE54" s="73"/>
      <c r="CF54" s="478"/>
      <c r="CG54" s="478"/>
      <c r="CH54" s="478"/>
      <c r="CI54" s="478"/>
    </row>
    <row r="55" spans="1:87">
      <c r="A55" s="75" t="s">
        <v>132</v>
      </c>
      <c r="B55" s="75"/>
      <c r="C55" s="174" t="s">
        <v>135</v>
      </c>
      <c r="D55" s="3"/>
      <c r="E55" s="476" t="s">
        <v>136</v>
      </c>
      <c r="F55" s="179"/>
      <c r="G55" s="198" t="s">
        <v>33</v>
      </c>
      <c r="H55" s="216"/>
      <c r="I55" s="527">
        <v>-1.7462298274040222E-9</v>
      </c>
      <c r="J55" s="527"/>
      <c r="K55" s="528">
        <v>0</v>
      </c>
      <c r="L55" s="185"/>
      <c r="M55" s="173"/>
      <c r="N55" s="549">
        <f t="shared" ref="N55:N90" si="6">P55*7.8</f>
        <v>0</v>
      </c>
      <c r="O55" s="551"/>
      <c r="P55" s="549">
        <f t="shared" ref="P55:P90" si="7">K55</f>
        <v>0</v>
      </c>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26">
        <f t="shared" ref="AT55:AT108" si="8">N55+R55+V55+Z55+AD55+AH55+AL55+AP55</f>
        <v>0</v>
      </c>
      <c r="AU55" s="26"/>
      <c r="AV55" s="26">
        <f t="shared" ref="AV55:AV108" si="9">P55+T55+X55+AB55+AF55+AJ55+AN55+AR55</f>
        <v>0</v>
      </c>
      <c r="AW55" s="49"/>
      <c r="AX55" s="420">
        <f t="shared" si="4"/>
        <v>-1.7462298274040222E-9</v>
      </c>
      <c r="AY55" s="414">
        <f t="shared" si="5"/>
        <v>0</v>
      </c>
      <c r="AZ55" s="49"/>
      <c r="BA55" s="67"/>
      <c r="BB55" s="68"/>
      <c r="BC55" s="68"/>
      <c r="BD55" s="68"/>
      <c r="BE55" s="68"/>
      <c r="BF55" s="68"/>
      <c r="BG55" s="68"/>
      <c r="BH55" s="68"/>
      <c r="BI55" s="68"/>
      <c r="BK55" s="68"/>
      <c r="BL55" s="68"/>
      <c r="BM55" s="68"/>
      <c r="BN55" s="68"/>
      <c r="BO55" s="69"/>
      <c r="BP55" s="663"/>
      <c r="BQ55" s="5"/>
      <c r="BR55" s="663"/>
      <c r="BS55" s="674"/>
      <c r="BT55" s="480"/>
      <c r="BU55" s="663"/>
      <c r="BV55" s="664"/>
      <c r="BW55" s="664"/>
      <c r="BX55" s="664"/>
      <c r="BY55" s="664"/>
      <c r="BZ55" s="664"/>
      <c r="CA55" s="664"/>
      <c r="CB55" s="664"/>
      <c r="CC55" s="478"/>
      <c r="CD55" s="478"/>
      <c r="CE55" s="73"/>
      <c r="CF55" s="478"/>
      <c r="CG55" s="478"/>
      <c r="CH55" s="478"/>
      <c r="CI55" s="478"/>
    </row>
    <row r="56" spans="1:87">
      <c r="A56" s="75"/>
      <c r="B56" s="75"/>
      <c r="C56" s="64"/>
      <c r="D56" s="3"/>
      <c r="E56" s="476" t="s">
        <v>137</v>
      </c>
      <c r="F56" s="179"/>
      <c r="G56" s="198" t="s">
        <v>33</v>
      </c>
      <c r="H56" s="216"/>
      <c r="I56" s="527">
        <v>-1.7462298274040222E-9</v>
      </c>
      <c r="J56" s="527"/>
      <c r="K56" s="528">
        <v>0</v>
      </c>
      <c r="L56" s="185"/>
      <c r="M56" s="173"/>
      <c r="N56" s="549">
        <f t="shared" si="6"/>
        <v>0</v>
      </c>
      <c r="O56" s="549"/>
      <c r="P56" s="549">
        <f t="shared" si="7"/>
        <v>0</v>
      </c>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26">
        <f t="shared" si="8"/>
        <v>0</v>
      </c>
      <c r="AU56" s="26"/>
      <c r="AV56" s="26">
        <f t="shared" si="9"/>
        <v>0</v>
      </c>
      <c r="AW56" s="49"/>
      <c r="AX56" s="420">
        <f t="shared" si="4"/>
        <v>-1.7462298274040222E-9</v>
      </c>
      <c r="AY56" s="414">
        <f t="shared" si="5"/>
        <v>0</v>
      </c>
      <c r="AZ56" s="49"/>
      <c r="BA56" s="67"/>
      <c r="BB56" s="68"/>
      <c r="BC56" s="68"/>
      <c r="BD56" s="68"/>
      <c r="BE56" s="68"/>
      <c r="BF56" s="68"/>
      <c r="BG56" s="68"/>
      <c r="BH56" s="68"/>
      <c r="BI56" s="68"/>
      <c r="BK56" s="68"/>
      <c r="BL56" s="68"/>
      <c r="BM56" s="68"/>
      <c r="BN56" s="68"/>
      <c r="BO56" s="69"/>
      <c r="BP56" s="663"/>
      <c r="BQ56" s="5"/>
      <c r="BR56" s="663"/>
      <c r="BS56" s="674"/>
      <c r="BT56" s="480"/>
      <c r="BU56" s="663"/>
      <c r="BV56" s="664"/>
      <c r="BW56" s="664"/>
      <c r="BX56" s="664"/>
      <c r="BY56" s="664"/>
      <c r="BZ56" s="664"/>
      <c r="CA56" s="664"/>
      <c r="CB56" s="664"/>
      <c r="CC56" s="478"/>
      <c r="CD56" s="478"/>
      <c r="CE56" s="73"/>
      <c r="CF56" s="478"/>
      <c r="CG56" s="478"/>
      <c r="CH56" s="478"/>
      <c r="CI56" s="478"/>
    </row>
    <row r="57" spans="1:87">
      <c r="A57" s="486"/>
      <c r="B57" s="486"/>
      <c r="C57" s="64"/>
      <c r="D57" s="3"/>
      <c r="E57" s="476" t="s">
        <v>138</v>
      </c>
      <c r="F57" s="179"/>
      <c r="G57" s="198" t="s">
        <v>33</v>
      </c>
      <c r="H57" s="216"/>
      <c r="I57" s="527">
        <v>-1.862645149230957E-9</v>
      </c>
      <c r="J57" s="527"/>
      <c r="K57" s="528">
        <v>0</v>
      </c>
      <c r="L57" s="185"/>
      <c r="M57" s="173"/>
      <c r="N57" s="606">
        <f t="shared" si="6"/>
        <v>0</v>
      </c>
      <c r="O57" s="549"/>
      <c r="P57" s="549">
        <f t="shared" si="7"/>
        <v>0</v>
      </c>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26">
        <f t="shared" si="8"/>
        <v>0</v>
      </c>
      <c r="AU57" s="26"/>
      <c r="AV57" s="26">
        <f t="shared" si="9"/>
        <v>0</v>
      </c>
      <c r="AW57" s="49"/>
      <c r="AX57" s="420">
        <f t="shared" si="4"/>
        <v>-1.862645149230957E-9</v>
      </c>
      <c r="AY57" s="414">
        <f t="shared" si="5"/>
        <v>0</v>
      </c>
      <c r="AZ57" s="49"/>
      <c r="BA57" s="67"/>
      <c r="BB57" s="68"/>
      <c r="BC57" s="68"/>
      <c r="BD57" s="68"/>
      <c r="BE57" s="68"/>
      <c r="BF57" s="68"/>
      <c r="BG57" s="68"/>
      <c r="BH57" s="68"/>
      <c r="BI57" s="68"/>
      <c r="BK57" s="68"/>
      <c r="BL57" s="68"/>
      <c r="BM57" s="68"/>
      <c r="BN57" s="68"/>
      <c r="BO57" s="69"/>
      <c r="BP57" s="663"/>
      <c r="BQ57" s="5"/>
      <c r="BR57" s="663"/>
      <c r="BS57" s="480"/>
      <c r="BT57" s="480"/>
      <c r="BU57" s="663"/>
      <c r="BV57" s="478"/>
      <c r="BW57" s="478"/>
      <c r="BX57" s="478"/>
      <c r="BY57" s="478"/>
      <c r="BZ57" s="478"/>
      <c r="CA57" s="478"/>
      <c r="CB57" s="6"/>
      <c r="CC57" s="6"/>
      <c r="CD57" s="6"/>
      <c r="CE57" s="70"/>
      <c r="CF57" s="6"/>
      <c r="CG57" s="6"/>
      <c r="CH57" s="6"/>
      <c r="CI57" s="6"/>
    </row>
    <row r="58" spans="1:87">
      <c r="A58" s="486"/>
      <c r="B58" s="486"/>
      <c r="C58" s="64"/>
      <c r="D58" s="3"/>
      <c r="E58" s="476" t="s">
        <v>139</v>
      </c>
      <c r="F58" s="179"/>
      <c r="G58" s="198" t="s">
        <v>33</v>
      </c>
      <c r="H58" s="216"/>
      <c r="I58" s="527">
        <v>4.6566128730773926E-10</v>
      </c>
      <c r="J58" s="527"/>
      <c r="K58" s="528">
        <v>0</v>
      </c>
      <c r="L58" s="185"/>
      <c r="M58" s="173"/>
      <c r="N58" s="606">
        <f t="shared" si="6"/>
        <v>0</v>
      </c>
      <c r="O58" s="549"/>
      <c r="P58" s="549">
        <f t="shared" si="7"/>
        <v>0</v>
      </c>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26">
        <f t="shared" si="8"/>
        <v>0</v>
      </c>
      <c r="AU58" s="26"/>
      <c r="AV58" s="26">
        <f t="shared" si="9"/>
        <v>0</v>
      </c>
      <c r="AW58" s="49"/>
      <c r="AX58" s="420">
        <f t="shared" si="4"/>
        <v>4.6566128730773926E-10</v>
      </c>
      <c r="AY58" s="414">
        <f t="shared" si="5"/>
        <v>0</v>
      </c>
      <c r="AZ58" s="49"/>
      <c r="BA58" s="67"/>
      <c r="BB58" s="68"/>
      <c r="BC58" s="68"/>
      <c r="BD58" s="68"/>
      <c r="BE58" s="68"/>
      <c r="BF58" s="68"/>
      <c r="BG58" s="68"/>
      <c r="BH58" s="68"/>
      <c r="BI58" s="68"/>
      <c r="BK58" s="68"/>
      <c r="BL58" s="68"/>
      <c r="BM58" s="68"/>
      <c r="BN58" s="68"/>
      <c r="BO58" s="69"/>
      <c r="BP58" s="663"/>
      <c r="BQ58" s="5"/>
      <c r="BR58" s="663"/>
      <c r="BS58" s="480"/>
      <c r="BT58" s="480"/>
      <c r="BU58" s="663"/>
      <c r="BV58" s="478"/>
      <c r="BW58" s="478"/>
      <c r="BX58" s="478"/>
      <c r="BY58" s="478"/>
      <c r="BZ58" s="478"/>
      <c r="CA58" s="478"/>
      <c r="CB58" s="6"/>
      <c r="CC58" s="6"/>
      <c r="CD58" s="6"/>
      <c r="CE58" s="70"/>
      <c r="CF58" s="6"/>
      <c r="CG58" s="6"/>
      <c r="CH58" s="6"/>
      <c r="CI58" s="6"/>
    </row>
    <row r="59" spans="1:87">
      <c r="A59" s="486"/>
      <c r="B59" s="481"/>
      <c r="C59" s="174"/>
      <c r="D59" s="3"/>
      <c r="E59" s="288" t="s">
        <v>140</v>
      </c>
      <c r="F59" s="179"/>
      <c r="G59" s="198" t="s">
        <v>33</v>
      </c>
      <c r="H59" s="266"/>
      <c r="I59" s="527">
        <v>9.3132257461547852E-10</v>
      </c>
      <c r="J59" s="527"/>
      <c r="K59" s="528">
        <v>0</v>
      </c>
      <c r="L59" s="185"/>
      <c r="M59" s="482"/>
      <c r="N59" s="606">
        <f t="shared" si="6"/>
        <v>0</v>
      </c>
      <c r="O59" s="531"/>
      <c r="P59" s="549">
        <f t="shared" si="7"/>
        <v>0</v>
      </c>
      <c r="Q59" s="79"/>
      <c r="R59" s="49"/>
      <c r="S59" s="49"/>
      <c r="T59" s="49"/>
      <c r="U59" s="49"/>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f t="shared" si="8"/>
        <v>0</v>
      </c>
      <c r="AU59" s="26"/>
      <c r="AV59" s="26">
        <f t="shared" si="9"/>
        <v>0</v>
      </c>
      <c r="AW59" s="49"/>
      <c r="AX59" s="420">
        <f t="shared" si="4"/>
        <v>9.3132257461547852E-10</v>
      </c>
      <c r="AY59" s="414">
        <f t="shared" si="5"/>
        <v>0</v>
      </c>
      <c r="AZ59" s="49"/>
      <c r="BA59" s="67"/>
      <c r="BB59" s="68"/>
      <c r="BC59" s="77"/>
      <c r="BD59" s="68"/>
      <c r="BE59" s="68"/>
      <c r="BF59" s="68"/>
      <c r="BG59" s="68"/>
      <c r="BI59" s="68"/>
      <c r="BK59" s="68"/>
      <c r="BL59" s="68"/>
      <c r="BM59" s="68"/>
      <c r="BN59" s="68"/>
      <c r="BO59" s="69"/>
      <c r="BP59" s="479"/>
      <c r="BQ59" s="5"/>
      <c r="BR59" s="479"/>
      <c r="BS59" s="480"/>
      <c r="BT59" s="486"/>
      <c r="BU59" s="486"/>
      <c r="BV59" s="486"/>
      <c r="BW59" s="486"/>
      <c r="BX59" s="486"/>
      <c r="BY59" s="486"/>
      <c r="BZ59" s="486"/>
      <c r="CA59" s="486"/>
      <c r="CB59" s="6"/>
      <c r="CC59" s="6"/>
      <c r="CD59" s="6"/>
      <c r="CE59" s="70"/>
      <c r="CF59" s="6"/>
      <c r="CG59" s="6"/>
      <c r="CH59" s="6"/>
      <c r="CI59" s="6"/>
    </row>
    <row r="60" spans="1:87">
      <c r="A60" s="486"/>
      <c r="B60" s="486"/>
      <c r="C60" s="64"/>
      <c r="D60" s="3"/>
      <c r="E60" s="288" t="s">
        <v>141</v>
      </c>
      <c r="F60" s="179"/>
      <c r="G60" s="198" t="s">
        <v>33</v>
      </c>
      <c r="H60" s="266"/>
      <c r="I60" s="527">
        <v>0</v>
      </c>
      <c r="J60" s="527"/>
      <c r="K60" s="528">
        <v>0</v>
      </c>
      <c r="L60" s="185"/>
      <c r="M60" s="50"/>
      <c r="N60" s="606">
        <f t="shared" si="6"/>
        <v>0</v>
      </c>
      <c r="O60" s="531"/>
      <c r="P60" s="549">
        <f t="shared" si="7"/>
        <v>0</v>
      </c>
      <c r="Q60" s="79"/>
      <c r="R60" s="49"/>
      <c r="S60" s="49"/>
      <c r="T60" s="49"/>
      <c r="U60" s="49"/>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f t="shared" si="8"/>
        <v>0</v>
      </c>
      <c r="AU60" s="26"/>
      <c r="AV60" s="26">
        <f t="shared" si="9"/>
        <v>0</v>
      </c>
      <c r="AW60" s="49"/>
      <c r="AX60" s="420">
        <f t="shared" si="4"/>
        <v>0</v>
      </c>
      <c r="AY60" s="414">
        <f t="shared" si="5"/>
        <v>0</v>
      </c>
      <c r="AZ60" s="49"/>
      <c r="BA60" s="67"/>
      <c r="BB60" s="68"/>
      <c r="BC60" s="77"/>
      <c r="BD60" s="68"/>
      <c r="BE60" s="68"/>
      <c r="BF60" s="68"/>
      <c r="BG60" s="68"/>
      <c r="BI60" s="68"/>
      <c r="BK60" s="68"/>
      <c r="BL60" s="68"/>
      <c r="BM60" s="68"/>
      <c r="BN60" s="68"/>
      <c r="BO60" s="69"/>
      <c r="BP60" s="479"/>
      <c r="BQ60" s="5"/>
      <c r="BR60" s="479"/>
      <c r="BS60" s="486"/>
      <c r="BT60" s="486"/>
      <c r="BU60" s="486"/>
      <c r="BV60" s="486"/>
      <c r="BW60" s="486"/>
      <c r="BX60" s="486"/>
      <c r="BY60" s="486"/>
      <c r="BZ60" s="486"/>
      <c r="CA60" s="486"/>
      <c r="CB60" s="6"/>
      <c r="CC60" s="6"/>
      <c r="CD60" s="6"/>
      <c r="CE60" s="70"/>
      <c r="CF60" s="6"/>
      <c r="CG60" s="6"/>
      <c r="CH60" s="6"/>
      <c r="CI60" s="6"/>
    </row>
    <row r="61" spans="1:87">
      <c r="A61" s="486"/>
      <c r="B61" s="486"/>
      <c r="C61" s="64"/>
      <c r="D61" s="3"/>
      <c r="E61" s="288" t="s">
        <v>142</v>
      </c>
      <c r="F61" s="179"/>
      <c r="G61" s="198" t="s">
        <v>33</v>
      </c>
      <c r="H61" s="266"/>
      <c r="I61" s="527">
        <v>-3.7252902984619141E-9</v>
      </c>
      <c r="J61" s="527"/>
      <c r="K61" s="528">
        <v>0</v>
      </c>
      <c r="L61" s="185"/>
      <c r="M61" s="50"/>
      <c r="N61" s="606">
        <f t="shared" si="6"/>
        <v>0</v>
      </c>
      <c r="O61" s="531"/>
      <c r="P61" s="549">
        <f t="shared" si="7"/>
        <v>0</v>
      </c>
      <c r="Q61" s="79"/>
      <c r="R61" s="49"/>
      <c r="S61" s="49"/>
      <c r="T61" s="49"/>
      <c r="U61" s="49"/>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f t="shared" si="8"/>
        <v>0</v>
      </c>
      <c r="AU61" s="26"/>
      <c r="AV61" s="26">
        <f t="shared" si="9"/>
        <v>0</v>
      </c>
      <c r="AW61" s="49"/>
      <c r="AX61" s="420">
        <f t="shared" si="4"/>
        <v>-3.7252902984619141E-9</v>
      </c>
      <c r="AY61" s="414">
        <f t="shared" si="5"/>
        <v>0</v>
      </c>
      <c r="AZ61" s="49"/>
      <c r="BA61" s="67"/>
      <c r="BB61" s="68"/>
      <c r="BC61" s="77"/>
      <c r="BD61" s="68"/>
      <c r="BE61" s="68"/>
      <c r="BF61" s="68"/>
      <c r="BG61" s="68"/>
      <c r="BI61" s="68"/>
      <c r="BK61" s="68"/>
      <c r="BL61" s="68"/>
      <c r="BM61" s="68"/>
      <c r="BN61" s="68"/>
      <c r="BO61" s="69"/>
      <c r="BP61" s="479"/>
      <c r="BQ61" s="5"/>
      <c r="BR61" s="479"/>
      <c r="BS61" s="486"/>
      <c r="BT61" s="486"/>
      <c r="BU61" s="486"/>
      <c r="BV61" s="486"/>
      <c r="BW61" s="486"/>
      <c r="BX61" s="486"/>
      <c r="BY61" s="486"/>
      <c r="BZ61" s="486"/>
      <c r="CA61" s="486"/>
      <c r="CB61" s="6"/>
      <c r="CC61" s="6"/>
      <c r="CD61" s="6"/>
      <c r="CE61" s="70"/>
      <c r="CF61" s="6"/>
      <c r="CG61" s="6"/>
      <c r="CH61" s="6"/>
      <c r="CI61" s="6"/>
    </row>
    <row r="62" spans="1:87">
      <c r="A62" s="486"/>
      <c r="B62" s="481"/>
      <c r="C62" s="174"/>
      <c r="D62" s="3"/>
      <c r="E62" s="476" t="s">
        <v>143</v>
      </c>
      <c r="F62" s="179"/>
      <c r="G62" s="198" t="s">
        <v>33</v>
      </c>
      <c r="H62" s="216"/>
      <c r="I62" s="527">
        <v>4205642.9999999888</v>
      </c>
      <c r="J62" s="556"/>
      <c r="K62" s="528">
        <v>539185.00128205132</v>
      </c>
      <c r="L62" s="185"/>
      <c r="M62" s="50"/>
      <c r="N62" s="606">
        <f t="shared" si="6"/>
        <v>4205643.01</v>
      </c>
      <c r="O62" s="550"/>
      <c r="P62" s="549">
        <f t="shared" si="7"/>
        <v>539185.00128205132</v>
      </c>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26">
        <f t="shared" si="8"/>
        <v>4205643.01</v>
      </c>
      <c r="AU62" s="26"/>
      <c r="AV62" s="26">
        <f t="shared" si="9"/>
        <v>539185.00128205132</v>
      </c>
      <c r="AW62" s="49"/>
      <c r="AX62" s="420">
        <f t="shared" si="4"/>
        <v>-1.0000010952353477E-2</v>
      </c>
      <c r="AY62" s="414">
        <f t="shared" si="5"/>
        <v>0</v>
      </c>
      <c r="AZ62" s="49"/>
      <c r="BA62" s="80"/>
      <c r="BB62" s="80"/>
      <c r="BC62" s="80"/>
      <c r="BD62" s="80"/>
      <c r="BE62" s="80"/>
      <c r="BF62" s="80"/>
      <c r="BG62" s="80"/>
      <c r="BH62" s="81"/>
      <c r="BI62" s="82"/>
      <c r="BK62" s="74"/>
      <c r="BL62" s="82"/>
      <c r="BM62" s="82"/>
      <c r="BN62" s="82"/>
      <c r="BO62" s="69"/>
      <c r="BP62" s="75"/>
      <c r="BQ62" s="5"/>
      <c r="BR62" s="75"/>
      <c r="BS62" s="478"/>
      <c r="BT62" s="478"/>
      <c r="BU62" s="478"/>
      <c r="BV62" s="478"/>
      <c r="BW62" s="478"/>
      <c r="BX62" s="478"/>
      <c r="BY62" s="478"/>
      <c r="BZ62" s="478"/>
      <c r="CA62" s="478"/>
      <c r="CB62" s="6"/>
      <c r="CC62" s="6"/>
      <c r="CD62" s="6"/>
      <c r="CE62" s="70"/>
      <c r="CF62" s="6"/>
      <c r="CG62" s="6"/>
      <c r="CH62" s="6"/>
      <c r="CI62" s="6"/>
    </row>
    <row r="63" spans="1:87">
      <c r="A63" s="486"/>
      <c r="B63" s="481"/>
      <c r="C63" s="174"/>
      <c r="D63" s="3"/>
      <c r="E63" s="476" t="s">
        <v>144</v>
      </c>
      <c r="F63" s="179"/>
      <c r="G63" s="198" t="s">
        <v>33</v>
      </c>
      <c r="H63" s="216"/>
      <c r="I63" s="527">
        <v>6111814.7999999952</v>
      </c>
      <c r="J63" s="527"/>
      <c r="K63" s="528">
        <v>783565.99999999977</v>
      </c>
      <c r="L63" s="185"/>
      <c r="M63" s="50"/>
      <c r="N63" s="606">
        <f t="shared" si="6"/>
        <v>6111814.799999998</v>
      </c>
      <c r="O63" s="531"/>
      <c r="P63" s="549">
        <f t="shared" si="7"/>
        <v>783565.99999999977</v>
      </c>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26">
        <f t="shared" si="8"/>
        <v>6111814.799999998</v>
      </c>
      <c r="AU63" s="26"/>
      <c r="AV63" s="26">
        <f t="shared" si="9"/>
        <v>783565.99999999977</v>
      </c>
      <c r="AW63" s="49"/>
      <c r="AX63" s="420">
        <f t="shared" si="4"/>
        <v>0</v>
      </c>
      <c r="AY63" s="414">
        <f t="shared" si="5"/>
        <v>0</v>
      </c>
      <c r="AZ63" s="49"/>
      <c r="BA63" s="80"/>
      <c r="BB63" s="80"/>
      <c r="BC63" s="80"/>
      <c r="BD63" s="80"/>
      <c r="BE63" s="80"/>
      <c r="BF63" s="80"/>
      <c r="BG63" s="80"/>
      <c r="BH63" s="81"/>
      <c r="BI63" s="82"/>
      <c r="BK63" s="74"/>
      <c r="BL63" s="82"/>
      <c r="BM63" s="82"/>
      <c r="BN63" s="82"/>
      <c r="BO63" s="69"/>
      <c r="BP63" s="75"/>
      <c r="BQ63" s="5"/>
      <c r="BR63" s="75"/>
      <c r="BS63" s="478"/>
      <c r="BT63" s="478"/>
      <c r="BU63" s="478"/>
      <c r="BV63" s="478"/>
      <c r="BW63" s="478"/>
      <c r="BX63" s="478"/>
      <c r="BY63" s="478"/>
      <c r="BZ63" s="478"/>
      <c r="CA63" s="478"/>
      <c r="CB63" s="6"/>
      <c r="CC63" s="6"/>
      <c r="CD63" s="6"/>
      <c r="CE63" s="70"/>
      <c r="CF63" s="6"/>
      <c r="CG63" s="6"/>
      <c r="CH63" s="6"/>
      <c r="CI63" s="6"/>
    </row>
    <row r="64" spans="1:87">
      <c r="A64" s="486"/>
      <c r="B64" s="481"/>
      <c r="C64" s="7"/>
      <c r="D64" s="3"/>
      <c r="E64" s="476" t="s">
        <v>145</v>
      </c>
      <c r="F64" s="179"/>
      <c r="G64" s="198" t="s">
        <v>33</v>
      </c>
      <c r="H64" s="216"/>
      <c r="I64" s="527">
        <v>1568681.399999999</v>
      </c>
      <c r="J64" s="527"/>
      <c r="K64" s="528">
        <v>201112.99999999994</v>
      </c>
      <c r="L64" s="185"/>
      <c r="M64" s="50"/>
      <c r="N64" s="606">
        <f t="shared" si="6"/>
        <v>1568681.3999999994</v>
      </c>
      <c r="O64" s="531"/>
      <c r="P64" s="549">
        <f t="shared" si="7"/>
        <v>201112.99999999994</v>
      </c>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26">
        <f t="shared" si="8"/>
        <v>1568681.3999999994</v>
      </c>
      <c r="AU64" s="26"/>
      <c r="AV64" s="26">
        <f t="shared" si="9"/>
        <v>201112.99999999994</v>
      </c>
      <c r="AW64" s="49"/>
      <c r="AX64" s="420">
        <f t="shared" si="4"/>
        <v>0</v>
      </c>
      <c r="AY64" s="414">
        <f t="shared" si="5"/>
        <v>0</v>
      </c>
      <c r="AZ64" s="49"/>
      <c r="BA64" s="80"/>
      <c r="BB64" s="80"/>
      <c r="BC64" s="80"/>
      <c r="BD64" s="80"/>
      <c r="BE64" s="80"/>
      <c r="BF64" s="80"/>
      <c r="BG64" s="80"/>
      <c r="BH64" s="81"/>
      <c r="BI64" s="82"/>
      <c r="BK64" s="74"/>
      <c r="BL64" s="82"/>
      <c r="BM64" s="82"/>
      <c r="BN64" s="82"/>
      <c r="BO64" s="69"/>
      <c r="BP64" s="75"/>
      <c r="BQ64" s="5"/>
      <c r="BR64" s="75"/>
      <c r="BS64" s="478"/>
      <c r="BT64" s="478"/>
      <c r="BU64" s="478"/>
      <c r="BV64" s="478"/>
      <c r="BW64" s="478"/>
      <c r="BX64" s="478"/>
      <c r="BY64" s="478"/>
      <c r="BZ64" s="478"/>
      <c r="CA64" s="478"/>
      <c r="CB64" s="6"/>
      <c r="CC64" s="6"/>
      <c r="CD64" s="6"/>
      <c r="CE64" s="70"/>
      <c r="CF64" s="6"/>
      <c r="CG64" s="6"/>
      <c r="CH64" s="6"/>
      <c r="CI64" s="6"/>
    </row>
    <row r="65" spans="1:100">
      <c r="A65" s="486"/>
      <c r="B65" s="481"/>
      <c r="C65" s="174"/>
      <c r="D65" s="3"/>
      <c r="E65" s="476" t="s">
        <v>146</v>
      </c>
      <c r="F65" s="179"/>
      <c r="G65" s="198" t="s">
        <v>33</v>
      </c>
      <c r="H65" s="216"/>
      <c r="I65" s="527">
        <v>0</v>
      </c>
      <c r="J65" s="527"/>
      <c r="K65" s="528">
        <v>0</v>
      </c>
      <c r="L65" s="185"/>
      <c r="M65" s="42"/>
      <c r="N65" s="606">
        <f t="shared" si="6"/>
        <v>0</v>
      </c>
      <c r="O65" s="531"/>
      <c r="P65" s="549">
        <f t="shared" si="7"/>
        <v>0</v>
      </c>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26">
        <f t="shared" si="8"/>
        <v>0</v>
      </c>
      <c r="AU65" s="26"/>
      <c r="AV65" s="26">
        <f t="shared" si="9"/>
        <v>0</v>
      </c>
      <c r="AW65" s="49"/>
      <c r="AX65" s="420">
        <f t="shared" si="4"/>
        <v>0</v>
      </c>
      <c r="AY65" s="414">
        <f t="shared" si="5"/>
        <v>0</v>
      </c>
      <c r="AZ65" s="49"/>
      <c r="BA65" s="80"/>
      <c r="BB65" s="80"/>
      <c r="BC65" s="80"/>
      <c r="BD65" s="80"/>
      <c r="BE65" s="80"/>
      <c r="BF65" s="80"/>
      <c r="BG65" s="80"/>
      <c r="BH65" s="81"/>
      <c r="BI65" s="82"/>
      <c r="BK65" s="74"/>
      <c r="BL65" s="82"/>
      <c r="BM65" s="82"/>
      <c r="BN65" s="82"/>
      <c r="BO65" s="69"/>
      <c r="BP65" s="75"/>
      <c r="BQ65" s="5"/>
      <c r="BR65" s="75"/>
      <c r="BS65" s="478"/>
      <c r="BT65" s="478"/>
      <c r="BU65" s="478"/>
      <c r="BV65" s="478"/>
      <c r="BW65" s="478"/>
      <c r="BX65" s="478"/>
      <c r="BY65" s="478"/>
      <c r="BZ65" s="478"/>
      <c r="CA65" s="478"/>
      <c r="CB65" s="6"/>
      <c r="CC65" s="6"/>
      <c r="CD65" s="6"/>
      <c r="CE65" s="70"/>
      <c r="CF65" s="6"/>
      <c r="CG65" s="6"/>
      <c r="CH65" s="6"/>
      <c r="CI65" s="6"/>
    </row>
    <row r="66" spans="1:100" ht="26">
      <c r="A66" s="486"/>
      <c r="B66" s="481"/>
      <c r="C66" s="555" t="s">
        <v>230</v>
      </c>
      <c r="D66" s="3"/>
      <c r="E66" s="553" t="s">
        <v>216</v>
      </c>
      <c r="F66" s="179"/>
      <c r="G66" s="198" t="s">
        <v>33</v>
      </c>
      <c r="H66" s="216"/>
      <c r="I66" s="527">
        <v>-3.7252902984619141E-9</v>
      </c>
      <c r="J66" s="527"/>
      <c r="K66" s="528">
        <v>2.3283064365386963E-10</v>
      </c>
      <c r="L66" s="185"/>
      <c r="M66" s="42"/>
      <c r="N66" s="606">
        <f t="shared" si="6"/>
        <v>1.8160790205001831E-9</v>
      </c>
      <c r="O66" s="550"/>
      <c r="P66" s="549">
        <f t="shared" si="7"/>
        <v>2.3283064365386963E-10</v>
      </c>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26">
        <f t="shared" si="8"/>
        <v>1.8160790205001831E-9</v>
      </c>
      <c r="AU66" s="26"/>
      <c r="AV66" s="26">
        <f t="shared" si="9"/>
        <v>2.3283064365386963E-10</v>
      </c>
      <c r="AW66" s="49"/>
      <c r="AX66" s="420">
        <f t="shared" si="4"/>
        <v>-5.5413693189620973E-9</v>
      </c>
      <c r="AY66" s="414">
        <f t="shared" si="5"/>
        <v>0</v>
      </c>
      <c r="AZ66" s="49"/>
      <c r="BA66" s="80"/>
      <c r="BB66" s="80"/>
      <c r="BC66" s="80"/>
      <c r="BD66" s="80"/>
      <c r="BE66" s="80"/>
      <c r="BF66" s="80"/>
      <c r="BG66" s="80"/>
      <c r="BH66" s="81"/>
      <c r="BI66" s="82"/>
      <c r="BK66" s="74"/>
      <c r="BL66" s="82"/>
      <c r="BM66" s="82"/>
      <c r="BN66" s="82"/>
      <c r="BO66" s="69"/>
      <c r="BP66" s="75"/>
      <c r="BQ66" s="5"/>
      <c r="BR66" s="75"/>
      <c r="BS66" s="478"/>
      <c r="BT66" s="478"/>
      <c r="BU66" s="478"/>
      <c r="BV66" s="478"/>
      <c r="BW66" s="478"/>
      <c r="BX66" s="478"/>
      <c r="BY66" s="478"/>
      <c r="BZ66" s="478"/>
      <c r="CA66" s="478"/>
      <c r="CB66" s="6"/>
      <c r="CC66" s="6"/>
      <c r="CD66" s="6"/>
      <c r="CE66" s="70"/>
      <c r="CF66" s="6"/>
      <c r="CG66" s="6"/>
      <c r="CH66" s="6"/>
      <c r="CI66" s="6"/>
      <c r="CU66" s="7" t="s">
        <v>215</v>
      </c>
      <c r="CV66" s="7" t="s">
        <v>216</v>
      </c>
    </row>
    <row r="67" spans="1:100">
      <c r="A67" s="486"/>
      <c r="B67" s="481"/>
      <c r="C67" s="174"/>
      <c r="D67" s="3"/>
      <c r="E67" s="553" t="s">
        <v>217</v>
      </c>
      <c r="F67" s="179"/>
      <c r="G67" s="198" t="s">
        <v>33</v>
      </c>
      <c r="H67" s="216"/>
      <c r="I67" s="527">
        <v>3900000</v>
      </c>
      <c r="J67" s="527"/>
      <c r="K67" s="569">
        <v>500000</v>
      </c>
      <c r="L67" s="185"/>
      <c r="M67" s="42"/>
      <c r="N67" s="606">
        <f t="shared" si="6"/>
        <v>3900000</v>
      </c>
      <c r="O67" s="550"/>
      <c r="P67" s="549">
        <f t="shared" si="7"/>
        <v>500000</v>
      </c>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26">
        <f t="shared" si="8"/>
        <v>3900000</v>
      </c>
      <c r="AU67" s="26"/>
      <c r="AV67" s="26">
        <f t="shared" si="9"/>
        <v>500000</v>
      </c>
      <c r="AW67" s="49"/>
      <c r="AX67" s="420">
        <f t="shared" si="4"/>
        <v>0</v>
      </c>
      <c r="AY67" s="414">
        <f t="shared" si="5"/>
        <v>0</v>
      </c>
      <c r="AZ67" s="49"/>
      <c r="BA67" s="80"/>
      <c r="BB67" s="80"/>
      <c r="BC67" s="80"/>
      <c r="BD67" s="80"/>
      <c r="BE67" s="80"/>
      <c r="BF67" s="80"/>
      <c r="BG67" s="80"/>
      <c r="BH67" s="81"/>
      <c r="BI67" s="82"/>
      <c r="BK67" s="74"/>
      <c r="BL67" s="82"/>
      <c r="BM67" s="82"/>
      <c r="BN67" s="82"/>
      <c r="BO67" s="69"/>
      <c r="BP67" s="75"/>
      <c r="BQ67" s="5"/>
      <c r="BR67" s="75"/>
      <c r="BS67" s="478"/>
      <c r="BT67" s="478"/>
      <c r="BU67" s="478"/>
      <c r="BV67" s="478"/>
      <c r="BW67" s="478"/>
      <c r="BX67" s="478"/>
      <c r="BY67" s="478"/>
      <c r="BZ67" s="478"/>
      <c r="CA67" s="478"/>
      <c r="CB67" s="6"/>
      <c r="CC67" s="6"/>
      <c r="CD67" s="6"/>
      <c r="CE67" s="70"/>
      <c r="CF67" s="6"/>
      <c r="CG67" s="6"/>
      <c r="CH67" s="6"/>
      <c r="CI67" s="6"/>
      <c r="CU67" s="7" t="s">
        <v>215</v>
      </c>
      <c r="CV67" s="7" t="s">
        <v>217</v>
      </c>
    </row>
    <row r="68" spans="1:100">
      <c r="A68" s="486"/>
      <c r="B68" s="481"/>
      <c r="C68" s="174"/>
      <c r="D68" s="3"/>
      <c r="E68" s="554" t="s">
        <v>218</v>
      </c>
      <c r="F68" s="179"/>
      <c r="G68" s="198" t="s">
        <v>33</v>
      </c>
      <c r="H68" s="266"/>
      <c r="I68" s="527">
        <v>6581250</v>
      </c>
      <c r="J68" s="527"/>
      <c r="K68" s="569">
        <v>843750</v>
      </c>
      <c r="L68" s="185"/>
      <c r="M68" s="42"/>
      <c r="N68" s="606">
        <f t="shared" si="6"/>
        <v>6581250</v>
      </c>
      <c r="O68" s="552"/>
      <c r="P68" s="549">
        <f t="shared" si="7"/>
        <v>843750</v>
      </c>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26">
        <f t="shared" si="8"/>
        <v>6581250</v>
      </c>
      <c r="AU68" s="26"/>
      <c r="AV68" s="26">
        <f t="shared" si="9"/>
        <v>843750</v>
      </c>
      <c r="AW68" s="49"/>
      <c r="AX68" s="420">
        <f t="shared" si="4"/>
        <v>0</v>
      </c>
      <c r="AY68" s="414">
        <f t="shared" si="5"/>
        <v>0</v>
      </c>
      <c r="AZ68" s="49"/>
      <c r="BA68" s="80"/>
      <c r="BB68" s="80"/>
      <c r="BC68" s="80"/>
      <c r="BD68" s="80"/>
      <c r="BE68" s="80"/>
      <c r="BF68" s="80"/>
      <c r="BG68" s="80"/>
      <c r="BH68" s="81"/>
      <c r="BI68" s="82"/>
      <c r="BK68" s="74"/>
      <c r="BL68" s="82"/>
      <c r="BM68" s="82"/>
      <c r="BN68" s="82"/>
      <c r="BO68" s="69"/>
      <c r="BP68" s="75"/>
      <c r="BQ68" s="5"/>
      <c r="BR68" s="75"/>
      <c r="BS68" s="478"/>
      <c r="BT68" s="478"/>
      <c r="BU68" s="478"/>
      <c r="BV68" s="478"/>
      <c r="BW68" s="478"/>
      <c r="BX68" s="478"/>
      <c r="BY68" s="478"/>
      <c r="BZ68" s="478"/>
      <c r="CA68" s="478"/>
      <c r="CB68" s="6"/>
      <c r="CC68" s="6"/>
      <c r="CD68" s="6"/>
      <c r="CE68" s="70"/>
      <c r="CF68" s="6"/>
      <c r="CG68" s="6"/>
      <c r="CH68" s="6"/>
      <c r="CI68" s="6"/>
      <c r="CU68" s="7" t="s">
        <v>215</v>
      </c>
      <c r="CV68" s="7" t="s">
        <v>218</v>
      </c>
    </row>
    <row r="69" spans="1:100">
      <c r="A69" s="486"/>
      <c r="B69" s="481"/>
      <c r="C69" s="174"/>
      <c r="D69" s="3"/>
      <c r="E69" s="554" t="s">
        <v>219</v>
      </c>
      <c r="F69" s="179"/>
      <c r="G69" s="198" t="s">
        <v>33</v>
      </c>
      <c r="H69" s="266"/>
      <c r="I69" s="527">
        <v>8043750</v>
      </c>
      <c r="J69" s="527"/>
      <c r="K69" s="569">
        <v>1031250</v>
      </c>
      <c r="L69" s="185"/>
      <c r="M69" s="42"/>
      <c r="N69" s="606">
        <f t="shared" si="6"/>
        <v>8043750</v>
      </c>
      <c r="O69" s="531"/>
      <c r="P69" s="549">
        <f t="shared" si="7"/>
        <v>1031250</v>
      </c>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26">
        <f t="shared" si="8"/>
        <v>8043750</v>
      </c>
      <c r="AU69" s="26"/>
      <c r="AV69" s="26">
        <f t="shared" si="9"/>
        <v>1031250</v>
      </c>
      <c r="AW69" s="49"/>
      <c r="AX69" s="420">
        <f t="shared" si="4"/>
        <v>0</v>
      </c>
      <c r="AY69" s="414">
        <f t="shared" si="5"/>
        <v>0</v>
      </c>
      <c r="AZ69" s="49"/>
      <c r="BA69" s="80"/>
      <c r="BB69" s="80"/>
      <c r="BC69" s="80"/>
      <c r="BD69" s="80"/>
      <c r="BE69" s="80"/>
      <c r="BF69" s="80"/>
      <c r="BG69" s="80"/>
      <c r="BH69" s="81"/>
      <c r="BI69" s="82"/>
      <c r="BK69" s="74"/>
      <c r="BL69" s="82"/>
      <c r="BM69" s="82"/>
      <c r="BN69" s="82"/>
      <c r="BO69" s="69"/>
      <c r="BP69" s="75"/>
      <c r="BQ69" s="5"/>
      <c r="BR69" s="75"/>
      <c r="BS69" s="478"/>
      <c r="BT69" s="478"/>
      <c r="BU69" s="478"/>
      <c r="BV69" s="478"/>
      <c r="BW69" s="478"/>
      <c r="BX69" s="478"/>
      <c r="BY69" s="478"/>
      <c r="BZ69" s="478"/>
      <c r="CA69" s="478"/>
      <c r="CB69" s="6"/>
      <c r="CC69" s="6"/>
      <c r="CD69" s="6"/>
      <c r="CE69" s="70"/>
      <c r="CF69" s="6"/>
      <c r="CG69" s="6"/>
      <c r="CH69" s="6"/>
      <c r="CI69" s="6"/>
      <c r="CU69" s="7" t="s">
        <v>215</v>
      </c>
      <c r="CV69" s="7" t="s">
        <v>219</v>
      </c>
    </row>
    <row r="70" spans="1:100">
      <c r="A70" s="486"/>
      <c r="B70" s="481"/>
      <c r="C70" s="174"/>
      <c r="D70" s="3"/>
      <c r="E70" s="554" t="s">
        <v>220</v>
      </c>
      <c r="F70" s="179"/>
      <c r="G70" s="198" t="s">
        <v>33</v>
      </c>
      <c r="H70" s="266"/>
      <c r="I70" s="527">
        <v>5362500</v>
      </c>
      <c r="J70" s="527"/>
      <c r="K70" s="569">
        <v>687500</v>
      </c>
      <c r="L70" s="185"/>
      <c r="M70" s="42"/>
      <c r="N70" s="606">
        <f t="shared" si="6"/>
        <v>5362500</v>
      </c>
      <c r="O70" s="531"/>
      <c r="P70" s="549">
        <f t="shared" si="7"/>
        <v>687500</v>
      </c>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26">
        <f t="shared" si="8"/>
        <v>5362500</v>
      </c>
      <c r="AU70" s="26"/>
      <c r="AV70" s="26">
        <f t="shared" si="9"/>
        <v>687500</v>
      </c>
      <c r="AW70" s="49"/>
      <c r="AX70" s="420">
        <f t="shared" si="4"/>
        <v>0</v>
      </c>
      <c r="AY70" s="414">
        <f t="shared" si="5"/>
        <v>0</v>
      </c>
      <c r="AZ70" s="49"/>
      <c r="BA70" s="80"/>
      <c r="BB70" s="80"/>
      <c r="BC70" s="80"/>
      <c r="BD70" s="80"/>
      <c r="BE70" s="80"/>
      <c r="BF70" s="80"/>
      <c r="BG70" s="80"/>
      <c r="BH70" s="81"/>
      <c r="BI70" s="82"/>
      <c r="BK70" s="74"/>
      <c r="BL70" s="82"/>
      <c r="BM70" s="82"/>
      <c r="BN70" s="82"/>
      <c r="BO70" s="69"/>
      <c r="BP70" s="75"/>
      <c r="BQ70" s="5"/>
      <c r="BR70" s="75"/>
      <c r="BS70" s="478"/>
      <c r="BT70" s="478"/>
      <c r="BU70" s="478"/>
      <c r="BV70" s="478"/>
      <c r="BW70" s="478"/>
      <c r="BX70" s="478"/>
      <c r="BY70" s="478"/>
      <c r="BZ70" s="478"/>
      <c r="CA70" s="478"/>
      <c r="CB70" s="6"/>
      <c r="CC70" s="6"/>
      <c r="CD70" s="6"/>
      <c r="CE70" s="70"/>
      <c r="CF70" s="6"/>
      <c r="CG70" s="6"/>
      <c r="CH70" s="6"/>
      <c r="CI70" s="6"/>
      <c r="CU70" s="7" t="s">
        <v>215</v>
      </c>
      <c r="CV70" s="7" t="s">
        <v>220</v>
      </c>
    </row>
    <row r="71" spans="1:100">
      <c r="A71" s="486"/>
      <c r="B71" s="481"/>
      <c r="C71" s="174"/>
      <c r="D71" s="3"/>
      <c r="E71" s="554" t="s">
        <v>222</v>
      </c>
      <c r="F71" s="179"/>
      <c r="G71" s="198" t="s">
        <v>33</v>
      </c>
      <c r="H71" s="266"/>
      <c r="I71" s="527">
        <v>7312500</v>
      </c>
      <c r="J71" s="527"/>
      <c r="K71" s="528">
        <v>937500</v>
      </c>
      <c r="L71" s="185"/>
      <c r="M71" s="42"/>
      <c r="N71" s="606">
        <f t="shared" si="6"/>
        <v>7312500</v>
      </c>
      <c r="O71" s="531"/>
      <c r="P71" s="549">
        <f t="shared" si="7"/>
        <v>937500</v>
      </c>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26">
        <f t="shared" si="8"/>
        <v>7312500</v>
      </c>
      <c r="AU71" s="26"/>
      <c r="AV71" s="26">
        <f t="shared" si="9"/>
        <v>937500</v>
      </c>
      <c r="AW71" s="49"/>
      <c r="AX71" s="420">
        <f t="shared" si="4"/>
        <v>0</v>
      </c>
      <c r="AY71" s="414">
        <f t="shared" si="5"/>
        <v>0</v>
      </c>
      <c r="AZ71" s="49"/>
      <c r="BA71" s="80"/>
      <c r="BB71" s="80"/>
      <c r="BC71" s="80"/>
      <c r="BD71" s="80"/>
      <c r="BE71" s="80"/>
      <c r="BF71" s="80"/>
      <c r="BG71" s="80"/>
      <c r="BH71" s="81"/>
      <c r="BI71" s="82"/>
      <c r="BK71" s="74"/>
      <c r="BL71" s="82"/>
      <c r="BM71" s="82"/>
      <c r="BN71" s="82"/>
      <c r="BO71" s="69"/>
      <c r="BP71" s="75"/>
      <c r="BQ71" s="5"/>
      <c r="BR71" s="75"/>
      <c r="BS71" s="478"/>
      <c r="BT71" s="478"/>
      <c r="BU71" s="478"/>
      <c r="BV71" s="478"/>
      <c r="BW71" s="478"/>
      <c r="BX71" s="478"/>
      <c r="BY71" s="478"/>
      <c r="BZ71" s="478"/>
      <c r="CA71" s="478"/>
      <c r="CB71" s="6"/>
      <c r="CC71" s="6"/>
      <c r="CD71" s="6"/>
      <c r="CE71" s="70"/>
      <c r="CF71" s="6"/>
      <c r="CG71" s="6"/>
      <c r="CH71" s="6"/>
      <c r="CI71" s="6"/>
      <c r="CU71" s="7" t="s">
        <v>221</v>
      </c>
      <c r="CV71" s="7" t="str">
        <f t="shared" ref="CV71:CV89" si="10">CU71&amp;E71</f>
        <v>["Loan III"] ["Loan III"] LIBOR Loan IV - 502760671244</v>
      </c>
    </row>
    <row r="72" spans="1:100">
      <c r="A72" s="486"/>
      <c r="B72" s="481"/>
      <c r="C72" s="174"/>
      <c r="D72" s="3"/>
      <c r="E72" s="554" t="s">
        <v>223</v>
      </c>
      <c r="F72" s="179"/>
      <c r="G72" s="198" t="s">
        <v>33</v>
      </c>
      <c r="H72" s="266"/>
      <c r="I72" s="527">
        <v>6825000</v>
      </c>
      <c r="J72" s="527"/>
      <c r="K72" s="528">
        <v>875000</v>
      </c>
      <c r="L72" s="185"/>
      <c r="M72" s="42"/>
      <c r="N72" s="606">
        <f t="shared" si="6"/>
        <v>6825000</v>
      </c>
      <c r="O72" s="531"/>
      <c r="P72" s="549">
        <f t="shared" si="7"/>
        <v>875000</v>
      </c>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26">
        <f t="shared" si="8"/>
        <v>6825000</v>
      </c>
      <c r="AU72" s="26"/>
      <c r="AV72" s="26">
        <f t="shared" si="9"/>
        <v>875000</v>
      </c>
      <c r="AW72" s="49"/>
      <c r="AX72" s="420">
        <f t="shared" si="4"/>
        <v>0</v>
      </c>
      <c r="AY72" s="414">
        <f t="shared" si="5"/>
        <v>0</v>
      </c>
      <c r="AZ72" s="49"/>
      <c r="BA72" s="80"/>
      <c r="BB72" s="80"/>
      <c r="BC72" s="80"/>
      <c r="BD72" s="80"/>
      <c r="BE72" s="80"/>
      <c r="BF72" s="80"/>
      <c r="BG72" s="80"/>
      <c r="BH72" s="81"/>
      <c r="BI72" s="82"/>
      <c r="BK72" s="74"/>
      <c r="BL72" s="82"/>
      <c r="BM72" s="82"/>
      <c r="BN72" s="82"/>
      <c r="BO72" s="69"/>
      <c r="BP72" s="75"/>
      <c r="BQ72" s="5"/>
      <c r="BR72" s="75"/>
      <c r="BS72" s="478"/>
      <c r="BT72" s="478"/>
      <c r="BU72" s="478"/>
      <c r="BV72" s="478"/>
      <c r="BW72" s="478"/>
      <c r="BX72" s="478"/>
      <c r="BY72" s="478"/>
      <c r="BZ72" s="478"/>
      <c r="CA72" s="478"/>
      <c r="CB72" s="6"/>
      <c r="CC72" s="6"/>
      <c r="CD72" s="6"/>
      <c r="CE72" s="70"/>
      <c r="CF72" s="6"/>
      <c r="CG72" s="6"/>
      <c r="CH72" s="6"/>
      <c r="CI72" s="6"/>
      <c r="CU72" s="7" t="s">
        <v>221</v>
      </c>
      <c r="CV72" s="7" t="str">
        <f t="shared" si="10"/>
        <v>["Loan III"] ["Loan III"] LIBOR Loan IV - 502760671246</v>
      </c>
    </row>
    <row r="73" spans="1:100">
      <c r="A73" s="486"/>
      <c r="B73" s="481"/>
      <c r="C73" s="174"/>
      <c r="D73" s="3"/>
      <c r="E73" s="554" t="s">
        <v>224</v>
      </c>
      <c r="F73" s="179"/>
      <c r="G73" s="198" t="s">
        <v>33</v>
      </c>
      <c r="H73" s="266"/>
      <c r="I73" s="527">
        <v>3900000</v>
      </c>
      <c r="J73" s="527"/>
      <c r="K73" s="528">
        <v>500000</v>
      </c>
      <c r="L73" s="185"/>
      <c r="M73" s="42"/>
      <c r="N73" s="606">
        <f t="shared" si="6"/>
        <v>3900000</v>
      </c>
      <c r="O73" s="531"/>
      <c r="P73" s="549">
        <f t="shared" si="7"/>
        <v>500000</v>
      </c>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26">
        <f t="shared" si="8"/>
        <v>3900000</v>
      </c>
      <c r="AU73" s="26"/>
      <c r="AV73" s="26">
        <f t="shared" si="9"/>
        <v>500000</v>
      </c>
      <c r="AW73" s="49"/>
      <c r="AX73" s="420">
        <f t="shared" si="4"/>
        <v>0</v>
      </c>
      <c r="AY73" s="414">
        <f t="shared" si="5"/>
        <v>0</v>
      </c>
      <c r="AZ73" s="49"/>
      <c r="BA73" s="80"/>
      <c r="BB73" s="80"/>
      <c r="BC73" s="80"/>
      <c r="BD73" s="80"/>
      <c r="BE73" s="80"/>
      <c r="BF73" s="80"/>
      <c r="BG73" s="80"/>
      <c r="BH73" s="81"/>
      <c r="BI73" s="82"/>
      <c r="BK73" s="74"/>
      <c r="BL73" s="82"/>
      <c r="BM73" s="82"/>
      <c r="BN73" s="82"/>
      <c r="BO73" s="69"/>
      <c r="BP73" s="75"/>
      <c r="BQ73" s="5"/>
      <c r="BR73" s="75"/>
      <c r="BS73" s="478"/>
      <c r="BT73" s="478"/>
      <c r="BU73" s="478"/>
      <c r="BV73" s="478"/>
      <c r="BW73" s="478"/>
      <c r="BX73" s="478"/>
      <c r="BY73" s="478"/>
      <c r="BZ73" s="478"/>
      <c r="CA73" s="478"/>
      <c r="CB73" s="6"/>
      <c r="CC73" s="6"/>
      <c r="CD73" s="6"/>
      <c r="CE73" s="70"/>
      <c r="CF73" s="6"/>
      <c r="CG73" s="6"/>
      <c r="CH73" s="6"/>
      <c r="CI73" s="6"/>
      <c r="CU73" s="7" t="s">
        <v>221</v>
      </c>
      <c r="CV73" s="7" t="str">
        <f t="shared" si="10"/>
        <v>["Loan III"] ["Loan III"] LIBOR Loan IV - 502760671250</v>
      </c>
    </row>
    <row r="74" spans="1:100">
      <c r="A74" s="486"/>
      <c r="B74" s="481"/>
      <c r="C74" s="174"/>
      <c r="D74" s="3"/>
      <c r="E74" s="554" t="s">
        <v>225</v>
      </c>
      <c r="F74" s="179"/>
      <c r="G74" s="198" t="s">
        <v>33</v>
      </c>
      <c r="H74" s="266"/>
      <c r="I74" s="527">
        <v>4387500</v>
      </c>
      <c r="J74" s="527"/>
      <c r="K74" s="528">
        <v>562500</v>
      </c>
      <c r="L74" s="185"/>
      <c r="M74" s="42"/>
      <c r="N74" s="606">
        <f t="shared" si="6"/>
        <v>4387500</v>
      </c>
      <c r="O74" s="531"/>
      <c r="P74" s="549">
        <f t="shared" si="7"/>
        <v>562500</v>
      </c>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26">
        <f t="shared" si="8"/>
        <v>4387500</v>
      </c>
      <c r="AU74" s="26"/>
      <c r="AV74" s="26">
        <f t="shared" si="9"/>
        <v>562500</v>
      </c>
      <c r="AW74" s="49"/>
      <c r="AX74" s="420">
        <f t="shared" si="4"/>
        <v>0</v>
      </c>
      <c r="AY74" s="414">
        <f t="shared" si="5"/>
        <v>0</v>
      </c>
      <c r="AZ74" s="49"/>
      <c r="BA74" s="80"/>
      <c r="BB74" s="80"/>
      <c r="BC74" s="80"/>
      <c r="BD74" s="80"/>
      <c r="BE74" s="80"/>
      <c r="BF74" s="80"/>
      <c r="BG74" s="80"/>
      <c r="BH74" s="81"/>
      <c r="BI74" s="82"/>
      <c r="BK74" s="74"/>
      <c r="BL74" s="82"/>
      <c r="BM74" s="82"/>
      <c r="BN74" s="82"/>
      <c r="BO74" s="69"/>
      <c r="BP74" s="75"/>
      <c r="BQ74" s="5"/>
      <c r="BR74" s="75"/>
      <c r="BS74" s="478"/>
      <c r="BT74" s="478"/>
      <c r="BU74" s="478"/>
      <c r="BV74" s="478"/>
      <c r="BW74" s="478"/>
      <c r="BX74" s="478"/>
      <c r="BY74" s="478"/>
      <c r="BZ74" s="478"/>
      <c r="CA74" s="478"/>
      <c r="CB74" s="6"/>
      <c r="CC74" s="6"/>
      <c r="CD74" s="6"/>
      <c r="CE74" s="70"/>
      <c r="CF74" s="6"/>
      <c r="CG74" s="6"/>
      <c r="CH74" s="6"/>
      <c r="CI74" s="6"/>
      <c r="CU74" s="7" t="s">
        <v>221</v>
      </c>
      <c r="CV74" s="7" t="str">
        <f t="shared" si="10"/>
        <v>["Loan III"] ["Loan III"] LIBOR Loan IV - 502760671252</v>
      </c>
    </row>
    <row r="75" spans="1:100">
      <c r="A75" s="486"/>
      <c r="B75" s="481"/>
      <c r="C75" s="174"/>
      <c r="D75" s="3"/>
      <c r="E75" s="554" t="s">
        <v>226</v>
      </c>
      <c r="F75" s="179"/>
      <c r="G75" s="198" t="s">
        <v>33</v>
      </c>
      <c r="H75" s="266"/>
      <c r="I75" s="527">
        <v>4875000</v>
      </c>
      <c r="J75" s="527"/>
      <c r="K75" s="528">
        <v>625000</v>
      </c>
      <c r="L75" s="185"/>
      <c r="M75" s="42"/>
      <c r="N75" s="606">
        <f t="shared" si="6"/>
        <v>4875000</v>
      </c>
      <c r="O75" s="531"/>
      <c r="P75" s="549">
        <f t="shared" si="7"/>
        <v>625000</v>
      </c>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26">
        <f t="shared" si="8"/>
        <v>4875000</v>
      </c>
      <c r="AU75" s="26"/>
      <c r="AV75" s="26">
        <f t="shared" si="9"/>
        <v>625000</v>
      </c>
      <c r="AW75" s="49"/>
      <c r="AX75" s="420">
        <f t="shared" si="4"/>
        <v>0</v>
      </c>
      <c r="AY75" s="414">
        <f t="shared" si="5"/>
        <v>0</v>
      </c>
      <c r="AZ75" s="49"/>
      <c r="BA75" s="80"/>
      <c r="BB75" s="80"/>
      <c r="BC75" s="80"/>
      <c r="BD75" s="80"/>
      <c r="BE75" s="80"/>
      <c r="BF75" s="80"/>
      <c r="BG75" s="80"/>
      <c r="BH75" s="81"/>
      <c r="BI75" s="82"/>
      <c r="BK75" s="74"/>
      <c r="BL75" s="82"/>
      <c r="BM75" s="82"/>
      <c r="BN75" s="82"/>
      <c r="BO75" s="69"/>
      <c r="BP75" s="75"/>
      <c r="BQ75" s="5"/>
      <c r="BR75" s="75"/>
      <c r="BS75" s="478"/>
      <c r="BT75" s="478"/>
      <c r="BU75" s="478"/>
      <c r="BV75" s="478"/>
      <c r="BW75" s="478"/>
      <c r="BX75" s="478"/>
      <c r="BY75" s="478"/>
      <c r="BZ75" s="478"/>
      <c r="CA75" s="478"/>
      <c r="CB75" s="6"/>
      <c r="CC75" s="6"/>
      <c r="CD75" s="6"/>
      <c r="CE75" s="70"/>
      <c r="CF75" s="6"/>
      <c r="CG75" s="6"/>
      <c r="CH75" s="6"/>
      <c r="CI75" s="6"/>
      <c r="CU75" s="7" t="s">
        <v>221</v>
      </c>
      <c r="CV75" s="7" t="str">
        <f t="shared" si="10"/>
        <v>["Loan III"] ["Loan III"] LIBOR Loan IV - 502760671256</v>
      </c>
    </row>
    <row r="76" spans="1:100">
      <c r="A76" s="486"/>
      <c r="B76" s="481"/>
      <c r="C76" s="174"/>
      <c r="D76" s="3"/>
      <c r="E76" s="554" t="s">
        <v>227</v>
      </c>
      <c r="F76" s="179"/>
      <c r="G76" s="198" t="s">
        <v>33</v>
      </c>
      <c r="H76" s="266"/>
      <c r="I76" s="527">
        <v>4875000</v>
      </c>
      <c r="J76" s="527"/>
      <c r="K76" s="528">
        <v>625000</v>
      </c>
      <c r="L76" s="185"/>
      <c r="M76" s="42"/>
      <c r="N76" s="606">
        <f t="shared" si="6"/>
        <v>4875000</v>
      </c>
      <c r="O76" s="531"/>
      <c r="P76" s="549">
        <f t="shared" si="7"/>
        <v>625000</v>
      </c>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26">
        <f t="shared" si="8"/>
        <v>4875000</v>
      </c>
      <c r="AU76" s="26"/>
      <c r="AV76" s="26">
        <f t="shared" si="9"/>
        <v>625000</v>
      </c>
      <c r="AW76" s="49"/>
      <c r="AX76" s="420">
        <f t="shared" si="4"/>
        <v>0</v>
      </c>
      <c r="AY76" s="414">
        <f t="shared" si="5"/>
        <v>0</v>
      </c>
      <c r="AZ76" s="49"/>
      <c r="BA76" s="80"/>
      <c r="BB76" s="80"/>
      <c r="BC76" s="80"/>
      <c r="BD76" s="80"/>
      <c r="BE76" s="80"/>
      <c r="BF76" s="80"/>
      <c r="BG76" s="80"/>
      <c r="BH76" s="81"/>
      <c r="BI76" s="82"/>
      <c r="BK76" s="74"/>
      <c r="BL76" s="82"/>
      <c r="BM76" s="82"/>
      <c r="BN76" s="82"/>
      <c r="BO76" s="69"/>
      <c r="BP76" s="75"/>
      <c r="BQ76" s="5"/>
      <c r="BR76" s="75"/>
      <c r="BS76" s="478"/>
      <c r="BT76" s="478"/>
      <c r="BU76" s="478"/>
      <c r="BV76" s="478"/>
      <c r="BW76" s="478"/>
      <c r="BX76" s="478"/>
      <c r="BY76" s="478"/>
      <c r="BZ76" s="478"/>
      <c r="CA76" s="478"/>
      <c r="CB76" s="6"/>
      <c r="CC76" s="6"/>
      <c r="CD76" s="6"/>
      <c r="CE76" s="70"/>
      <c r="CF76" s="6"/>
      <c r="CG76" s="6"/>
      <c r="CH76" s="6"/>
      <c r="CI76" s="6"/>
      <c r="CU76" s="7" t="s">
        <v>221</v>
      </c>
      <c r="CV76" s="7" t="str">
        <f t="shared" si="10"/>
        <v>["Loan III"] ["Loan III"] LIBOR Loan IV - 502760671259</v>
      </c>
    </row>
    <row r="77" spans="1:100">
      <c r="A77" s="486"/>
      <c r="B77" s="481"/>
      <c r="C77" s="174"/>
      <c r="D77" s="3"/>
      <c r="E77" s="554" t="s">
        <v>228</v>
      </c>
      <c r="F77" s="179"/>
      <c r="G77" s="198" t="s">
        <v>33</v>
      </c>
      <c r="H77" s="266"/>
      <c r="I77" s="527">
        <v>8043750</v>
      </c>
      <c r="J77" s="527"/>
      <c r="K77" s="528">
        <v>1031250</v>
      </c>
      <c r="L77" s="185"/>
      <c r="M77" s="42"/>
      <c r="N77" s="606">
        <f t="shared" si="6"/>
        <v>8043750</v>
      </c>
      <c r="O77" s="531"/>
      <c r="P77" s="549">
        <f t="shared" si="7"/>
        <v>1031250</v>
      </c>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26">
        <f t="shared" si="8"/>
        <v>8043750</v>
      </c>
      <c r="AU77" s="26"/>
      <c r="AV77" s="26">
        <f t="shared" si="9"/>
        <v>1031250</v>
      </c>
      <c r="AW77" s="49"/>
      <c r="AX77" s="420">
        <f t="shared" si="4"/>
        <v>0</v>
      </c>
      <c r="AY77" s="414">
        <f t="shared" si="5"/>
        <v>0</v>
      </c>
      <c r="AZ77" s="49"/>
      <c r="BA77" s="80"/>
      <c r="BB77" s="80"/>
      <c r="BC77" s="80"/>
      <c r="BD77" s="80"/>
      <c r="BE77" s="80"/>
      <c r="BF77" s="80"/>
      <c r="BG77" s="80"/>
      <c r="BH77" s="81"/>
      <c r="BI77" s="82"/>
      <c r="BK77" s="74"/>
      <c r="BL77" s="82"/>
      <c r="BM77" s="82"/>
      <c r="BN77" s="82"/>
      <c r="BO77" s="69"/>
      <c r="BP77" s="75"/>
      <c r="BQ77" s="5"/>
      <c r="BR77" s="75"/>
      <c r="BS77" s="478"/>
      <c r="BT77" s="478"/>
      <c r="BU77" s="478"/>
      <c r="BV77" s="478"/>
      <c r="BW77" s="478"/>
      <c r="BX77" s="478"/>
      <c r="BY77" s="478"/>
      <c r="BZ77" s="478"/>
      <c r="CA77" s="478"/>
      <c r="CB77" s="6"/>
      <c r="CC77" s="6"/>
      <c r="CD77" s="6"/>
      <c r="CE77" s="70"/>
      <c r="CF77" s="6"/>
      <c r="CG77" s="6"/>
      <c r="CH77" s="6"/>
      <c r="CI77" s="6"/>
      <c r="CU77" s="7" t="s">
        <v>221</v>
      </c>
      <c r="CV77" s="7" t="str">
        <f t="shared" si="10"/>
        <v>["Loan III"] ["Loan III"] LIBOR Loan IV - 741031363241</v>
      </c>
    </row>
    <row r="78" spans="1:100">
      <c r="A78" s="486"/>
      <c r="B78" s="481"/>
      <c r="C78" s="174"/>
      <c r="D78" s="3"/>
      <c r="E78" s="554" t="s">
        <v>229</v>
      </c>
      <c r="F78" s="179"/>
      <c r="G78" s="198" t="s">
        <v>33</v>
      </c>
      <c r="H78" s="266"/>
      <c r="I78" s="527">
        <v>4387500</v>
      </c>
      <c r="J78" s="527"/>
      <c r="K78" s="528">
        <v>562500</v>
      </c>
      <c r="L78" s="185"/>
      <c r="M78" s="42"/>
      <c r="N78" s="606">
        <f t="shared" si="6"/>
        <v>4387500</v>
      </c>
      <c r="O78" s="531"/>
      <c r="P78" s="549">
        <f t="shared" si="7"/>
        <v>562500</v>
      </c>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26">
        <f t="shared" si="8"/>
        <v>4387500</v>
      </c>
      <c r="AU78" s="26"/>
      <c r="AV78" s="26">
        <f t="shared" si="9"/>
        <v>562500</v>
      </c>
      <c r="AW78" s="49"/>
      <c r="AX78" s="420">
        <f t="shared" si="4"/>
        <v>0</v>
      </c>
      <c r="AY78" s="414">
        <f t="shared" si="5"/>
        <v>0</v>
      </c>
      <c r="AZ78" s="49"/>
      <c r="BA78" s="80"/>
      <c r="BB78" s="80"/>
      <c r="BC78" s="80"/>
      <c r="BD78" s="80"/>
      <c r="BE78" s="80"/>
      <c r="BF78" s="80"/>
      <c r="BG78" s="80"/>
      <c r="BH78" s="81"/>
      <c r="BI78" s="82"/>
      <c r="BK78" s="74"/>
      <c r="BL78" s="82"/>
      <c r="BM78" s="82"/>
      <c r="BN78" s="82"/>
      <c r="BO78" s="69"/>
      <c r="BP78" s="75"/>
      <c r="BQ78" s="5"/>
      <c r="BR78" s="75"/>
      <c r="BS78" s="478"/>
      <c r="BT78" s="478"/>
      <c r="BU78" s="478"/>
      <c r="BV78" s="478"/>
      <c r="BW78" s="478"/>
      <c r="BX78" s="478"/>
      <c r="BY78" s="478"/>
      <c r="BZ78" s="478"/>
      <c r="CA78" s="478"/>
      <c r="CB78" s="6"/>
      <c r="CC78" s="6"/>
      <c r="CD78" s="6"/>
      <c r="CE78" s="70"/>
      <c r="CF78" s="6"/>
      <c r="CG78" s="6"/>
      <c r="CH78" s="6"/>
      <c r="CI78" s="6"/>
      <c r="CU78" s="7" t="s">
        <v>221</v>
      </c>
      <c r="CV78" s="7" t="str">
        <f t="shared" si="10"/>
        <v>["Loan III"] ["Loan III"] LIBOR Loan IV - 741031363246</v>
      </c>
    </row>
    <row r="79" spans="1:100">
      <c r="A79" s="486"/>
      <c r="B79" s="481"/>
      <c r="C79" s="174"/>
      <c r="D79" s="3"/>
      <c r="E79" s="554" t="s">
        <v>233</v>
      </c>
      <c r="F79" s="179"/>
      <c r="G79" s="198" t="s">
        <v>33</v>
      </c>
      <c r="H79" s="266"/>
      <c r="I79" s="527">
        <v>8775000</v>
      </c>
      <c r="J79" s="527"/>
      <c r="K79" s="570">
        <v>1125000</v>
      </c>
      <c r="L79" s="185"/>
      <c r="M79" s="42"/>
      <c r="N79" s="606">
        <f t="shared" si="6"/>
        <v>8775000</v>
      </c>
      <c r="O79" s="531"/>
      <c r="P79" s="549">
        <f t="shared" si="7"/>
        <v>1125000</v>
      </c>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26">
        <f t="shared" si="8"/>
        <v>8775000</v>
      </c>
      <c r="AU79" s="26"/>
      <c r="AV79" s="26">
        <f t="shared" si="9"/>
        <v>1125000</v>
      </c>
      <c r="AW79" s="49"/>
      <c r="AX79" s="420">
        <f t="shared" si="4"/>
        <v>0</v>
      </c>
      <c r="AY79" s="414">
        <f t="shared" si="5"/>
        <v>0</v>
      </c>
      <c r="AZ79" s="49"/>
      <c r="BA79" s="80"/>
      <c r="BB79" s="80"/>
      <c r="BC79" s="80"/>
      <c r="BD79" s="80"/>
      <c r="BE79" s="80"/>
      <c r="BF79" s="80"/>
      <c r="BG79" s="80"/>
      <c r="BH79" s="81"/>
      <c r="BI79" s="82"/>
      <c r="BK79" s="74"/>
      <c r="BL79" s="82"/>
      <c r="BM79" s="82"/>
      <c r="BN79" s="82"/>
      <c r="BO79" s="69"/>
      <c r="BP79" s="75"/>
      <c r="BQ79" s="5"/>
      <c r="BR79" s="75"/>
      <c r="BS79" s="478"/>
      <c r="BT79" s="478"/>
      <c r="BU79" s="478"/>
      <c r="BV79" s="478"/>
      <c r="BW79" s="478"/>
      <c r="BX79" s="478"/>
      <c r="BY79" s="478"/>
      <c r="BZ79" s="478"/>
      <c r="CA79" s="478"/>
      <c r="CB79" s="6"/>
      <c r="CC79" s="6"/>
      <c r="CD79" s="6"/>
      <c r="CE79" s="70"/>
      <c r="CF79" s="6"/>
      <c r="CG79" s="6"/>
      <c r="CH79" s="6"/>
      <c r="CI79" s="6"/>
      <c r="CT79" s="7">
        <v>3</v>
      </c>
      <c r="CU79" s="7" t="s">
        <v>221</v>
      </c>
      <c r="CV79" s="7" t="str">
        <f t="shared" si="10"/>
        <v>["Loan III"] ["Loan III"] Term Loan - 502760671251</v>
      </c>
    </row>
    <row r="80" spans="1:100">
      <c r="A80" s="486"/>
      <c r="B80" s="481"/>
      <c r="C80" s="174"/>
      <c r="D80" s="3">
        <f>SUM(K66:K69,K71:K76,K79,K92)</f>
        <v>10615000</v>
      </c>
      <c r="E80" s="554" t="s">
        <v>234</v>
      </c>
      <c r="F80" s="179"/>
      <c r="G80" s="198" t="s">
        <v>33</v>
      </c>
      <c r="H80" s="266"/>
      <c r="I80" s="527">
        <v>12012000</v>
      </c>
      <c r="J80" s="527"/>
      <c r="K80" s="569">
        <v>1540000</v>
      </c>
      <c r="L80" s="185"/>
      <c r="M80" s="42"/>
      <c r="N80" s="606">
        <f t="shared" si="6"/>
        <v>12012000</v>
      </c>
      <c r="O80" s="531"/>
      <c r="P80" s="549">
        <f t="shared" si="7"/>
        <v>1540000</v>
      </c>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26">
        <f t="shared" si="8"/>
        <v>12012000</v>
      </c>
      <c r="AU80" s="26"/>
      <c r="AV80" s="26">
        <f t="shared" si="9"/>
        <v>1540000</v>
      </c>
      <c r="AW80" s="49"/>
      <c r="AX80" s="420">
        <f t="shared" si="4"/>
        <v>0</v>
      </c>
      <c r="AY80" s="414">
        <f t="shared" si="5"/>
        <v>0</v>
      </c>
      <c r="AZ80" s="49"/>
      <c r="BA80" s="80"/>
      <c r="BB80" s="80"/>
      <c r="BC80" s="80"/>
      <c r="BD80" s="80"/>
      <c r="BE80" s="80"/>
      <c r="BF80" s="80"/>
      <c r="BG80" s="80"/>
      <c r="BH80" s="81"/>
      <c r="BI80" s="82"/>
      <c r="BK80" s="74"/>
      <c r="BL80" s="82"/>
      <c r="BM80" s="82"/>
      <c r="BN80" s="82"/>
      <c r="BO80" s="69"/>
      <c r="BP80" s="75"/>
      <c r="BQ80" s="5"/>
      <c r="BR80" s="75"/>
      <c r="BS80" s="478"/>
      <c r="BT80" s="478"/>
      <c r="BU80" s="478"/>
      <c r="BV80" s="478"/>
      <c r="BW80" s="478"/>
      <c r="BX80" s="478"/>
      <c r="BY80" s="478"/>
      <c r="BZ80" s="478"/>
      <c r="CA80" s="478"/>
      <c r="CB80" s="6"/>
      <c r="CC80" s="6"/>
      <c r="CD80" s="6"/>
      <c r="CE80" s="70"/>
      <c r="CF80" s="6"/>
      <c r="CG80" s="6"/>
      <c r="CH80" s="6"/>
      <c r="CI80" s="6"/>
      <c r="CT80" s="7">
        <v>2</v>
      </c>
      <c r="CU80" s="7" t="s">
        <v>215</v>
      </c>
      <c r="CV80" s="7" t="str">
        <f t="shared" si="10"/>
        <v>["Loan II"] ["Loan II"] Term Loan - 741031363249</v>
      </c>
    </row>
    <row r="81" spans="1:100">
      <c r="A81" s="486"/>
      <c r="B81" s="481"/>
      <c r="C81" s="174"/>
      <c r="D81" s="3">
        <f>SUM(K93,K80:K83,K77:K78,K70)</f>
        <v>7321750</v>
      </c>
      <c r="E81" s="554" t="s">
        <v>235</v>
      </c>
      <c r="F81" s="179"/>
      <c r="G81" s="198" t="s">
        <v>33</v>
      </c>
      <c r="H81" s="266"/>
      <c r="I81" s="527">
        <v>9360000</v>
      </c>
      <c r="J81" s="527"/>
      <c r="K81" s="569">
        <v>1200000</v>
      </c>
      <c r="L81" s="185"/>
      <c r="M81" s="42"/>
      <c r="N81" s="606">
        <f t="shared" si="6"/>
        <v>9360000</v>
      </c>
      <c r="O81" s="531"/>
      <c r="P81" s="549">
        <f t="shared" si="7"/>
        <v>1200000</v>
      </c>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26">
        <f t="shared" si="8"/>
        <v>9360000</v>
      </c>
      <c r="AU81" s="26"/>
      <c r="AV81" s="26">
        <f t="shared" si="9"/>
        <v>1200000</v>
      </c>
      <c r="AW81" s="49"/>
      <c r="AX81" s="420">
        <f t="shared" si="4"/>
        <v>0</v>
      </c>
      <c r="AY81" s="414">
        <f t="shared" si="5"/>
        <v>0</v>
      </c>
      <c r="AZ81" s="49"/>
      <c r="BA81" s="80"/>
      <c r="BB81" s="80"/>
      <c r="BC81" s="80"/>
      <c r="BD81" s="80"/>
      <c r="BE81" s="80"/>
      <c r="BF81" s="80"/>
      <c r="BG81" s="80"/>
      <c r="BH81" s="81"/>
      <c r="BI81" s="82"/>
      <c r="BK81" s="74"/>
      <c r="BL81" s="82"/>
      <c r="BM81" s="82"/>
      <c r="BN81" s="82"/>
      <c r="BO81" s="69"/>
      <c r="BP81" s="75"/>
      <c r="BQ81" s="5"/>
      <c r="BR81" s="75"/>
      <c r="BS81" s="478"/>
      <c r="BT81" s="478"/>
      <c r="BU81" s="478"/>
      <c r="BV81" s="478"/>
      <c r="BW81" s="478"/>
      <c r="BX81" s="478"/>
      <c r="BY81" s="478"/>
      <c r="BZ81" s="478"/>
      <c r="CA81" s="478"/>
      <c r="CB81" s="6"/>
      <c r="CC81" s="6"/>
      <c r="CD81" s="6"/>
      <c r="CE81" s="70"/>
      <c r="CF81" s="6"/>
      <c r="CG81" s="6"/>
      <c r="CH81" s="6"/>
      <c r="CI81" s="6"/>
      <c r="CT81" s="7">
        <v>2</v>
      </c>
      <c r="CU81" s="7" t="s">
        <v>215</v>
      </c>
      <c r="CV81" s="7" t="str">
        <f t="shared" si="10"/>
        <v>["Loan II"] ["Loan II"] Term Loan - 741031363251</v>
      </c>
    </row>
    <row r="82" spans="1:100">
      <c r="A82" s="486"/>
      <c r="B82" s="481"/>
      <c r="C82" s="174"/>
      <c r="D82" s="3">
        <f>SUM(D80:D81)</f>
        <v>17936750</v>
      </c>
      <c r="E82" s="554" t="s">
        <v>236</v>
      </c>
      <c r="F82" s="179"/>
      <c r="G82" s="198" t="s">
        <v>33</v>
      </c>
      <c r="H82" s="266"/>
      <c r="I82" s="527">
        <v>10608000</v>
      </c>
      <c r="J82" s="527"/>
      <c r="K82" s="569">
        <v>1360000</v>
      </c>
      <c r="L82" s="185"/>
      <c r="M82" s="42"/>
      <c r="N82" s="606">
        <f t="shared" si="6"/>
        <v>10608000</v>
      </c>
      <c r="O82" s="531"/>
      <c r="P82" s="549">
        <f t="shared" si="7"/>
        <v>1360000</v>
      </c>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26">
        <f t="shared" si="8"/>
        <v>10608000</v>
      </c>
      <c r="AU82" s="26"/>
      <c r="AV82" s="26">
        <f t="shared" si="9"/>
        <v>1360000</v>
      </c>
      <c r="AW82" s="49"/>
      <c r="AX82" s="420">
        <f t="shared" si="4"/>
        <v>0</v>
      </c>
      <c r="AY82" s="414">
        <f t="shared" si="5"/>
        <v>0</v>
      </c>
      <c r="AZ82" s="49"/>
      <c r="BA82" s="80"/>
      <c r="BB82" s="80"/>
      <c r="BC82" s="80"/>
      <c r="BD82" s="80"/>
      <c r="BE82" s="80"/>
      <c r="BF82" s="80"/>
      <c r="BG82" s="80"/>
      <c r="BH82" s="81"/>
      <c r="BI82" s="82"/>
      <c r="BK82" s="74"/>
      <c r="BL82" s="82"/>
      <c r="BM82" s="82"/>
      <c r="BN82" s="82"/>
      <c r="BO82" s="69"/>
      <c r="BP82" s="75"/>
      <c r="BQ82" s="5"/>
      <c r="BR82" s="75"/>
      <c r="BS82" s="478"/>
      <c r="BT82" s="478"/>
      <c r="BU82" s="478"/>
      <c r="BV82" s="478"/>
      <c r="BW82" s="478"/>
      <c r="BX82" s="478"/>
      <c r="BY82" s="478"/>
      <c r="BZ82" s="478"/>
      <c r="CA82" s="478"/>
      <c r="CB82" s="6"/>
      <c r="CC82" s="6"/>
      <c r="CD82" s="6"/>
      <c r="CE82" s="70"/>
      <c r="CF82" s="6"/>
      <c r="CG82" s="6"/>
      <c r="CH82" s="6"/>
      <c r="CI82" s="6"/>
      <c r="CT82" s="7">
        <v>2</v>
      </c>
      <c r="CU82" s="7" t="s">
        <v>215</v>
      </c>
      <c r="CV82" s="7" t="str">
        <f t="shared" si="10"/>
        <v>["Loan II"] ["Loan II"] Term Loan - 741031363252</v>
      </c>
    </row>
    <row r="83" spans="1:100">
      <c r="A83" s="486"/>
      <c r="B83" s="481"/>
      <c r="C83" s="174"/>
      <c r="D83" s="3"/>
      <c r="E83" s="554" t="s">
        <v>237</v>
      </c>
      <c r="F83" s="179"/>
      <c r="G83" s="198" t="s">
        <v>33</v>
      </c>
      <c r="H83" s="266"/>
      <c r="I83" s="527">
        <v>7312500</v>
      </c>
      <c r="J83" s="527"/>
      <c r="K83" s="570">
        <v>937500</v>
      </c>
      <c r="L83" s="185"/>
      <c r="M83" s="42"/>
      <c r="N83" s="606">
        <f t="shared" si="6"/>
        <v>7312500</v>
      </c>
      <c r="O83" s="531"/>
      <c r="P83" s="549">
        <f t="shared" si="7"/>
        <v>937500</v>
      </c>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26">
        <f t="shared" si="8"/>
        <v>7312500</v>
      </c>
      <c r="AU83" s="26"/>
      <c r="AV83" s="26">
        <f t="shared" si="9"/>
        <v>937500</v>
      </c>
      <c r="AW83" s="49"/>
      <c r="AX83" s="420">
        <f t="shared" si="4"/>
        <v>0</v>
      </c>
      <c r="AY83" s="414">
        <f t="shared" si="5"/>
        <v>0</v>
      </c>
      <c r="AZ83" s="49"/>
      <c r="BA83" s="80"/>
      <c r="BB83" s="80"/>
      <c r="BC83" s="80"/>
      <c r="BD83" s="80"/>
      <c r="BE83" s="80"/>
      <c r="BF83" s="80"/>
      <c r="BG83" s="80"/>
      <c r="BH83" s="81"/>
      <c r="BI83" s="82"/>
      <c r="BK83" s="74"/>
      <c r="BL83" s="82"/>
      <c r="BM83" s="82"/>
      <c r="BN83" s="82"/>
      <c r="BO83" s="69"/>
      <c r="BP83" s="75"/>
      <c r="BQ83" s="5"/>
      <c r="BR83" s="75"/>
      <c r="BS83" s="478"/>
      <c r="BT83" s="478"/>
      <c r="BU83" s="478"/>
      <c r="BV83" s="478"/>
      <c r="BW83" s="478"/>
      <c r="BX83" s="478"/>
      <c r="BY83" s="478"/>
      <c r="BZ83" s="478"/>
      <c r="CA83" s="478"/>
      <c r="CB83" s="6"/>
      <c r="CC83" s="6"/>
      <c r="CD83" s="6"/>
      <c r="CE83" s="70"/>
      <c r="CF83" s="6"/>
      <c r="CG83" s="6"/>
      <c r="CH83" s="6"/>
      <c r="CI83" s="6"/>
      <c r="CT83" s="7">
        <v>3</v>
      </c>
      <c r="CU83" s="7" t="s">
        <v>221</v>
      </c>
      <c r="CV83" s="7" t="str">
        <f t="shared" si="10"/>
        <v>["Loan III"] ["Loan III"] Term Loan - 741031363247</v>
      </c>
    </row>
    <row r="84" spans="1:100">
      <c r="A84" s="538"/>
      <c r="B84" s="536"/>
      <c r="C84" s="174"/>
      <c r="D84" s="3"/>
      <c r="E84" s="554" t="s">
        <v>238</v>
      </c>
      <c r="F84" s="179"/>
      <c r="G84" s="198"/>
      <c r="H84" s="266"/>
      <c r="I84" s="527">
        <v>5460000</v>
      </c>
      <c r="J84" s="527"/>
      <c r="K84" s="570">
        <v>700000</v>
      </c>
      <c r="L84" s="185"/>
      <c r="M84" s="42"/>
      <c r="N84" s="606">
        <f t="shared" si="6"/>
        <v>5460000</v>
      </c>
      <c r="O84" s="531"/>
      <c r="P84" s="549">
        <f t="shared" si="7"/>
        <v>700000</v>
      </c>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26"/>
      <c r="AU84" s="26"/>
      <c r="AV84" s="26"/>
      <c r="AW84" s="49"/>
      <c r="AX84" s="420"/>
      <c r="AY84" s="414"/>
      <c r="AZ84" s="49"/>
      <c r="BA84" s="80"/>
      <c r="BB84" s="80"/>
      <c r="BC84" s="80"/>
      <c r="BD84" s="80"/>
      <c r="BE84" s="80"/>
      <c r="BF84" s="80"/>
      <c r="BG84" s="80"/>
      <c r="BH84" s="81"/>
      <c r="BI84" s="82"/>
      <c r="BK84" s="74"/>
      <c r="BL84" s="82"/>
      <c r="BM84" s="82"/>
      <c r="BN84" s="82"/>
      <c r="BO84" s="69"/>
      <c r="BP84" s="75"/>
      <c r="BQ84" s="5"/>
      <c r="BR84" s="75"/>
      <c r="BS84" s="537"/>
      <c r="BT84" s="537"/>
      <c r="BU84" s="537"/>
      <c r="BV84" s="537"/>
      <c r="BW84" s="537"/>
      <c r="BX84" s="537"/>
      <c r="BY84" s="537"/>
      <c r="BZ84" s="537"/>
      <c r="CA84" s="537"/>
      <c r="CB84" s="6"/>
      <c r="CC84" s="6"/>
      <c r="CD84" s="6"/>
      <c r="CE84" s="70"/>
      <c r="CF84" s="6"/>
      <c r="CG84" s="6"/>
      <c r="CH84" s="6"/>
      <c r="CI84" s="6"/>
      <c r="CT84" s="7">
        <v>3</v>
      </c>
      <c r="CU84" s="7" t="s">
        <v>221</v>
      </c>
      <c r="CV84" s="7" t="str">
        <f t="shared" si="10"/>
        <v>["Loan III"] ["Loan III"] Term Loan - 741031363253</v>
      </c>
    </row>
    <row r="85" spans="1:100">
      <c r="A85" s="538"/>
      <c r="B85" s="536"/>
      <c r="C85" s="174"/>
      <c r="D85" s="3"/>
      <c r="E85" s="554" t="s">
        <v>239</v>
      </c>
      <c r="F85" s="179"/>
      <c r="G85" s="198"/>
      <c r="H85" s="266"/>
      <c r="I85" s="527">
        <v>17160000</v>
      </c>
      <c r="J85" s="527"/>
      <c r="K85" s="569">
        <v>2200000</v>
      </c>
      <c r="L85" s="185"/>
      <c r="M85" s="42"/>
      <c r="N85" s="606">
        <f t="shared" si="6"/>
        <v>17160000</v>
      </c>
      <c r="O85" s="531"/>
      <c r="P85" s="549">
        <f t="shared" si="7"/>
        <v>2200000</v>
      </c>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26"/>
      <c r="AU85" s="26"/>
      <c r="AV85" s="26"/>
      <c r="AW85" s="49"/>
      <c r="AX85" s="420"/>
      <c r="AY85" s="414"/>
      <c r="AZ85" s="49"/>
      <c r="BA85" s="80"/>
      <c r="BB85" s="80"/>
      <c r="BC85" s="80"/>
      <c r="BD85" s="80"/>
      <c r="BE85" s="80"/>
      <c r="BF85" s="80"/>
      <c r="BG85" s="80"/>
      <c r="BH85" s="81"/>
      <c r="BI85" s="82"/>
      <c r="BK85" s="74"/>
      <c r="BL85" s="82"/>
      <c r="BM85" s="82"/>
      <c r="BN85" s="82"/>
      <c r="BO85" s="69"/>
      <c r="BP85" s="75"/>
      <c r="BQ85" s="5"/>
      <c r="BR85" s="75"/>
      <c r="BS85" s="537"/>
      <c r="BT85" s="537"/>
      <c r="BU85" s="537"/>
      <c r="BV85" s="537"/>
      <c r="BW85" s="537"/>
      <c r="BX85" s="537"/>
      <c r="BY85" s="537"/>
      <c r="BZ85" s="537"/>
      <c r="CA85" s="537"/>
      <c r="CB85" s="6"/>
      <c r="CC85" s="6"/>
      <c r="CD85" s="6"/>
      <c r="CE85" s="70"/>
      <c r="CF85" s="6"/>
      <c r="CG85" s="6"/>
      <c r="CH85" s="6"/>
      <c r="CI85" s="6"/>
      <c r="CT85" s="7">
        <v>2</v>
      </c>
      <c r="CU85" s="7" t="s">
        <v>215</v>
      </c>
      <c r="CV85" s="7" t="str">
        <f t="shared" si="10"/>
        <v>["Loan II"] ["Loan II"] Term Loan - 741031363254</v>
      </c>
    </row>
    <row r="86" spans="1:100">
      <c r="A86" s="538"/>
      <c r="B86" s="536"/>
      <c r="C86" s="174"/>
      <c r="D86" s="3"/>
      <c r="E86" s="554" t="s">
        <v>240</v>
      </c>
      <c r="F86" s="179"/>
      <c r="G86" s="198"/>
      <c r="H86" s="266"/>
      <c r="I86" s="527">
        <v>7800000</v>
      </c>
      <c r="J86" s="527"/>
      <c r="K86" s="569">
        <v>1000000</v>
      </c>
      <c r="L86" s="185"/>
      <c r="M86" s="42"/>
      <c r="N86" s="606">
        <f t="shared" si="6"/>
        <v>7800000</v>
      </c>
      <c r="O86" s="531"/>
      <c r="P86" s="549">
        <f t="shared" si="7"/>
        <v>1000000</v>
      </c>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26"/>
      <c r="AU86" s="26"/>
      <c r="AV86" s="26"/>
      <c r="AW86" s="49"/>
      <c r="AX86" s="420"/>
      <c r="AY86" s="414"/>
      <c r="AZ86" s="49"/>
      <c r="BA86" s="80"/>
      <c r="BB86" s="80"/>
      <c r="BC86" s="80"/>
      <c r="BD86" s="80"/>
      <c r="BE86" s="80"/>
      <c r="BF86" s="80"/>
      <c r="BG86" s="80"/>
      <c r="BH86" s="81"/>
      <c r="BI86" s="82"/>
      <c r="BK86" s="74"/>
      <c r="BL86" s="82"/>
      <c r="BM86" s="82"/>
      <c r="BN86" s="82"/>
      <c r="BO86" s="69"/>
      <c r="BP86" s="75"/>
      <c r="BQ86" s="5"/>
      <c r="BR86" s="75"/>
      <c r="BS86" s="537"/>
      <c r="BT86" s="537"/>
      <c r="BU86" s="537"/>
      <c r="BV86" s="537"/>
      <c r="BW86" s="537"/>
      <c r="BX86" s="537"/>
      <c r="BY86" s="537"/>
      <c r="BZ86" s="537"/>
      <c r="CA86" s="537"/>
      <c r="CB86" s="6"/>
      <c r="CC86" s="6"/>
      <c r="CD86" s="6"/>
      <c r="CE86" s="70"/>
      <c r="CF86" s="6"/>
      <c r="CG86" s="6"/>
      <c r="CH86" s="6"/>
      <c r="CI86" s="6"/>
      <c r="CT86" s="7">
        <v>2</v>
      </c>
      <c r="CU86" s="7" t="s">
        <v>215</v>
      </c>
      <c r="CV86" s="7" t="str">
        <f t="shared" si="10"/>
        <v>["Loan II"] ["Loan II"] Term Loan - 500177340242</v>
      </c>
    </row>
    <row r="87" spans="1:100">
      <c r="A87" s="538"/>
      <c r="B87" s="536"/>
      <c r="C87" s="174"/>
      <c r="D87" s="3"/>
      <c r="E87" s="554" t="s">
        <v>241</v>
      </c>
      <c r="F87" s="179"/>
      <c r="G87" s="198"/>
      <c r="H87" s="266"/>
      <c r="I87" s="527">
        <v>19032000</v>
      </c>
      <c r="J87" s="527"/>
      <c r="K87" s="569">
        <v>2440000</v>
      </c>
      <c r="L87" s="185"/>
      <c r="M87" s="42"/>
      <c r="N87" s="606">
        <f t="shared" si="6"/>
        <v>19032000</v>
      </c>
      <c r="O87" s="531"/>
      <c r="P87" s="549">
        <f t="shared" si="7"/>
        <v>2440000</v>
      </c>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26"/>
      <c r="AU87" s="26"/>
      <c r="AV87" s="26"/>
      <c r="AW87" s="49"/>
      <c r="AX87" s="420"/>
      <c r="AY87" s="414"/>
      <c r="AZ87" s="49"/>
      <c r="BA87" s="80"/>
      <c r="BB87" s="80"/>
      <c r="BC87" s="80"/>
      <c r="BD87" s="80"/>
      <c r="BE87" s="80"/>
      <c r="BF87" s="80"/>
      <c r="BG87" s="80"/>
      <c r="BH87" s="81"/>
      <c r="BI87" s="82"/>
      <c r="BK87" s="74"/>
      <c r="BL87" s="82"/>
      <c r="BM87" s="82"/>
      <c r="BN87" s="82"/>
      <c r="BO87" s="69"/>
      <c r="BP87" s="75"/>
      <c r="BQ87" s="5"/>
      <c r="BR87" s="75"/>
      <c r="BS87" s="537"/>
      <c r="BT87" s="537"/>
      <c r="BU87" s="537"/>
      <c r="BV87" s="537"/>
      <c r="BW87" s="537"/>
      <c r="BX87" s="537"/>
      <c r="BY87" s="537"/>
      <c r="BZ87" s="537"/>
      <c r="CA87" s="537"/>
      <c r="CB87" s="6"/>
      <c r="CC87" s="6"/>
      <c r="CD87" s="6"/>
      <c r="CE87" s="70"/>
      <c r="CF87" s="6"/>
      <c r="CG87" s="6"/>
      <c r="CH87" s="6"/>
      <c r="CI87" s="6"/>
      <c r="CT87" s="7">
        <v>2</v>
      </c>
      <c r="CU87" s="7" t="s">
        <v>215</v>
      </c>
      <c r="CV87" s="7" t="str">
        <f t="shared" si="10"/>
        <v>["Loan II"] ["Loan II"] Term Loan - 502760671257</v>
      </c>
    </row>
    <row r="88" spans="1:100">
      <c r="A88" s="538"/>
      <c r="B88" s="536"/>
      <c r="C88" s="174"/>
      <c r="D88" s="3"/>
      <c r="E88" s="554" t="s">
        <v>212</v>
      </c>
      <c r="F88" s="179"/>
      <c r="G88" s="198"/>
      <c r="H88" s="266"/>
      <c r="I88" s="527">
        <v>14664000</v>
      </c>
      <c r="J88" s="527"/>
      <c r="K88" s="528">
        <v>1880000</v>
      </c>
      <c r="L88" s="185"/>
      <c r="M88" s="42"/>
      <c r="N88" s="606">
        <f t="shared" si="6"/>
        <v>14664000</v>
      </c>
      <c r="O88" s="531"/>
      <c r="P88" s="549">
        <f t="shared" si="7"/>
        <v>1880000</v>
      </c>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26"/>
      <c r="AU88" s="26"/>
      <c r="AV88" s="26"/>
      <c r="AW88" s="49"/>
      <c r="AX88" s="420"/>
      <c r="AY88" s="414"/>
      <c r="AZ88" s="49"/>
      <c r="BA88" s="80"/>
      <c r="BB88" s="80"/>
      <c r="BC88" s="80"/>
      <c r="BD88" s="80"/>
      <c r="BE88" s="80"/>
      <c r="BF88" s="80"/>
      <c r="BG88" s="80"/>
      <c r="BH88" s="81"/>
      <c r="BI88" s="82"/>
      <c r="BK88" s="74"/>
      <c r="BL88" s="82"/>
      <c r="BM88" s="82"/>
      <c r="BN88" s="82"/>
      <c r="BO88" s="69"/>
      <c r="BP88" s="75"/>
      <c r="BQ88" s="5"/>
      <c r="BR88" s="75"/>
      <c r="BS88" s="537"/>
      <c r="BT88" s="537"/>
      <c r="BU88" s="537"/>
      <c r="BV88" s="537"/>
      <c r="BW88" s="537"/>
      <c r="BX88" s="537"/>
      <c r="BY88" s="537"/>
      <c r="BZ88" s="537"/>
      <c r="CA88" s="537"/>
      <c r="CB88" s="6"/>
      <c r="CC88" s="6"/>
      <c r="CD88" s="6"/>
      <c r="CE88" s="70"/>
      <c r="CF88" s="6"/>
      <c r="CG88" s="6"/>
      <c r="CH88" s="6"/>
      <c r="CI88" s="6"/>
      <c r="CV88" s="7" t="str">
        <f t="shared" si="10"/>
        <v>Term Loan - 502760671241 (New)</v>
      </c>
    </row>
    <row r="89" spans="1:100">
      <c r="A89" s="538"/>
      <c r="B89" s="536"/>
      <c r="C89" s="174"/>
      <c r="D89" s="3"/>
      <c r="E89" s="554" t="s">
        <v>242</v>
      </c>
      <c r="F89" s="179"/>
      <c r="G89" s="198"/>
      <c r="H89" s="266"/>
      <c r="I89" s="527">
        <v>7332000</v>
      </c>
      <c r="J89" s="527"/>
      <c r="K89" s="569">
        <v>940000</v>
      </c>
      <c r="L89" s="185"/>
      <c r="M89" s="42"/>
      <c r="N89" s="606">
        <f t="shared" si="6"/>
        <v>7332000</v>
      </c>
      <c r="O89" s="531"/>
      <c r="P89" s="549">
        <f t="shared" si="7"/>
        <v>940000</v>
      </c>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26"/>
      <c r="AU89" s="26"/>
      <c r="AV89" s="26"/>
      <c r="AW89" s="49"/>
      <c r="AX89" s="420"/>
      <c r="AY89" s="414"/>
      <c r="AZ89" s="49"/>
      <c r="BA89" s="80"/>
      <c r="BB89" s="80"/>
      <c r="BC89" s="80"/>
      <c r="BD89" s="80"/>
      <c r="BE89" s="80"/>
      <c r="BF89" s="80"/>
      <c r="BG89" s="80"/>
      <c r="BH89" s="81"/>
      <c r="BI89" s="82"/>
      <c r="BK89" s="74"/>
      <c r="BL89" s="82"/>
      <c r="BM89" s="82"/>
      <c r="BN89" s="82"/>
      <c r="BO89" s="69"/>
      <c r="BP89" s="75"/>
      <c r="BQ89" s="5"/>
      <c r="BR89" s="75"/>
      <c r="BS89" s="537"/>
      <c r="BT89" s="537"/>
      <c r="BU89" s="537"/>
      <c r="BV89" s="537"/>
      <c r="BW89" s="537"/>
      <c r="BX89" s="537"/>
      <c r="BY89" s="537"/>
      <c r="BZ89" s="537"/>
      <c r="CA89" s="537"/>
      <c r="CB89" s="6"/>
      <c r="CC89" s="6"/>
      <c r="CD89" s="6"/>
      <c r="CE89" s="70"/>
      <c r="CF89" s="6"/>
      <c r="CG89" s="6"/>
      <c r="CH89" s="6"/>
      <c r="CI89" s="6"/>
      <c r="CT89" s="7">
        <v>2</v>
      </c>
      <c r="CU89" s="7" t="s">
        <v>215</v>
      </c>
      <c r="CV89" s="7" t="str">
        <f t="shared" si="10"/>
        <v>["Loan II"] ["Loan II"] Term Loan - 741031363259</v>
      </c>
    </row>
    <row r="90" spans="1:100">
      <c r="A90" s="538"/>
      <c r="B90" s="536"/>
      <c r="C90" s="174"/>
      <c r="D90" s="3"/>
      <c r="E90" s="554" t="s">
        <v>213</v>
      </c>
      <c r="F90" s="179"/>
      <c r="G90" s="198"/>
      <c r="H90" s="266"/>
      <c r="I90" s="527">
        <v>4212000</v>
      </c>
      <c r="J90" s="527"/>
      <c r="K90" s="528">
        <v>540000</v>
      </c>
      <c r="L90" s="185"/>
      <c r="M90" s="42"/>
      <c r="N90" s="606">
        <f t="shared" si="6"/>
        <v>4212000</v>
      </c>
      <c r="O90" s="531"/>
      <c r="P90" s="549">
        <f t="shared" si="7"/>
        <v>540000</v>
      </c>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26"/>
      <c r="AU90" s="26"/>
      <c r="AV90" s="26"/>
      <c r="AW90" s="49"/>
      <c r="AX90" s="420"/>
      <c r="AY90" s="414"/>
      <c r="AZ90" s="49"/>
      <c r="BA90" s="80"/>
      <c r="BB90" s="80"/>
      <c r="BC90" s="80"/>
      <c r="BD90" s="80"/>
      <c r="BE90" s="80"/>
      <c r="BF90" s="80"/>
      <c r="BG90" s="80"/>
      <c r="BH90" s="81"/>
      <c r="BI90" s="82"/>
      <c r="BK90" s="74"/>
      <c r="BL90" s="82"/>
      <c r="BM90" s="82"/>
      <c r="BN90" s="82"/>
      <c r="BO90" s="69"/>
      <c r="BP90" s="75"/>
      <c r="BQ90" s="5"/>
      <c r="BR90" s="75"/>
      <c r="BS90" s="537"/>
      <c r="BT90" s="537"/>
      <c r="BU90" s="537"/>
      <c r="BV90" s="537"/>
      <c r="BW90" s="537"/>
      <c r="BX90" s="537"/>
      <c r="BY90" s="537"/>
      <c r="BZ90" s="537"/>
      <c r="CA90" s="537"/>
      <c r="CB90" s="6"/>
      <c r="CC90" s="6"/>
      <c r="CD90" s="6"/>
      <c r="CE90" s="70"/>
      <c r="CF90" s="6"/>
      <c r="CG90" s="6"/>
      <c r="CH90" s="6"/>
      <c r="CI90" s="6"/>
    </row>
    <row r="91" spans="1:100">
      <c r="A91" s="538"/>
      <c r="B91" s="536"/>
      <c r="C91" s="174"/>
      <c r="D91" s="3"/>
      <c r="E91" s="288"/>
      <c r="F91" s="179"/>
      <c r="G91" s="198"/>
      <c r="H91" s="266"/>
      <c r="I91" s="527"/>
      <c r="J91" s="527"/>
      <c r="K91" s="528"/>
      <c r="L91" s="185"/>
      <c r="M91" s="42"/>
      <c r="N91" s="606"/>
      <c r="O91" s="531"/>
      <c r="P91" s="5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26"/>
      <c r="AU91" s="26"/>
      <c r="AV91" s="26"/>
      <c r="AW91" s="49"/>
      <c r="AX91" s="420"/>
      <c r="AY91" s="414"/>
      <c r="AZ91" s="49"/>
      <c r="BA91" s="80"/>
      <c r="BB91" s="80"/>
      <c r="BC91" s="80"/>
      <c r="BD91" s="80"/>
      <c r="BE91" s="80"/>
      <c r="BF91" s="80"/>
      <c r="BG91" s="80"/>
      <c r="BH91" s="81"/>
      <c r="BI91" s="82"/>
      <c r="BK91" s="74"/>
      <c r="BL91" s="82"/>
      <c r="BM91" s="82"/>
      <c r="BN91" s="82"/>
      <c r="BO91" s="69"/>
      <c r="BP91" s="75"/>
      <c r="BQ91" s="5"/>
      <c r="BR91" s="75"/>
      <c r="BS91" s="537"/>
      <c r="BT91" s="537"/>
      <c r="BU91" s="537"/>
      <c r="BV91" s="537"/>
      <c r="BW91" s="537"/>
      <c r="BX91" s="537"/>
      <c r="BY91" s="537"/>
      <c r="BZ91" s="537"/>
      <c r="CA91" s="537"/>
      <c r="CB91" s="6"/>
      <c r="CC91" s="6"/>
      <c r="CD91" s="6"/>
      <c r="CE91" s="70"/>
      <c r="CF91" s="6"/>
      <c r="CG91" s="6"/>
      <c r="CH91" s="6"/>
      <c r="CI91" s="6"/>
    </row>
    <row r="92" spans="1:100" ht="19" customHeight="1">
      <c r="A92" s="486"/>
      <c r="B92" s="481"/>
      <c r="C92" s="174"/>
      <c r="D92" s="3">
        <v>15808228</v>
      </c>
      <c r="E92" s="554" t="s">
        <v>232</v>
      </c>
      <c r="F92" s="179"/>
      <c r="G92" s="198" t="s">
        <v>33</v>
      </c>
      <c r="H92" s="266"/>
      <c r="I92" s="527">
        <f>K92*7.8</f>
        <v>23322000</v>
      </c>
      <c r="J92" s="527"/>
      <c r="K92" s="528">
        <v>2990000</v>
      </c>
      <c r="L92" s="185"/>
      <c r="M92" s="42"/>
      <c r="N92" s="606"/>
      <c r="O92" s="531"/>
      <c r="P92" s="5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26">
        <f t="shared" si="8"/>
        <v>0</v>
      </c>
      <c r="AU92" s="26"/>
      <c r="AV92" s="26">
        <f t="shared" si="9"/>
        <v>0</v>
      </c>
      <c r="AW92" s="49"/>
      <c r="AX92" s="420">
        <f>I92-AT92</f>
        <v>23322000</v>
      </c>
      <c r="AY92" s="414">
        <f>K92-AV92</f>
        <v>2990000</v>
      </c>
      <c r="AZ92" s="49"/>
      <c r="BA92" s="80"/>
      <c r="BB92" s="80"/>
      <c r="BC92" s="80"/>
      <c r="BD92" s="80"/>
      <c r="BE92" s="80"/>
      <c r="BF92" s="80"/>
      <c r="BG92" s="80"/>
      <c r="BH92" s="81"/>
      <c r="BI92" s="82"/>
      <c r="BK92" s="74"/>
      <c r="BL92" s="82"/>
      <c r="BM92" s="82"/>
      <c r="BN92" s="82"/>
      <c r="BO92" s="69"/>
      <c r="BP92" s="75"/>
      <c r="BQ92" s="5"/>
      <c r="BR92" s="75"/>
      <c r="BS92" s="478"/>
      <c r="BT92" s="478"/>
      <c r="BU92" s="478"/>
      <c r="BV92" s="478"/>
      <c r="BW92" s="478"/>
      <c r="BX92" s="478"/>
      <c r="BY92" s="478"/>
      <c r="BZ92" s="478"/>
      <c r="CA92" s="478"/>
      <c r="CB92" s="6"/>
      <c r="CC92" s="6"/>
      <c r="CD92" s="6"/>
      <c r="CE92" s="70"/>
      <c r="CF92" s="6"/>
      <c r="CG92" s="6"/>
      <c r="CH92" s="6"/>
      <c r="CI92" s="6"/>
    </row>
    <row r="93" spans="1:100">
      <c r="A93" s="486"/>
      <c r="B93" s="481"/>
      <c r="C93" s="174"/>
      <c r="D93" s="106">
        <v>17656250</v>
      </c>
      <c r="E93" s="554" t="s">
        <v>231</v>
      </c>
      <c r="F93" s="179"/>
      <c r="G93" s="198" t="s">
        <v>33</v>
      </c>
      <c r="H93" s="266"/>
      <c r="I93" s="527">
        <f>K93*7.8</f>
        <v>23400</v>
      </c>
      <c r="J93" s="527"/>
      <c r="K93" s="528">
        <v>3000</v>
      </c>
      <c r="L93" s="185"/>
      <c r="M93" s="42"/>
      <c r="N93" s="606"/>
      <c r="O93" s="531"/>
      <c r="P93" s="5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26">
        <f t="shared" si="8"/>
        <v>0</v>
      </c>
      <c r="AU93" s="26"/>
      <c r="AV93" s="26">
        <f t="shared" si="9"/>
        <v>0</v>
      </c>
      <c r="AW93" s="49"/>
      <c r="AX93" s="420">
        <f>I93-AT93</f>
        <v>23400</v>
      </c>
      <c r="AY93" s="414">
        <f>K93-AV93</f>
        <v>3000</v>
      </c>
      <c r="AZ93" s="49"/>
      <c r="BA93" s="80"/>
      <c r="BB93" s="80"/>
      <c r="BC93" s="80"/>
      <c r="BD93" s="80"/>
      <c r="BE93" s="80"/>
      <c r="BF93" s="80"/>
      <c r="BG93" s="80"/>
      <c r="BH93" s="81"/>
      <c r="BI93" s="82"/>
      <c r="BK93" s="74"/>
      <c r="BL93" s="82"/>
      <c r="BM93" s="82"/>
      <c r="BN93" s="82"/>
      <c r="BO93" s="69"/>
      <c r="BP93" s="75"/>
      <c r="BQ93" s="5"/>
      <c r="BR93" s="75"/>
      <c r="BS93" s="478"/>
      <c r="BT93" s="478"/>
      <c r="BU93" s="478"/>
      <c r="BV93" s="478"/>
      <c r="BW93" s="478"/>
      <c r="BX93" s="478"/>
      <c r="BY93" s="478"/>
      <c r="BZ93" s="478"/>
      <c r="CA93" s="478"/>
      <c r="CB93" s="6"/>
      <c r="CC93" s="6"/>
      <c r="CD93" s="6"/>
      <c r="CE93" s="70"/>
      <c r="CF93" s="6"/>
      <c r="CG93" s="6"/>
      <c r="CH93" s="6"/>
      <c r="CI93" s="6"/>
    </row>
    <row r="94" spans="1:100">
      <c r="A94" s="486"/>
      <c r="B94" s="481"/>
      <c r="C94" s="174"/>
      <c r="D94" s="3">
        <f>SUM(D92:D93)</f>
        <v>33464478</v>
      </c>
      <c r="E94" s="288"/>
      <c r="F94" s="179"/>
      <c r="G94" s="198"/>
      <c r="H94" s="266"/>
      <c r="I94" s="185"/>
      <c r="J94" s="185"/>
      <c r="K94" s="191"/>
      <c r="L94" s="185"/>
      <c r="M94" s="42"/>
      <c r="N94" s="26"/>
      <c r="O94" s="26"/>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26"/>
      <c r="AU94" s="26"/>
      <c r="AV94" s="26"/>
      <c r="AW94" s="49"/>
      <c r="AX94" s="420"/>
      <c r="AY94" s="414"/>
      <c r="AZ94" s="49"/>
      <c r="BA94" s="80"/>
      <c r="BB94" s="80"/>
      <c r="BC94" s="80"/>
      <c r="BD94" s="80"/>
      <c r="BE94" s="80"/>
      <c r="BF94" s="80"/>
      <c r="BG94" s="80"/>
      <c r="BH94" s="81"/>
      <c r="BI94" s="82"/>
      <c r="BK94" s="74"/>
      <c r="BL94" s="82"/>
      <c r="BM94" s="82"/>
      <c r="BN94" s="82"/>
      <c r="BO94" s="69"/>
      <c r="BP94" s="75"/>
      <c r="BQ94" s="5"/>
      <c r="BR94" s="75"/>
      <c r="BS94" s="478"/>
      <c r="BT94" s="478"/>
      <c r="BU94" s="478"/>
      <c r="BV94" s="478"/>
      <c r="BW94" s="478"/>
      <c r="BX94" s="478"/>
      <c r="BY94" s="478"/>
      <c r="BZ94" s="478"/>
      <c r="CA94" s="478"/>
      <c r="CB94" s="6"/>
      <c r="CC94" s="6"/>
      <c r="CD94" s="6"/>
      <c r="CE94" s="70"/>
      <c r="CF94" s="6"/>
      <c r="CG94" s="6"/>
      <c r="CH94" s="6"/>
      <c r="CI94" s="6"/>
    </row>
    <row r="95" spans="1:100" ht="13.5" thickBot="1">
      <c r="A95" s="486"/>
      <c r="B95" s="481"/>
      <c r="C95" s="174"/>
      <c r="D95" s="3">
        <f>D82-D94</f>
        <v>-15527728</v>
      </c>
      <c r="E95" s="180"/>
      <c r="F95" s="181"/>
      <c r="G95" s="409"/>
      <c r="H95" s="229"/>
      <c r="I95" s="193"/>
      <c r="J95" s="193"/>
      <c r="K95" s="182"/>
      <c r="L95" s="492"/>
      <c r="M95" s="42"/>
      <c r="N95" s="260"/>
      <c r="O95" s="281"/>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26">
        <f t="shared" si="8"/>
        <v>0</v>
      </c>
      <c r="AU95" s="26"/>
      <c r="AV95" s="26">
        <f t="shared" si="9"/>
        <v>0</v>
      </c>
      <c r="AW95" s="49"/>
      <c r="AX95" s="420">
        <f>I95-AT95</f>
        <v>0</v>
      </c>
      <c r="AY95" s="414">
        <f>K95-AV95</f>
        <v>0</v>
      </c>
      <c r="AZ95" s="49"/>
      <c r="BA95" s="80"/>
      <c r="BB95" s="80"/>
      <c r="BC95" s="80"/>
      <c r="BD95" s="80"/>
      <c r="BE95" s="80"/>
      <c r="BF95" s="80"/>
      <c r="BG95" s="80"/>
      <c r="BH95" s="81"/>
      <c r="BI95" s="82"/>
      <c r="BK95" s="74"/>
      <c r="BL95" s="82"/>
      <c r="BM95" s="82"/>
      <c r="BN95" s="82"/>
      <c r="BO95" s="69"/>
      <c r="BP95" s="75"/>
      <c r="BQ95" s="5"/>
      <c r="BR95" s="75"/>
      <c r="BS95" s="478"/>
      <c r="BT95" s="478"/>
      <c r="BU95" s="478"/>
      <c r="BV95" s="478"/>
      <c r="BW95" s="478"/>
      <c r="BX95" s="478"/>
      <c r="BY95" s="478"/>
      <c r="BZ95" s="478"/>
      <c r="CA95" s="478"/>
      <c r="CB95" s="6"/>
      <c r="CC95" s="6"/>
      <c r="CD95" s="6"/>
      <c r="CE95" s="70"/>
      <c r="CF95" s="6"/>
      <c r="CG95" s="6"/>
      <c r="CH95" s="6"/>
      <c r="CI95" s="6"/>
    </row>
    <row r="96" spans="1:100">
      <c r="A96" s="74"/>
      <c r="B96" s="74"/>
      <c r="C96" s="64"/>
      <c r="D96" s="3"/>
      <c r="E96" s="176"/>
      <c r="F96" s="176"/>
      <c r="G96" s="65"/>
      <c r="H96" s="42"/>
      <c r="I96" s="42"/>
      <c r="J96" s="42"/>
      <c r="K96" s="42"/>
      <c r="L96" s="42"/>
      <c r="M96" s="42"/>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26"/>
      <c r="AU96" s="26"/>
      <c r="AV96" s="26"/>
      <c r="AW96" s="49"/>
      <c r="AX96" s="420"/>
      <c r="AY96" s="414"/>
      <c r="AZ96" s="49"/>
      <c r="BA96" s="80"/>
      <c r="BB96" s="80"/>
      <c r="BC96" s="80"/>
      <c r="BD96" s="80"/>
      <c r="BE96" s="80"/>
      <c r="BF96" s="80"/>
      <c r="BG96" s="80"/>
      <c r="BH96" s="83"/>
      <c r="BI96" s="83"/>
      <c r="BK96" s="82"/>
      <c r="BL96" s="82"/>
      <c r="BM96" s="82"/>
      <c r="BN96" s="82"/>
      <c r="BO96" s="486"/>
      <c r="BP96" s="75"/>
      <c r="BQ96" s="5"/>
      <c r="BR96" s="75"/>
      <c r="BS96" s="486"/>
      <c r="BT96" s="486"/>
      <c r="BU96" s="486"/>
      <c r="BV96" s="486"/>
      <c r="BW96" s="486"/>
      <c r="BX96" s="486"/>
      <c r="BY96" s="486"/>
      <c r="BZ96" s="486"/>
      <c r="CA96" s="486"/>
      <c r="CB96" s="6"/>
      <c r="CC96" s="6"/>
      <c r="CD96" s="6"/>
      <c r="CE96" s="70"/>
      <c r="CF96" s="6"/>
      <c r="CG96" s="6"/>
      <c r="CH96" s="6"/>
      <c r="CI96" s="6"/>
    </row>
    <row r="97" spans="1:87" ht="13.5" thickBot="1">
      <c r="A97" s="74"/>
      <c r="B97" s="74"/>
      <c r="C97" s="64"/>
      <c r="D97" s="3"/>
      <c r="E97" s="176"/>
      <c r="F97" s="176"/>
      <c r="G97" s="65"/>
      <c r="H97" s="176"/>
      <c r="I97" s="42"/>
      <c r="J97" s="42"/>
      <c r="K97" s="42"/>
      <c r="L97" s="42"/>
      <c r="M97" s="42"/>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26"/>
      <c r="AU97" s="26"/>
      <c r="AV97" s="26"/>
      <c r="AW97" s="49"/>
      <c r="AX97" s="420"/>
      <c r="AY97" s="414"/>
      <c r="AZ97" s="49"/>
      <c r="BA97" s="80"/>
      <c r="BB97" s="80"/>
      <c r="BC97" s="80"/>
      <c r="BD97" s="80"/>
      <c r="BE97" s="80"/>
      <c r="BF97" s="80"/>
      <c r="BG97" s="80"/>
      <c r="BH97" s="83"/>
      <c r="BI97" s="83"/>
      <c r="BK97" s="82"/>
      <c r="BL97" s="82"/>
      <c r="BM97" s="82"/>
      <c r="BN97" s="82"/>
      <c r="BO97" s="486"/>
      <c r="BP97" s="75"/>
      <c r="BQ97" s="5"/>
      <c r="BR97" s="75"/>
      <c r="BS97" s="486"/>
      <c r="BT97" s="486"/>
      <c r="BU97" s="486"/>
      <c r="BV97" s="486"/>
      <c r="BW97" s="486"/>
      <c r="BX97" s="486"/>
      <c r="BY97" s="486"/>
      <c r="BZ97" s="486"/>
      <c r="CA97" s="486"/>
      <c r="CB97" s="6"/>
      <c r="CC97" s="6"/>
      <c r="CD97" s="6"/>
      <c r="CE97" s="70"/>
      <c r="CF97" s="6"/>
      <c r="CG97" s="6"/>
      <c r="CH97" s="6"/>
      <c r="CI97" s="6"/>
    </row>
    <row r="98" spans="1:87">
      <c r="A98" s="486" t="s">
        <v>11</v>
      </c>
      <c r="B98" s="481" t="s">
        <v>87</v>
      </c>
      <c r="C98" s="64"/>
      <c r="D98" s="3"/>
      <c r="E98" s="177" t="s">
        <v>108</v>
      </c>
      <c r="F98" s="178"/>
      <c r="G98" s="399" t="s">
        <v>33</v>
      </c>
      <c r="H98" s="271"/>
      <c r="I98" s="189">
        <f>K98*7.8</f>
        <v>0</v>
      </c>
      <c r="J98" s="189"/>
      <c r="K98" s="190"/>
      <c r="L98" s="185"/>
      <c r="M98" s="50"/>
      <c r="N98" s="258">
        <f>P98*7.8</f>
        <v>0</v>
      </c>
      <c r="O98" s="48"/>
      <c r="P98" s="26"/>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c r="AQ98" s="67"/>
      <c r="AR98" s="67"/>
      <c r="AS98" s="67"/>
      <c r="AT98" s="26">
        <f t="shared" si="8"/>
        <v>0</v>
      </c>
      <c r="AU98" s="26"/>
      <c r="AV98" s="26">
        <f t="shared" si="9"/>
        <v>0</v>
      </c>
      <c r="AW98" s="67"/>
      <c r="AX98" s="420">
        <f>I98-AT98</f>
        <v>0</v>
      </c>
      <c r="AY98" s="414">
        <f>K98-AV98</f>
        <v>0</v>
      </c>
      <c r="AZ98" s="26"/>
      <c r="BA98" s="67"/>
      <c r="BB98" s="68"/>
      <c r="BC98" s="68"/>
      <c r="BD98" s="68"/>
      <c r="BE98" s="68"/>
      <c r="BF98" s="68"/>
      <c r="BG98" s="68"/>
      <c r="BH98" s="68"/>
      <c r="BI98" s="68"/>
      <c r="BK98" s="68"/>
      <c r="BL98" s="68"/>
      <c r="BM98" s="68"/>
      <c r="BN98" s="68"/>
      <c r="BO98" s="486"/>
      <c r="BP98" s="486"/>
      <c r="BQ98" s="5"/>
      <c r="BR98" s="486"/>
      <c r="BS98" s="486"/>
      <c r="BT98" s="486"/>
      <c r="BU98" s="486"/>
      <c r="BV98" s="486"/>
      <c r="BW98" s="486"/>
      <c r="BX98" s="486"/>
      <c r="BY98" s="486"/>
      <c r="BZ98" s="486"/>
      <c r="CA98" s="486"/>
      <c r="CB98" s="6"/>
      <c r="CC98" s="6"/>
      <c r="CD98" s="6"/>
      <c r="CE98" s="70"/>
      <c r="CF98" s="6"/>
      <c r="CG98" s="6"/>
      <c r="CH98" s="6"/>
      <c r="CI98" s="6"/>
    </row>
    <row r="99" spans="1:87" ht="13.5" thickBot="1">
      <c r="A99" s="486" t="s">
        <v>132</v>
      </c>
      <c r="B99" s="481"/>
      <c r="C99" s="64"/>
      <c r="D99" s="3"/>
      <c r="E99" s="180"/>
      <c r="F99" s="181"/>
      <c r="G99" s="409"/>
      <c r="H99" s="286"/>
      <c r="I99" s="193"/>
      <c r="J99" s="193"/>
      <c r="K99" s="194"/>
      <c r="L99" s="185"/>
      <c r="M99" s="50"/>
      <c r="N99" s="258"/>
      <c r="O99" s="48"/>
      <c r="P99" s="26"/>
      <c r="Q99" s="67"/>
      <c r="R99" s="67"/>
      <c r="S99" s="67"/>
      <c r="T99" s="67"/>
      <c r="U99" s="67"/>
      <c r="V99" s="67"/>
      <c r="W99" s="67"/>
      <c r="X99" s="67"/>
      <c r="Y99" s="67"/>
      <c r="Z99" s="67"/>
      <c r="AA99" s="67"/>
      <c r="AB99" s="67"/>
      <c r="AC99" s="67"/>
      <c r="AD99" s="67"/>
      <c r="AE99" s="67"/>
      <c r="AF99" s="67"/>
      <c r="AG99" s="67"/>
      <c r="AH99" s="67"/>
      <c r="AI99" s="67"/>
      <c r="AJ99" s="67"/>
      <c r="AK99" s="67"/>
      <c r="AL99" s="67"/>
      <c r="AM99" s="67"/>
      <c r="AN99" s="67"/>
      <c r="AO99" s="67"/>
      <c r="AP99" s="67"/>
      <c r="AQ99" s="67"/>
      <c r="AR99" s="67"/>
      <c r="AS99" s="67"/>
      <c r="AT99" s="26"/>
      <c r="AU99" s="26"/>
      <c r="AV99" s="26"/>
      <c r="AW99" s="67"/>
      <c r="AX99" s="429"/>
      <c r="AY99" s="430"/>
      <c r="AZ99" s="67"/>
      <c r="BA99" s="67"/>
      <c r="BB99" s="68"/>
      <c r="BC99" s="68"/>
      <c r="BD99" s="68"/>
      <c r="BE99" s="68"/>
      <c r="BF99" s="68"/>
      <c r="BG99" s="68"/>
      <c r="BH99" s="68"/>
      <c r="BI99" s="68"/>
      <c r="BK99" s="68"/>
      <c r="BL99" s="68"/>
      <c r="BM99" s="68"/>
      <c r="BN99" s="68"/>
      <c r="BO99" s="486"/>
      <c r="BP99" s="486"/>
      <c r="BQ99" s="5"/>
      <c r="BR99" s="486"/>
      <c r="BS99" s="486"/>
      <c r="BT99" s="486"/>
      <c r="BU99" s="486"/>
      <c r="BV99" s="486"/>
      <c r="BW99" s="486"/>
      <c r="BX99" s="486"/>
      <c r="BY99" s="486"/>
      <c r="BZ99" s="486"/>
      <c r="CA99" s="486"/>
      <c r="CB99" s="6"/>
      <c r="CC99" s="6"/>
      <c r="CD99" s="6"/>
      <c r="CE99" s="6"/>
      <c r="CF99" s="6"/>
      <c r="CG99" s="6"/>
      <c r="CH99" s="6"/>
      <c r="CI99" s="6"/>
    </row>
    <row r="100" spans="1:87" ht="13.5" thickBot="1">
      <c r="A100" s="486"/>
      <c r="B100" s="481"/>
      <c r="C100" s="64"/>
      <c r="D100" s="3"/>
      <c r="E100" s="65"/>
      <c r="F100" s="482"/>
      <c r="G100" s="25"/>
      <c r="H100" s="66"/>
      <c r="I100" s="26"/>
      <c r="J100" s="26"/>
      <c r="K100" s="26"/>
      <c r="L100" s="26"/>
      <c r="M100" s="50"/>
      <c r="N100" s="258"/>
      <c r="O100" s="48"/>
      <c r="P100" s="26"/>
      <c r="Q100" s="67"/>
      <c r="R100" s="67"/>
      <c r="S100" s="67"/>
      <c r="T100" s="67"/>
      <c r="U100" s="67"/>
      <c r="V100" s="67"/>
      <c r="W100" s="67"/>
      <c r="X100" s="67"/>
      <c r="Y100" s="67"/>
      <c r="Z100" s="67"/>
      <c r="AA100" s="67"/>
      <c r="AB100" s="67"/>
      <c r="AC100" s="67"/>
      <c r="AD100" s="67"/>
      <c r="AE100" s="67"/>
      <c r="AF100" s="67"/>
      <c r="AG100" s="67"/>
      <c r="AH100" s="67"/>
      <c r="AI100" s="67"/>
      <c r="AJ100" s="67"/>
      <c r="AK100" s="67"/>
      <c r="AL100" s="67"/>
      <c r="AM100" s="67"/>
      <c r="AN100" s="67"/>
      <c r="AO100" s="67"/>
      <c r="AP100" s="67"/>
      <c r="AQ100" s="67"/>
      <c r="AR100" s="67"/>
      <c r="AS100" s="67"/>
      <c r="AT100" s="26"/>
      <c r="AU100" s="26"/>
      <c r="AV100" s="26"/>
      <c r="AW100" s="67"/>
      <c r="AX100" s="429"/>
      <c r="AY100" s="414"/>
      <c r="AZ100" s="26"/>
      <c r="BA100" s="67"/>
      <c r="BB100" s="68"/>
      <c r="BC100" s="68"/>
      <c r="BD100" s="68"/>
      <c r="BE100" s="68"/>
      <c r="BF100" s="68"/>
      <c r="BG100" s="68"/>
      <c r="BH100" s="68"/>
      <c r="BI100" s="68"/>
      <c r="BK100" s="68"/>
      <c r="BL100" s="68"/>
      <c r="BM100" s="68"/>
      <c r="BN100" s="68"/>
      <c r="BO100" s="486"/>
      <c r="BP100" s="486"/>
      <c r="BQ100" s="5"/>
      <c r="BR100" s="486"/>
      <c r="BS100" s="486"/>
      <c r="BT100" s="486"/>
      <c r="BU100" s="486"/>
      <c r="BV100" s="486"/>
      <c r="BW100" s="486"/>
      <c r="BX100" s="486"/>
      <c r="BY100" s="486"/>
      <c r="BZ100" s="486"/>
      <c r="CA100" s="486"/>
      <c r="CB100" s="6"/>
      <c r="CC100" s="6"/>
      <c r="CD100" s="6"/>
      <c r="CE100" s="6"/>
      <c r="CF100" s="6"/>
      <c r="CG100" s="6"/>
      <c r="CH100" s="6"/>
      <c r="CI100" s="6"/>
    </row>
    <row r="101" spans="1:87">
      <c r="A101" s="486" t="s">
        <v>11</v>
      </c>
      <c r="B101" s="481" t="s">
        <v>87</v>
      </c>
      <c r="C101" s="64">
        <v>43923</v>
      </c>
      <c r="D101" s="3"/>
      <c r="E101" s="177" t="s">
        <v>109</v>
      </c>
      <c r="F101" s="178"/>
      <c r="G101" s="399" t="s">
        <v>33</v>
      </c>
      <c r="H101" s="271"/>
      <c r="I101" s="189">
        <v>3000000</v>
      </c>
      <c r="J101" s="189"/>
      <c r="K101" s="190">
        <f>I101/7.8</f>
        <v>384615.38461538462</v>
      </c>
      <c r="L101" s="185"/>
      <c r="M101" s="50"/>
      <c r="N101" s="258">
        <v>0</v>
      </c>
      <c r="O101" s="48"/>
      <c r="P101" s="26">
        <v>0</v>
      </c>
      <c r="Q101" s="67"/>
      <c r="R101" s="67"/>
      <c r="S101" s="67"/>
      <c r="T101" s="67"/>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c r="AT101" s="26">
        <f t="shared" si="8"/>
        <v>0</v>
      </c>
      <c r="AU101" s="26"/>
      <c r="AV101" s="26">
        <f t="shared" si="9"/>
        <v>0</v>
      </c>
      <c r="AW101" s="67"/>
      <c r="AX101" s="420">
        <f>I101-AT101</f>
        <v>3000000</v>
      </c>
      <c r="AY101" s="414">
        <f>K101-AV101</f>
        <v>384615.38461538462</v>
      </c>
      <c r="AZ101" s="26"/>
      <c r="BA101" s="67"/>
      <c r="BB101" s="68"/>
      <c r="BC101" s="68"/>
      <c r="BD101" s="68"/>
      <c r="BE101" s="68"/>
      <c r="BF101" s="68"/>
      <c r="BG101" s="68"/>
      <c r="BH101" s="68"/>
      <c r="BI101" s="68"/>
      <c r="BK101" s="68"/>
      <c r="BL101" s="68"/>
      <c r="BM101" s="68"/>
      <c r="BN101" s="68"/>
      <c r="BO101" s="486"/>
      <c r="BP101" s="486"/>
      <c r="BQ101" s="5"/>
      <c r="BR101" s="486"/>
      <c r="BS101" s="486"/>
      <c r="BT101" s="486"/>
      <c r="BU101" s="486"/>
      <c r="BV101" s="486"/>
      <c r="BW101" s="486"/>
      <c r="BX101" s="486"/>
      <c r="BY101" s="486"/>
      <c r="BZ101" s="486"/>
      <c r="CA101" s="486"/>
      <c r="CB101" s="6"/>
      <c r="CC101" s="6"/>
      <c r="CD101" s="6"/>
      <c r="CE101" s="70"/>
      <c r="CF101" s="6"/>
      <c r="CG101" s="6"/>
      <c r="CH101" s="6"/>
      <c r="CI101" s="6"/>
    </row>
    <row r="102" spans="1:87" ht="13.5" thickBot="1">
      <c r="A102" s="486" t="s">
        <v>132</v>
      </c>
      <c r="B102" s="481"/>
      <c r="C102" s="64"/>
      <c r="D102" s="3"/>
      <c r="E102" s="180"/>
      <c r="F102" s="181"/>
      <c r="G102" s="409"/>
      <c r="H102" s="286"/>
      <c r="I102" s="193"/>
      <c r="J102" s="193"/>
      <c r="K102" s="194"/>
      <c r="L102" s="185"/>
      <c r="M102" s="50"/>
      <c r="N102" s="258"/>
      <c r="O102" s="48"/>
      <c r="P102" s="26"/>
      <c r="Q102" s="67"/>
      <c r="R102" s="67"/>
      <c r="S102" s="67"/>
      <c r="T102" s="67"/>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c r="AT102" s="26"/>
      <c r="AU102" s="26"/>
      <c r="AV102" s="26"/>
      <c r="AW102" s="67"/>
      <c r="AX102" s="429"/>
      <c r="AY102" s="414"/>
      <c r="AZ102" s="26"/>
      <c r="BA102" s="67"/>
      <c r="BB102" s="68"/>
      <c r="BC102" s="68"/>
      <c r="BD102" s="68"/>
      <c r="BE102" s="68"/>
      <c r="BF102" s="68"/>
      <c r="BG102" s="68"/>
      <c r="BH102" s="68"/>
      <c r="BI102" s="68"/>
      <c r="BK102" s="68"/>
      <c r="BL102" s="68"/>
      <c r="BM102" s="68"/>
      <c r="BN102" s="68"/>
      <c r="BO102" s="486"/>
      <c r="BP102" s="486"/>
      <c r="BQ102" s="5"/>
      <c r="BR102" s="486"/>
      <c r="BS102" s="486"/>
      <c r="BT102" s="486"/>
      <c r="BU102" s="486"/>
      <c r="BV102" s="486"/>
      <c r="BW102" s="486"/>
      <c r="BX102" s="486"/>
      <c r="BY102" s="486"/>
      <c r="BZ102" s="486"/>
      <c r="CA102" s="486"/>
      <c r="CB102" s="6"/>
      <c r="CC102" s="6"/>
      <c r="CD102" s="6"/>
      <c r="CE102" s="70"/>
      <c r="CF102" s="6"/>
      <c r="CG102" s="6"/>
      <c r="CH102" s="6"/>
      <c r="CI102" s="6"/>
    </row>
    <row r="103" spans="1:87">
      <c r="A103" s="486"/>
      <c r="B103" s="486"/>
      <c r="C103" s="64"/>
      <c r="D103" s="3"/>
      <c r="E103" s="65"/>
      <c r="F103" s="482"/>
      <c r="G103" s="25"/>
      <c r="H103" s="66"/>
      <c r="I103" s="49"/>
      <c r="J103" s="49"/>
      <c r="K103" s="49"/>
      <c r="L103" s="49"/>
      <c r="M103" s="50"/>
      <c r="N103" s="258"/>
      <c r="O103" s="48"/>
      <c r="P103" s="26"/>
      <c r="Q103" s="67"/>
      <c r="R103" s="67"/>
      <c r="S103" s="67"/>
      <c r="T103" s="67"/>
      <c r="U103" s="67"/>
      <c r="V103" s="67"/>
      <c r="W103" s="67"/>
      <c r="X103" s="67"/>
      <c r="Y103" s="67"/>
      <c r="Z103" s="67"/>
      <c r="AA103" s="67"/>
      <c r="AB103" s="67"/>
      <c r="AC103" s="67"/>
      <c r="AD103" s="67"/>
      <c r="AE103" s="67"/>
      <c r="AF103" s="67"/>
      <c r="AG103" s="67"/>
      <c r="AH103" s="67"/>
      <c r="AI103" s="67"/>
      <c r="AJ103" s="67"/>
      <c r="AK103" s="67"/>
      <c r="AL103" s="67"/>
      <c r="AM103" s="67"/>
      <c r="AN103" s="67"/>
      <c r="AO103" s="67"/>
      <c r="AP103" s="67"/>
      <c r="AQ103" s="67"/>
      <c r="AR103" s="67"/>
      <c r="AS103" s="67"/>
      <c r="AT103" s="26"/>
      <c r="AU103" s="26"/>
      <c r="AV103" s="26"/>
      <c r="AW103" s="67"/>
      <c r="AX103" s="429"/>
      <c r="AY103" s="414"/>
      <c r="AZ103" s="26"/>
      <c r="BA103" s="67"/>
      <c r="BB103" s="68"/>
      <c r="BC103" s="68"/>
      <c r="BD103" s="68"/>
      <c r="BE103" s="68"/>
      <c r="BF103" s="68"/>
      <c r="BG103" s="68"/>
      <c r="BH103" s="68"/>
      <c r="BI103" s="68"/>
      <c r="BK103" s="68"/>
      <c r="BL103" s="68"/>
      <c r="BM103" s="68"/>
      <c r="BN103" s="68"/>
      <c r="BO103" s="486"/>
      <c r="BP103" s="486"/>
      <c r="BQ103" s="5"/>
      <c r="BR103" s="486"/>
      <c r="BS103" s="486"/>
      <c r="BT103" s="486"/>
      <c r="BU103" s="486"/>
      <c r="BV103" s="486"/>
      <c r="BW103" s="486"/>
      <c r="BX103" s="486"/>
      <c r="BY103" s="486"/>
      <c r="BZ103" s="486"/>
      <c r="CA103" s="486"/>
      <c r="CB103" s="6"/>
      <c r="CC103" s="6"/>
      <c r="CD103" s="6"/>
      <c r="CE103" s="70"/>
      <c r="CF103" s="6"/>
      <c r="CG103" s="6"/>
      <c r="CH103" s="6"/>
      <c r="CI103" s="6"/>
    </row>
    <row r="104" spans="1:87" s="158" customFormat="1" ht="13.5" thickBot="1">
      <c r="A104" s="85" t="s">
        <v>111</v>
      </c>
      <c r="B104" s="85"/>
      <c r="C104" s="86"/>
      <c r="D104" s="87"/>
      <c r="E104" s="88"/>
      <c r="F104" s="289"/>
      <c r="G104" s="160"/>
      <c r="H104" s="290"/>
      <c r="I104" s="91">
        <f>SUM(I54:I102)</f>
        <v>230452789.19999999</v>
      </c>
      <c r="J104" s="91"/>
      <c r="K104" s="91">
        <f>SUM(K54:K102)</f>
        <v>29545229.385897435</v>
      </c>
      <c r="L104" s="91"/>
      <c r="M104" s="290"/>
      <c r="N104" s="91">
        <f>SUM(N54:N102)</f>
        <v>204107389.21000001</v>
      </c>
      <c r="P104" s="91">
        <f>SUM(P54:P102)</f>
        <v>26167614.001282051</v>
      </c>
      <c r="Q104" s="431"/>
      <c r="R104" s="431"/>
      <c r="S104" s="431"/>
      <c r="T104" s="431"/>
      <c r="U104" s="431"/>
      <c r="V104" s="431"/>
      <c r="W104" s="431"/>
      <c r="X104" s="431"/>
      <c r="Y104" s="431"/>
      <c r="Z104" s="431"/>
      <c r="AA104" s="431"/>
      <c r="AB104" s="431"/>
      <c r="AC104" s="431"/>
      <c r="AD104" s="431"/>
      <c r="AE104" s="431"/>
      <c r="AF104" s="431"/>
      <c r="AG104" s="431"/>
      <c r="AH104" s="431"/>
      <c r="AI104" s="431"/>
      <c r="AJ104" s="431"/>
      <c r="AK104" s="431"/>
      <c r="AL104" s="431"/>
      <c r="AM104" s="431"/>
      <c r="AN104" s="431"/>
      <c r="AO104" s="431"/>
      <c r="AP104" s="431"/>
      <c r="AQ104" s="431"/>
      <c r="AR104" s="431"/>
      <c r="AS104" s="431"/>
      <c r="AT104" s="163">
        <f t="shared" si="8"/>
        <v>204107389.21000001</v>
      </c>
      <c r="AU104" s="163"/>
      <c r="AV104" s="163">
        <f t="shared" si="9"/>
        <v>26167614.001282051</v>
      </c>
      <c r="AW104" s="431"/>
      <c r="AX104" s="423">
        <f>I104-AT104</f>
        <v>26345399.98999998</v>
      </c>
      <c r="AY104" s="424">
        <f>K104-AV104</f>
        <v>3377615.384615384</v>
      </c>
      <c r="AZ104" s="163"/>
      <c r="BA104" s="431"/>
      <c r="BB104" s="432"/>
      <c r="BC104" s="432"/>
      <c r="BD104" s="432"/>
      <c r="BE104" s="432"/>
      <c r="BF104" s="432"/>
      <c r="BG104" s="432"/>
      <c r="BH104" s="432"/>
      <c r="BI104" s="432"/>
      <c r="BJ104" s="433"/>
      <c r="BK104" s="432"/>
      <c r="BL104" s="432"/>
      <c r="BM104" s="432"/>
      <c r="BN104" s="432"/>
      <c r="BO104" s="85"/>
      <c r="BP104" s="85"/>
      <c r="BQ104" s="434"/>
      <c r="BR104" s="85"/>
      <c r="BS104" s="85"/>
      <c r="BT104" s="85"/>
      <c r="BU104" s="85"/>
      <c r="BV104" s="85"/>
      <c r="BW104" s="85"/>
      <c r="BX104" s="85"/>
      <c r="BY104" s="85"/>
      <c r="BZ104" s="85"/>
      <c r="CA104" s="85"/>
      <c r="CB104" s="433"/>
      <c r="CC104" s="433"/>
      <c r="CD104" s="433"/>
      <c r="CE104" s="433"/>
      <c r="CF104" s="433"/>
      <c r="CG104" s="433"/>
      <c r="CH104" s="433"/>
      <c r="CI104" s="433"/>
    </row>
    <row r="105" spans="1:87">
      <c r="A105" s="486"/>
      <c r="B105" s="486"/>
      <c r="C105" s="64"/>
      <c r="D105" s="3"/>
      <c r="E105" s="65"/>
      <c r="F105" s="482"/>
      <c r="G105" s="25"/>
      <c r="H105" s="66"/>
      <c r="I105" s="49"/>
      <c r="J105" s="49"/>
      <c r="K105" s="49"/>
      <c r="L105" s="49"/>
      <c r="M105" s="50"/>
      <c r="N105" s="258"/>
      <c r="O105" s="48"/>
      <c r="P105" s="26"/>
      <c r="Q105" s="67"/>
      <c r="R105" s="67"/>
      <c r="S105" s="67"/>
      <c r="T105" s="67"/>
      <c r="U105" s="67"/>
      <c r="V105" s="67"/>
      <c r="W105" s="67"/>
      <c r="X105" s="67"/>
      <c r="Y105" s="67"/>
      <c r="Z105" s="67"/>
      <c r="AA105" s="67"/>
      <c r="AB105" s="67"/>
      <c r="AC105" s="67"/>
      <c r="AD105" s="67"/>
      <c r="AE105" s="67"/>
      <c r="AF105" s="67"/>
      <c r="AG105" s="67"/>
      <c r="AH105" s="67"/>
      <c r="AI105" s="67"/>
      <c r="AJ105" s="67"/>
      <c r="AK105" s="67"/>
      <c r="AL105" s="67"/>
      <c r="AM105" s="67"/>
      <c r="AN105" s="67"/>
      <c r="AO105" s="67"/>
      <c r="AP105" s="67"/>
      <c r="AQ105" s="67"/>
      <c r="AR105" s="67"/>
      <c r="AS105" s="67"/>
      <c r="AT105" s="26"/>
      <c r="AU105" s="26"/>
      <c r="AV105" s="26"/>
      <c r="AW105" s="67"/>
      <c r="AX105" s="67"/>
      <c r="AY105" s="26"/>
      <c r="AZ105" s="26"/>
      <c r="BA105" s="67"/>
      <c r="BB105" s="68"/>
      <c r="BC105" s="68"/>
      <c r="BD105" s="68"/>
      <c r="BE105" s="68"/>
      <c r="BF105" s="68"/>
      <c r="BG105" s="68"/>
      <c r="BH105" s="68"/>
      <c r="BI105" s="68"/>
      <c r="BK105" s="68"/>
      <c r="BL105" s="68"/>
      <c r="BM105" s="68"/>
      <c r="BN105" s="68"/>
      <c r="BO105" s="486"/>
      <c r="BP105" s="486"/>
      <c r="BQ105" s="5"/>
      <c r="BR105" s="486"/>
      <c r="BS105" s="486"/>
      <c r="BT105" s="486"/>
      <c r="BU105" s="486"/>
      <c r="BV105" s="486"/>
      <c r="BW105" s="486"/>
      <c r="BX105" s="486"/>
      <c r="BY105" s="486"/>
      <c r="BZ105" s="486"/>
      <c r="CA105" s="486"/>
      <c r="CB105" s="6"/>
      <c r="CC105" s="6"/>
      <c r="CD105" s="6"/>
      <c r="CE105" s="70"/>
      <c r="CF105" s="6"/>
      <c r="CG105" s="6"/>
      <c r="CH105" s="6"/>
      <c r="CI105" s="6"/>
    </row>
    <row r="106" spans="1:87">
      <c r="A106" s="486"/>
      <c r="B106" s="486"/>
      <c r="C106" s="64"/>
      <c r="D106" s="3"/>
      <c r="E106" s="65"/>
      <c r="F106" s="482"/>
      <c r="G106" s="25"/>
      <c r="H106" s="66"/>
      <c r="I106" s="49"/>
      <c r="J106" s="49"/>
      <c r="K106" s="49"/>
      <c r="L106" s="49"/>
      <c r="M106" s="50"/>
      <c r="N106" s="258"/>
      <c r="O106" s="48"/>
      <c r="P106" s="26"/>
      <c r="Q106" s="67"/>
      <c r="R106" s="67"/>
      <c r="S106" s="67"/>
      <c r="T106" s="67"/>
      <c r="U106" s="67"/>
      <c r="V106" s="67"/>
      <c r="W106" s="67"/>
      <c r="X106" s="67"/>
      <c r="Y106" s="67"/>
      <c r="Z106" s="67"/>
      <c r="AA106" s="67"/>
      <c r="AB106" s="67"/>
      <c r="AC106" s="67"/>
      <c r="AD106" s="67"/>
      <c r="AE106" s="67"/>
      <c r="AF106" s="67"/>
      <c r="AG106" s="67"/>
      <c r="AH106" s="67"/>
      <c r="AI106" s="67"/>
      <c r="AJ106" s="67"/>
      <c r="AK106" s="67"/>
      <c r="AL106" s="67"/>
      <c r="AM106" s="67"/>
      <c r="AN106" s="67"/>
      <c r="AO106" s="67"/>
      <c r="AP106" s="67"/>
      <c r="AQ106" s="67"/>
      <c r="AR106" s="67"/>
      <c r="AS106" s="67"/>
      <c r="AT106" s="26"/>
      <c r="AU106" s="26"/>
      <c r="AV106" s="26"/>
      <c r="AW106" s="67"/>
      <c r="AX106" s="67"/>
      <c r="AY106" s="26"/>
      <c r="AZ106" s="26"/>
      <c r="BA106" s="67"/>
      <c r="BB106" s="68"/>
      <c r="BC106" s="68"/>
      <c r="BD106" s="68"/>
      <c r="BE106" s="68"/>
      <c r="BF106" s="68"/>
      <c r="BG106" s="68"/>
      <c r="BH106" s="68"/>
      <c r="BI106" s="68"/>
      <c r="BK106" s="68"/>
      <c r="BL106" s="68"/>
      <c r="BM106" s="68"/>
      <c r="BN106" s="68"/>
      <c r="BO106" s="486"/>
      <c r="BP106" s="486"/>
      <c r="BQ106" s="5"/>
      <c r="BR106" s="486"/>
      <c r="BS106" s="486"/>
      <c r="BT106" s="486"/>
      <c r="BU106" s="486"/>
      <c r="BV106" s="486"/>
      <c r="BW106" s="486"/>
      <c r="BX106" s="486"/>
      <c r="BY106" s="486"/>
      <c r="BZ106" s="486"/>
      <c r="CA106" s="486"/>
      <c r="CB106" s="6"/>
      <c r="CC106" s="6"/>
      <c r="CD106" s="6"/>
      <c r="CE106" s="70"/>
      <c r="CF106" s="6"/>
      <c r="CG106" s="6"/>
      <c r="CH106" s="6"/>
      <c r="CI106" s="6"/>
    </row>
    <row r="107" spans="1:87" ht="13.5" thickBot="1">
      <c r="A107" s="486"/>
      <c r="B107" s="486"/>
      <c r="C107" s="64"/>
      <c r="D107" s="3"/>
      <c r="E107" s="65"/>
      <c r="F107" s="482"/>
      <c r="G107" s="25"/>
      <c r="H107" s="66"/>
      <c r="I107" s="49"/>
      <c r="J107" s="49"/>
      <c r="K107" s="77"/>
      <c r="L107" s="77"/>
      <c r="M107" s="50"/>
      <c r="N107" s="258"/>
      <c r="O107" s="48"/>
      <c r="P107" s="26"/>
      <c r="Q107" s="67"/>
      <c r="R107" s="67"/>
      <c r="S107" s="67"/>
      <c r="T107" s="67"/>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c r="AT107" s="26"/>
      <c r="AU107" s="26"/>
      <c r="AV107" s="26"/>
      <c r="AW107" s="67"/>
      <c r="AX107" s="67"/>
      <c r="AY107" s="26"/>
      <c r="AZ107" s="26"/>
      <c r="BA107" s="67"/>
      <c r="BB107" s="68"/>
      <c r="BC107" s="68"/>
      <c r="BD107" s="68"/>
      <c r="BE107" s="68"/>
      <c r="BF107" s="68"/>
      <c r="BG107" s="68"/>
      <c r="BH107" s="68"/>
      <c r="BI107" s="68"/>
      <c r="BK107" s="68"/>
      <c r="BL107" s="68"/>
      <c r="BM107" s="68"/>
      <c r="BN107" s="68"/>
      <c r="BO107" s="486"/>
      <c r="BP107" s="486"/>
      <c r="BQ107" s="5"/>
      <c r="BR107" s="486"/>
      <c r="BS107" s="486"/>
      <c r="BT107" s="486"/>
      <c r="BU107" s="486"/>
      <c r="BV107" s="486"/>
      <c r="BW107" s="486"/>
      <c r="BX107" s="486"/>
      <c r="BY107" s="486"/>
      <c r="BZ107" s="486"/>
      <c r="CA107" s="486"/>
      <c r="CB107" s="6"/>
      <c r="CC107" s="6"/>
      <c r="CD107" s="6"/>
      <c r="CE107" s="70"/>
      <c r="CF107" s="6"/>
      <c r="CG107" s="6"/>
      <c r="CH107" s="6"/>
      <c r="CI107" s="6"/>
    </row>
    <row r="108" spans="1:87" ht="26.5" thickBot="1">
      <c r="A108" s="486" t="s">
        <v>11</v>
      </c>
      <c r="B108" s="481" t="s">
        <v>87</v>
      </c>
      <c r="C108" s="214" t="s">
        <v>76</v>
      </c>
      <c r="D108" s="3"/>
      <c r="E108" s="211" t="s">
        <v>29</v>
      </c>
      <c r="F108" s="212"/>
      <c r="G108" s="395" t="s">
        <v>33</v>
      </c>
      <c r="H108" s="213"/>
      <c r="I108" s="543">
        <f>K108*7.8</f>
        <v>202800000</v>
      </c>
      <c r="J108" s="268"/>
      <c r="K108" s="544">
        <v>26000000</v>
      </c>
      <c r="L108" s="185"/>
      <c r="M108" s="479"/>
      <c r="N108" s="609">
        <f>P108*7.8</f>
        <v>104457035.67</v>
      </c>
      <c r="O108" s="549"/>
      <c r="P108" s="549">
        <v>13391927.65</v>
      </c>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26">
        <f t="shared" si="8"/>
        <v>104457035.67</v>
      </c>
      <c r="AU108" s="26"/>
      <c r="AV108" s="26">
        <f t="shared" si="9"/>
        <v>13391927.65</v>
      </c>
      <c r="AW108" s="49"/>
      <c r="AX108" s="425">
        <f>I108-AT108</f>
        <v>98342964.329999998</v>
      </c>
      <c r="AY108" s="426">
        <f>K108-AV108</f>
        <v>12608072.35</v>
      </c>
      <c r="AZ108" s="26"/>
      <c r="BA108" s="93"/>
      <c r="BB108" s="94"/>
      <c r="BC108" s="94"/>
      <c r="BD108" s="94"/>
      <c r="BE108" s="94"/>
      <c r="BF108" s="94"/>
      <c r="BG108" s="94"/>
      <c r="BH108" s="94"/>
      <c r="BI108" s="94"/>
      <c r="BK108" s="94"/>
      <c r="BL108" s="94"/>
      <c r="BM108" s="94"/>
      <c r="BN108" s="94"/>
      <c r="BO108" s="486" t="s">
        <v>42</v>
      </c>
      <c r="BP108" s="75"/>
      <c r="BQ108" s="5"/>
      <c r="BR108" s="486"/>
      <c r="BS108" s="478" t="s">
        <v>9</v>
      </c>
      <c r="BT108" s="478"/>
      <c r="BU108" s="478"/>
      <c r="BV108" s="478"/>
      <c r="BW108" s="478"/>
      <c r="BX108" s="478"/>
      <c r="BY108" s="478"/>
      <c r="BZ108" s="478"/>
      <c r="CA108" s="478"/>
      <c r="CB108" s="6"/>
      <c r="CC108" s="6"/>
      <c r="CD108" s="6"/>
      <c r="CE108" s="70"/>
      <c r="CF108" s="6"/>
      <c r="CG108" s="6"/>
      <c r="CH108" s="6"/>
      <c r="CI108" s="6"/>
    </row>
    <row r="109" spans="1:87">
      <c r="A109" s="486" t="s">
        <v>132</v>
      </c>
      <c r="B109" s="486"/>
      <c r="C109" s="64"/>
      <c r="D109" s="3"/>
      <c r="E109" s="65"/>
      <c r="F109" s="50"/>
      <c r="G109" s="3"/>
      <c r="H109" s="92"/>
      <c r="I109" s="49"/>
      <c r="J109" s="49"/>
      <c r="K109" s="49"/>
      <c r="L109" s="49"/>
      <c r="M109" s="479"/>
      <c r="N109" s="49"/>
      <c r="O109" s="49"/>
      <c r="P109" s="50"/>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20"/>
      <c r="AY109" s="414"/>
      <c r="AZ109" s="49"/>
      <c r="BA109" s="67"/>
      <c r="BB109" s="68"/>
      <c r="BC109" s="68"/>
      <c r="BD109" s="68"/>
      <c r="BE109" s="68"/>
      <c r="BF109" s="68"/>
      <c r="BG109" s="68"/>
      <c r="BH109" s="68"/>
      <c r="BI109" s="68"/>
      <c r="BK109" s="68"/>
      <c r="BL109" s="68"/>
      <c r="BM109" s="68"/>
      <c r="BN109" s="68"/>
      <c r="BO109" s="486"/>
      <c r="BP109" s="486"/>
      <c r="BQ109" s="5"/>
      <c r="BR109" s="486"/>
      <c r="BS109" s="486"/>
      <c r="BT109" s="486"/>
      <c r="BU109" s="486"/>
      <c r="BV109" s="486"/>
      <c r="BW109" s="486"/>
      <c r="BX109" s="486"/>
      <c r="BY109" s="486"/>
      <c r="BZ109" s="486"/>
      <c r="CA109" s="486"/>
      <c r="CB109" s="6"/>
      <c r="CC109" s="6"/>
      <c r="CD109" s="6"/>
      <c r="CE109" s="70"/>
      <c r="CF109" s="6"/>
      <c r="CG109" s="6"/>
      <c r="CH109" s="6"/>
      <c r="CI109" s="6"/>
    </row>
    <row r="110" spans="1:87">
      <c r="A110" s="486"/>
      <c r="B110" s="486"/>
      <c r="C110" s="64"/>
      <c r="D110" s="3"/>
      <c r="E110" s="65"/>
      <c r="F110" s="50"/>
      <c r="G110" s="3"/>
      <c r="H110" s="66"/>
      <c r="I110" s="66"/>
      <c r="J110" s="66"/>
      <c r="K110" s="66"/>
      <c r="L110" s="66"/>
      <c r="M110" s="50"/>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435"/>
      <c r="AY110" s="414"/>
      <c r="AZ110" s="26"/>
      <c r="BA110" s="67"/>
      <c r="BB110" s="68"/>
      <c r="BC110" s="68"/>
      <c r="BD110" s="68"/>
      <c r="BE110" s="68"/>
      <c r="BF110" s="68"/>
      <c r="BG110" s="68"/>
      <c r="BH110" s="68"/>
      <c r="BI110" s="68"/>
      <c r="BK110" s="68"/>
      <c r="BL110" s="68"/>
      <c r="BM110" s="68"/>
      <c r="BN110" s="68"/>
      <c r="BO110" s="486"/>
      <c r="BP110" s="486"/>
      <c r="BQ110" s="5"/>
      <c r="BR110" s="486"/>
      <c r="BS110" s="486"/>
      <c r="BT110" s="486"/>
      <c r="BU110" s="486"/>
      <c r="BV110" s="486"/>
      <c r="BW110" s="486"/>
      <c r="BX110" s="486"/>
      <c r="BY110" s="486"/>
      <c r="BZ110" s="486"/>
      <c r="CA110" s="486"/>
      <c r="CB110" s="6"/>
      <c r="CC110" s="6"/>
      <c r="CD110" s="6"/>
      <c r="CE110" s="70"/>
      <c r="CF110" s="6"/>
      <c r="CG110" s="6"/>
      <c r="CH110" s="6"/>
      <c r="CI110" s="6"/>
    </row>
    <row r="111" spans="1:87" ht="13.5" thickBot="1">
      <c r="A111" s="85" t="s">
        <v>112</v>
      </c>
      <c r="B111" s="85"/>
      <c r="C111" s="86"/>
      <c r="D111" s="87"/>
      <c r="E111" s="88"/>
      <c r="F111" s="89"/>
      <c r="G111" s="87"/>
      <c r="H111" s="90"/>
      <c r="I111" s="90">
        <f>SUM(I108)</f>
        <v>202800000</v>
      </c>
      <c r="J111" s="90"/>
      <c r="K111" s="90">
        <f>SUM(K108)</f>
        <v>26000000</v>
      </c>
      <c r="L111" s="90"/>
      <c r="M111" s="91"/>
      <c r="N111" s="90">
        <f>SUM(N108)</f>
        <v>104457035.67</v>
      </c>
      <c r="O111" s="90"/>
      <c r="P111" s="90">
        <f>SUM(P108)</f>
        <v>13391927.65</v>
      </c>
      <c r="Q111" s="91"/>
      <c r="R111" s="90">
        <f>SUM(R54:R109)</f>
        <v>0</v>
      </c>
      <c r="S111" s="90"/>
      <c r="T111" s="90">
        <f>SUM(T54:T109)</f>
        <v>0</v>
      </c>
      <c r="U111" s="91"/>
      <c r="V111" s="90">
        <f>SUM(V54:V109)</f>
        <v>0</v>
      </c>
      <c r="W111" s="90"/>
      <c r="X111" s="90">
        <f>SUM(X54:X109)</f>
        <v>0</v>
      </c>
      <c r="Y111" s="90"/>
      <c r="Z111" s="90"/>
      <c r="AA111" s="90"/>
      <c r="AB111" s="90"/>
      <c r="AC111" s="90"/>
      <c r="AD111" s="90"/>
      <c r="AE111" s="90"/>
      <c r="AF111" s="90"/>
      <c r="AG111" s="90"/>
      <c r="AH111" s="90"/>
      <c r="AI111" s="90"/>
      <c r="AJ111" s="90"/>
      <c r="AK111" s="90"/>
      <c r="AL111" s="90"/>
      <c r="AM111" s="90"/>
      <c r="AN111" s="90"/>
      <c r="AO111" s="90"/>
      <c r="AP111" s="90"/>
      <c r="AQ111" s="90"/>
      <c r="AR111" s="90"/>
      <c r="AS111" s="91"/>
      <c r="AT111" s="90">
        <f>SUM(AT108:AT110)</f>
        <v>104457035.67</v>
      </c>
      <c r="AU111" s="90"/>
      <c r="AV111" s="90">
        <f>SUM(AV108:AV110)</f>
        <v>13391927.65</v>
      </c>
      <c r="AW111" s="91"/>
      <c r="AX111" s="423">
        <f>I111-AT111</f>
        <v>98342964.329999998</v>
      </c>
      <c r="AY111" s="424">
        <f>K111-AV111</f>
        <v>12608072.35</v>
      </c>
      <c r="AZ111" s="49"/>
      <c r="BA111" s="67"/>
      <c r="BB111" s="68"/>
      <c r="BC111" s="68"/>
      <c r="BD111" s="68"/>
      <c r="BE111" s="68"/>
      <c r="BF111" s="68"/>
      <c r="BG111" s="68"/>
      <c r="BH111" s="68"/>
      <c r="BI111" s="68"/>
      <c r="BK111" s="68"/>
      <c r="BL111" s="68"/>
      <c r="BM111" s="68"/>
      <c r="BN111" s="68"/>
      <c r="BO111" s="486"/>
      <c r="BP111" s="486"/>
      <c r="BQ111" s="5"/>
      <c r="BR111" s="486"/>
      <c r="BS111" s="486"/>
      <c r="BT111" s="486"/>
      <c r="BU111" s="486"/>
      <c r="BV111" s="486"/>
      <c r="BW111" s="486"/>
      <c r="BX111" s="486"/>
      <c r="BY111" s="486"/>
      <c r="BZ111" s="486"/>
      <c r="CA111" s="486"/>
      <c r="CB111" s="6"/>
      <c r="CC111" s="6"/>
      <c r="CD111" s="6"/>
      <c r="CE111" s="70"/>
      <c r="CF111" s="6"/>
      <c r="CG111" s="6"/>
      <c r="CH111" s="6"/>
      <c r="CI111" s="6"/>
    </row>
    <row r="112" spans="1:87" ht="13.5" thickBot="1">
      <c r="A112" s="307" t="s">
        <v>113</v>
      </c>
      <c r="B112" s="307"/>
      <c r="C112" s="308"/>
      <c r="D112" s="309"/>
      <c r="E112" s="310"/>
      <c r="F112" s="311"/>
      <c r="G112" s="309"/>
      <c r="H112" s="312"/>
      <c r="I112" s="313">
        <f>I50+I104+I111</f>
        <v>648252789.20000005</v>
      </c>
      <c r="J112" s="459"/>
      <c r="K112" s="314">
        <f>K50+K104+K111</f>
        <v>83109331.950000003</v>
      </c>
      <c r="L112" s="493"/>
      <c r="M112" s="315"/>
      <c r="N112" s="313">
        <f>N50+N104+N111</f>
        <v>400097424.88000005</v>
      </c>
      <c r="O112" s="314"/>
      <c r="P112" s="320">
        <f>P50+P104+P111</f>
        <v>51294541.65128205</v>
      </c>
      <c r="Q112" s="315"/>
      <c r="R112" s="315"/>
      <c r="S112" s="315"/>
      <c r="T112" s="315"/>
      <c r="U112" s="315"/>
      <c r="V112" s="315"/>
      <c r="W112" s="315"/>
      <c r="X112" s="315"/>
      <c r="Y112" s="315"/>
      <c r="Z112" s="315"/>
      <c r="AA112" s="315"/>
      <c r="AB112" s="315"/>
      <c r="AC112" s="315"/>
      <c r="AD112" s="315"/>
      <c r="AE112" s="315"/>
      <c r="AF112" s="315"/>
      <c r="AG112" s="315"/>
      <c r="AH112" s="315"/>
      <c r="AI112" s="315"/>
      <c r="AJ112" s="315"/>
      <c r="AK112" s="315"/>
      <c r="AL112" s="315"/>
      <c r="AM112" s="315"/>
      <c r="AN112" s="315"/>
      <c r="AO112" s="315"/>
      <c r="AP112" s="315"/>
      <c r="AQ112" s="315"/>
      <c r="AR112" s="315"/>
      <c r="AS112" s="315"/>
      <c r="AT112" s="320">
        <f>AT50+AT104+AT111</f>
        <v>400097424.88000005</v>
      </c>
      <c r="AU112" s="315"/>
      <c r="AV112" s="320">
        <f>AV50+AV104+AV111</f>
        <v>51294541.65128205</v>
      </c>
      <c r="AW112" s="315"/>
      <c r="AX112" s="313">
        <f>AX50+AX104+AX111</f>
        <v>248155364.31999999</v>
      </c>
      <c r="AY112" s="320">
        <f>AY50+AY104+AY111</f>
        <v>31814790.298717946</v>
      </c>
      <c r="AZ112" s="315"/>
      <c r="BA112" s="316"/>
      <c r="BB112" s="317"/>
      <c r="BC112" s="317"/>
      <c r="BD112" s="317"/>
      <c r="BE112" s="317"/>
      <c r="BF112" s="317"/>
      <c r="BG112" s="317"/>
      <c r="BH112" s="317"/>
      <c r="BI112" s="317"/>
      <c r="BJ112" s="318"/>
      <c r="BK112" s="317"/>
      <c r="BL112" s="317"/>
      <c r="BM112" s="317"/>
      <c r="BN112" s="317"/>
      <c r="BO112" s="307"/>
      <c r="BP112" s="307"/>
      <c r="BQ112" s="319"/>
      <c r="BR112" s="307"/>
      <c r="BS112" s="307"/>
      <c r="BT112" s="307"/>
      <c r="BU112" s="307"/>
      <c r="BV112" s="307"/>
      <c r="BW112" s="307"/>
      <c r="BX112" s="307"/>
      <c r="BY112" s="307"/>
      <c r="BZ112" s="307"/>
      <c r="CA112" s="307"/>
      <c r="CB112" s="318"/>
      <c r="CC112" s="318"/>
      <c r="CD112" s="318"/>
      <c r="CE112" s="318"/>
      <c r="CF112" s="318"/>
      <c r="CG112" s="318"/>
      <c r="CH112" s="318"/>
      <c r="CI112" s="318"/>
    </row>
    <row r="113" spans="1:87" ht="13.5" thickBot="1">
      <c r="A113" s="486"/>
      <c r="B113" s="486"/>
      <c r="C113" s="64"/>
      <c r="D113" s="3"/>
      <c r="E113" s="65"/>
      <c r="F113" s="50"/>
      <c r="G113" s="3"/>
      <c r="H113" s="92"/>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93"/>
      <c r="BB113" s="94"/>
      <c r="BC113" s="94"/>
      <c r="BD113" s="94"/>
      <c r="BE113" s="94"/>
      <c r="BF113" s="94"/>
      <c r="BG113" s="94"/>
      <c r="BH113" s="94"/>
      <c r="BI113" s="94"/>
      <c r="BK113" s="94"/>
      <c r="BL113" s="94"/>
      <c r="BM113" s="94"/>
      <c r="BN113" s="94"/>
      <c r="BO113" s="486"/>
      <c r="BP113" s="486"/>
      <c r="BQ113" s="5"/>
      <c r="BR113" s="486"/>
      <c r="BS113" s="486"/>
      <c r="BT113" s="486"/>
      <c r="BU113" s="486"/>
      <c r="BV113" s="486"/>
      <c r="BW113" s="486"/>
      <c r="BX113" s="486"/>
      <c r="BY113" s="486"/>
      <c r="BZ113" s="486"/>
      <c r="CA113" s="486"/>
      <c r="CB113" s="6"/>
      <c r="CC113" s="6"/>
      <c r="CD113" s="6"/>
      <c r="CE113" s="70"/>
      <c r="CF113" s="6"/>
      <c r="CG113" s="6"/>
      <c r="CH113" s="6"/>
      <c r="CI113" s="6"/>
    </row>
    <row r="114" spans="1:87" ht="26.5" thickBot="1">
      <c r="A114" s="486" t="s">
        <v>102</v>
      </c>
      <c r="B114" s="481" t="s">
        <v>87</v>
      </c>
      <c r="C114" s="64" t="s">
        <v>243</v>
      </c>
      <c r="D114" s="3"/>
      <c r="E114" s="211" t="s">
        <v>103</v>
      </c>
      <c r="F114" s="212"/>
      <c r="G114" s="395" t="s">
        <v>15</v>
      </c>
      <c r="H114" s="215"/>
      <c r="I114" s="543">
        <v>55000000</v>
      </c>
      <c r="J114" s="268"/>
      <c r="K114" s="544">
        <f>I114/7.8</f>
        <v>7051282.051282051</v>
      </c>
      <c r="L114" s="185"/>
      <c r="M114" s="78"/>
      <c r="N114" s="609">
        <f>P114*7.8</f>
        <v>40833000</v>
      </c>
      <c r="O114" s="549"/>
      <c r="P114" s="549">
        <v>5235000</v>
      </c>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26">
        <f t="shared" ref="AT114" si="11">N114+R114+V114+Z114+AD114+AH114+AL114+AP114</f>
        <v>40833000</v>
      </c>
      <c r="AU114" s="26"/>
      <c r="AV114" s="26">
        <f t="shared" ref="AV114" si="12">P114+T114+X114+AB114+AF114+AJ114+AN114+AR114</f>
        <v>5235000</v>
      </c>
      <c r="AW114" s="49"/>
      <c r="AX114" s="436">
        <f>I114-AT114</f>
        <v>14167000</v>
      </c>
      <c r="AY114" s="437">
        <f>K114-AV114</f>
        <v>1816282.051282051</v>
      </c>
      <c r="AZ114" s="49"/>
      <c r="BA114" s="93"/>
      <c r="BB114" s="94"/>
      <c r="BC114" s="94"/>
      <c r="BD114" s="94"/>
      <c r="BE114" s="94"/>
      <c r="BF114" s="94"/>
      <c r="BG114" s="94"/>
      <c r="BH114" s="94"/>
      <c r="BI114" s="94"/>
      <c r="BK114" s="94"/>
      <c r="BL114" s="94"/>
      <c r="BM114" s="94"/>
      <c r="BN114" s="94"/>
      <c r="BO114" s="486"/>
      <c r="BP114" s="486"/>
      <c r="BQ114" s="5"/>
      <c r="BR114" s="486"/>
      <c r="BS114" s="486"/>
      <c r="BT114" s="486"/>
      <c r="BU114" s="486"/>
      <c r="BV114" s="486"/>
      <c r="BW114" s="486"/>
      <c r="BX114" s="486"/>
      <c r="BY114" s="486"/>
      <c r="BZ114" s="486"/>
      <c r="CA114" s="486"/>
      <c r="CB114" s="6"/>
      <c r="CC114" s="6"/>
      <c r="CD114" s="6"/>
      <c r="CE114" s="70"/>
      <c r="CF114" s="6"/>
      <c r="CG114" s="6"/>
      <c r="CH114" s="6"/>
      <c r="CI114" s="6"/>
    </row>
    <row r="115" spans="1:87">
      <c r="A115" s="486" t="s">
        <v>132</v>
      </c>
      <c r="B115" s="486"/>
      <c r="C115" s="64"/>
      <c r="D115" s="3"/>
      <c r="E115" s="65"/>
      <c r="F115" s="50"/>
      <c r="G115" s="3"/>
      <c r="H115" s="479"/>
      <c r="I115" s="49"/>
      <c r="J115" s="49"/>
      <c r="K115" s="49"/>
      <c r="L115" s="49"/>
      <c r="M115" s="49"/>
      <c r="N115" s="78"/>
      <c r="O115" s="49"/>
      <c r="P115" s="78"/>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93"/>
      <c r="BB115" s="94"/>
      <c r="BC115" s="94"/>
      <c r="BD115" s="94"/>
      <c r="BE115" s="94"/>
      <c r="BF115" s="94"/>
      <c r="BG115" s="94"/>
      <c r="BH115" s="94"/>
      <c r="BI115" s="94"/>
      <c r="BK115" s="94"/>
      <c r="BL115" s="94"/>
      <c r="BM115" s="94"/>
      <c r="BN115" s="94"/>
      <c r="BO115" s="486"/>
      <c r="BP115" s="486"/>
      <c r="BQ115" s="5"/>
      <c r="BR115" s="486"/>
      <c r="BS115" s="486"/>
      <c r="BT115" s="486"/>
      <c r="BU115" s="486"/>
      <c r="BV115" s="486"/>
      <c r="BW115" s="486"/>
      <c r="BX115" s="486"/>
      <c r="BY115" s="486"/>
      <c r="BZ115" s="486"/>
      <c r="CA115" s="486"/>
      <c r="CB115" s="6"/>
      <c r="CC115" s="6"/>
      <c r="CD115" s="6"/>
      <c r="CE115" s="70"/>
      <c r="CF115" s="6"/>
      <c r="CG115" s="6"/>
      <c r="CH115" s="6"/>
      <c r="CI115" s="6"/>
    </row>
    <row r="116" spans="1:87">
      <c r="A116" s="486"/>
      <c r="B116" s="486"/>
      <c r="C116" s="64"/>
      <c r="D116" s="3"/>
      <c r="E116" s="65"/>
      <c r="F116" s="50"/>
      <c r="G116" s="3"/>
      <c r="H116" s="92"/>
      <c r="I116" s="49"/>
      <c r="J116" s="49"/>
      <c r="K116" s="468"/>
      <c r="L116" s="468"/>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93"/>
      <c r="BB116" s="94"/>
      <c r="BC116" s="94"/>
      <c r="BD116" s="94"/>
      <c r="BE116" s="94"/>
      <c r="BF116" s="94"/>
      <c r="BG116" s="94"/>
      <c r="BH116" s="94"/>
      <c r="BI116" s="94"/>
      <c r="BK116" s="94"/>
      <c r="BL116" s="94"/>
      <c r="BM116" s="94"/>
      <c r="BN116" s="94"/>
      <c r="BO116" s="486"/>
      <c r="BP116" s="486"/>
      <c r="BQ116" s="5"/>
      <c r="BR116" s="486"/>
      <c r="BS116" s="486"/>
      <c r="BT116" s="486"/>
      <c r="BU116" s="486"/>
      <c r="BV116" s="486"/>
      <c r="BW116" s="486"/>
      <c r="BX116" s="486"/>
      <c r="BY116" s="486"/>
      <c r="BZ116" s="486"/>
      <c r="CA116" s="486"/>
      <c r="CB116" s="6"/>
      <c r="CC116" s="6"/>
      <c r="CD116" s="6"/>
      <c r="CE116" s="70"/>
      <c r="CF116" s="6"/>
      <c r="CG116" s="6"/>
      <c r="CH116" s="6"/>
      <c r="CI116" s="6"/>
    </row>
    <row r="117" spans="1:87" s="98" customFormat="1" ht="13.5" thickBot="1">
      <c r="A117" s="321" t="s">
        <v>116</v>
      </c>
      <c r="B117" s="321"/>
      <c r="C117" s="322"/>
      <c r="D117" s="323"/>
      <c r="E117" s="324"/>
      <c r="F117" s="325"/>
      <c r="G117" s="410"/>
      <c r="H117" s="325"/>
      <c r="I117" s="329">
        <f>I22+I112+I114</f>
        <v>1061252789.2</v>
      </c>
      <c r="J117" s="329"/>
      <c r="K117" s="329">
        <f>K22+K112+K114</f>
        <v>136058049.89871794</v>
      </c>
      <c r="L117" s="329"/>
      <c r="M117" s="329"/>
      <c r="N117" s="611">
        <f>N22+N112+N114-0.5</f>
        <v>467361245.60000008</v>
      </c>
      <c r="O117" s="329"/>
      <c r="P117" s="329">
        <f>P22+P112+P114-0.5</f>
        <v>59918107.974358976</v>
      </c>
      <c r="Q117" s="329"/>
      <c r="R117" s="329">
        <f>R22+R112+R114</f>
        <v>31408096.439999994</v>
      </c>
      <c r="S117" s="329"/>
      <c r="T117" s="329">
        <f>T22+T112+T114</f>
        <v>4026679.0307692299</v>
      </c>
      <c r="U117" s="326"/>
      <c r="V117" s="326">
        <f>V22+V112+V114</f>
        <v>0</v>
      </c>
      <c r="W117" s="326"/>
      <c r="X117" s="326">
        <f>X22+X112+X114</f>
        <v>0</v>
      </c>
      <c r="Y117" s="326"/>
      <c r="Z117" s="326"/>
      <c r="AA117" s="326"/>
      <c r="AB117" s="326"/>
      <c r="AC117" s="326"/>
      <c r="AD117" s="326"/>
      <c r="AE117" s="326"/>
      <c r="AF117" s="326"/>
      <c r="AG117" s="326"/>
      <c r="AH117" s="326"/>
      <c r="AI117" s="326"/>
      <c r="AJ117" s="326"/>
      <c r="AK117" s="326"/>
      <c r="AL117" s="326"/>
      <c r="AM117" s="326"/>
      <c r="AN117" s="326"/>
      <c r="AO117" s="326"/>
      <c r="AP117" s="326">
        <f>AP22+AP112+AP114</f>
        <v>0</v>
      </c>
      <c r="AQ117" s="326"/>
      <c r="AR117" s="326">
        <f>AR22+AR112+AR114</f>
        <v>0</v>
      </c>
      <c r="AS117" s="326"/>
      <c r="AT117" s="326">
        <f>AT22+AT112+AT114</f>
        <v>498769342.54000008</v>
      </c>
      <c r="AU117" s="326"/>
      <c r="AV117" s="326">
        <f>AV22+AV112+AV114</f>
        <v>63944787.505128205</v>
      </c>
      <c r="AW117" s="326"/>
      <c r="AX117" s="326">
        <f>I117-TextRefCopy106</f>
        <v>593891543.5999999</v>
      </c>
      <c r="AY117" s="326">
        <f>K117-P117</f>
        <v>76139941.924358964</v>
      </c>
      <c r="AZ117" s="326"/>
      <c r="BA117" s="326">
        <f t="shared" ref="BA117:BN117" si="13">SUM(BA22:BA116)</f>
        <v>85800000</v>
      </c>
      <c r="BB117" s="326">
        <f t="shared" si="13"/>
        <v>85800000</v>
      </c>
      <c r="BC117" s="326">
        <f t="shared" si="13"/>
        <v>0</v>
      </c>
      <c r="BD117" s="326">
        <f t="shared" si="13"/>
        <v>0</v>
      </c>
      <c r="BE117" s="326">
        <f t="shared" si="13"/>
        <v>0</v>
      </c>
      <c r="BF117" s="326">
        <f t="shared" si="13"/>
        <v>0</v>
      </c>
      <c r="BG117" s="326">
        <f t="shared" si="13"/>
        <v>0</v>
      </c>
      <c r="BH117" s="326">
        <f t="shared" si="13"/>
        <v>889200000</v>
      </c>
      <c r="BI117" s="326">
        <f t="shared" si="13"/>
        <v>273000000</v>
      </c>
      <c r="BJ117" s="326">
        <f t="shared" si="13"/>
        <v>273000000</v>
      </c>
      <c r="BK117" s="326">
        <f t="shared" si="13"/>
        <v>818252789.20000005</v>
      </c>
      <c r="BL117" s="326">
        <f t="shared" si="13"/>
        <v>50000000</v>
      </c>
      <c r="BM117" s="326">
        <f t="shared" si="13"/>
        <v>648252789.20000005</v>
      </c>
      <c r="BN117" s="326">
        <f t="shared" si="13"/>
        <v>0</v>
      </c>
      <c r="BO117" s="321"/>
      <c r="BP117" s="321"/>
      <c r="BQ117" s="327"/>
      <c r="BR117" s="321"/>
      <c r="BS117" s="321"/>
      <c r="BT117" s="321"/>
      <c r="BU117" s="321"/>
      <c r="BV117" s="326">
        <f>SUM(BV22:BV116)</f>
        <v>30700219</v>
      </c>
      <c r="BW117" s="326">
        <f>SUM(BW22:BW116)</f>
        <v>3935925.512820513</v>
      </c>
      <c r="BX117" s="326">
        <f>SUM(BX22:BX116)</f>
        <v>0</v>
      </c>
      <c r="BY117" s="326">
        <f>SUM(BY22:BY116)</f>
        <v>0</v>
      </c>
      <c r="BZ117" s="326"/>
      <c r="CA117" s="326">
        <f>SUM(CA22:CA116)</f>
        <v>0</v>
      </c>
      <c r="CB117" s="326">
        <f>SUM(CB22:CB116)</f>
        <v>0</v>
      </c>
      <c r="CC117" s="326">
        <f>SUM(CC22:CC116)</f>
        <v>0</v>
      </c>
      <c r="CD117" s="326">
        <f>SUM(CD22:CD116)</f>
        <v>0</v>
      </c>
      <c r="CE117" s="326"/>
      <c r="CF117" s="326">
        <f>SUM(CF22:CF116)</f>
        <v>0</v>
      </c>
      <c r="CG117" s="326">
        <f>SUM(CG22:CG116)</f>
        <v>0</v>
      </c>
      <c r="CH117" s="326">
        <f>SUM(CH22:CH116)</f>
        <v>0</v>
      </c>
      <c r="CI117" s="328"/>
    </row>
    <row r="118" spans="1:87" ht="13.5" thickTop="1">
      <c r="A118" s="486"/>
      <c r="B118" s="486"/>
      <c r="C118" s="64"/>
      <c r="D118" s="3"/>
      <c r="E118" s="65"/>
      <c r="F118" s="50"/>
      <c r="G118" s="3"/>
      <c r="H118" s="92"/>
      <c r="I118" s="330"/>
      <c r="J118" s="330"/>
      <c r="K118" s="26"/>
      <c r="L118" s="26"/>
      <c r="M118" s="58"/>
      <c r="N118" s="58"/>
      <c r="O118" s="58"/>
      <c r="P118" s="58"/>
      <c r="Q118" s="58"/>
      <c r="R118" s="58"/>
      <c r="S118" s="58"/>
      <c r="T118" s="58"/>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BA118" s="93"/>
      <c r="BB118" s="94"/>
      <c r="BC118" s="94"/>
      <c r="BD118" s="94"/>
      <c r="BE118" s="94"/>
      <c r="BF118" s="94"/>
      <c r="BG118" s="94"/>
      <c r="BH118" s="94"/>
      <c r="BI118" s="94"/>
      <c r="BJ118" s="94"/>
      <c r="BK118" s="94"/>
      <c r="BL118" s="94"/>
      <c r="BM118" s="94"/>
      <c r="BN118" s="94"/>
      <c r="BO118" s="486"/>
      <c r="BP118" s="486"/>
      <c r="BQ118" s="5"/>
      <c r="BR118" s="486"/>
      <c r="BS118" s="486"/>
      <c r="BT118" s="486"/>
      <c r="BU118" s="486"/>
      <c r="BV118" s="486"/>
      <c r="BW118" s="486"/>
      <c r="BX118" s="486"/>
      <c r="BY118" s="486"/>
      <c r="BZ118" s="486"/>
      <c r="CA118" s="486"/>
      <c r="CB118" s="486"/>
      <c r="CC118" s="6"/>
      <c r="CD118" s="6"/>
      <c r="CE118" s="70"/>
      <c r="CF118" s="6"/>
      <c r="CG118" s="6"/>
      <c r="CH118" s="6"/>
      <c r="CI118" s="6"/>
    </row>
    <row r="119" spans="1:87" ht="13.5" thickBot="1">
      <c r="A119" s="486"/>
      <c r="B119" s="486"/>
      <c r="C119" s="64"/>
      <c r="D119" s="3"/>
      <c r="E119" s="65"/>
      <c r="F119" s="50"/>
      <c r="G119" s="3"/>
      <c r="H119" s="92"/>
      <c r="I119" s="49"/>
      <c r="J119" s="49"/>
      <c r="K119" s="49"/>
      <c r="L119" s="49"/>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BA119" s="99"/>
      <c r="BB119" s="100"/>
      <c r="BC119" s="94"/>
      <c r="BD119" s="94"/>
      <c r="BE119" s="94"/>
      <c r="BF119" s="94"/>
      <c r="BG119" s="94"/>
      <c r="BH119" s="50"/>
      <c r="BK119" s="100" t="s">
        <v>79</v>
      </c>
      <c r="BL119" s="94"/>
      <c r="BM119" s="100" t="s">
        <v>79</v>
      </c>
      <c r="BN119" s="94"/>
      <c r="BO119" s="486"/>
      <c r="BP119" s="486"/>
      <c r="BQ119" s="5"/>
      <c r="BR119" s="486"/>
      <c r="BS119" s="486"/>
      <c r="BT119" s="486"/>
      <c r="BU119" s="486"/>
      <c r="BV119" s="486"/>
      <c r="BW119" s="486"/>
      <c r="BX119" s="486"/>
      <c r="BY119" s="486"/>
      <c r="BZ119" s="486"/>
      <c r="CA119" s="486"/>
      <c r="CB119" s="6"/>
      <c r="CC119" s="6"/>
      <c r="CE119" s="101" t="s">
        <v>47</v>
      </c>
      <c r="CF119" s="6"/>
      <c r="CG119" s="6"/>
      <c r="CH119" s="6"/>
      <c r="CI119" s="6"/>
    </row>
    <row r="120" spans="1:87" ht="204" customHeight="1">
      <c r="A120" s="486" t="s">
        <v>11</v>
      </c>
      <c r="B120" s="50" t="s">
        <v>88</v>
      </c>
      <c r="C120" s="174">
        <v>44054</v>
      </c>
      <c r="D120" s="3" t="s">
        <v>9</v>
      </c>
      <c r="E120" s="177" t="s">
        <v>10</v>
      </c>
      <c r="F120" s="178"/>
      <c r="G120" s="399" t="s">
        <v>15</v>
      </c>
      <c r="H120" s="225"/>
      <c r="I120" s="525">
        <v>10000000</v>
      </c>
      <c r="J120" s="525"/>
      <c r="K120" s="526">
        <f>I120/7.8</f>
        <v>1282051.282051282</v>
      </c>
      <c r="L120" s="185"/>
      <c r="M120" s="479"/>
      <c r="N120" s="5"/>
      <c r="O120" s="5"/>
      <c r="P120" s="5"/>
      <c r="Q120" s="5"/>
      <c r="R120" s="298">
        <v>0</v>
      </c>
      <c r="S120" s="298"/>
      <c r="T120" s="298">
        <v>0</v>
      </c>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26">
        <f t="shared" ref="AT120" si="14">N120+R120+V120+Z120+AD120+AH120+AL120+AP120</f>
        <v>0</v>
      </c>
      <c r="AU120" s="26"/>
      <c r="AV120" s="26">
        <f t="shared" ref="AV120" si="15">P120+T120+X120+AB120+AF120+AJ120+AN120+AR120</f>
        <v>0</v>
      </c>
      <c r="AW120" s="5"/>
      <c r="AX120" s="425">
        <f>I120-AT120</f>
        <v>10000000</v>
      </c>
      <c r="AY120" s="426">
        <f>K120-AV120</f>
        <v>1282051.282051282</v>
      </c>
      <c r="AZ120" s="5"/>
      <c r="BA120" s="5"/>
      <c r="BB120" s="5"/>
      <c r="BC120" s="5"/>
      <c r="BD120" s="5"/>
      <c r="BE120" s="5"/>
      <c r="BF120" s="5"/>
      <c r="BG120" s="5"/>
      <c r="BH120" s="99">
        <f>164000000*7.8*60%</f>
        <v>767520000</v>
      </c>
      <c r="BI120" s="99">
        <f>164000000*7.8*20%</f>
        <v>255840000</v>
      </c>
      <c r="BJ120" s="99">
        <f>164000000*7.8*20%</f>
        <v>255840000</v>
      </c>
      <c r="BK120" s="6">
        <f>I125+I127</f>
        <v>174508550</v>
      </c>
      <c r="BL120" s="94"/>
      <c r="BM120" s="6">
        <f>BK120</f>
        <v>174508550</v>
      </c>
      <c r="BN120" s="94"/>
      <c r="BO120" s="664" t="s">
        <v>182</v>
      </c>
      <c r="BP120" s="486"/>
      <c r="BQ120" s="5"/>
      <c r="BR120" s="486"/>
      <c r="BS120" s="486"/>
      <c r="BT120" s="486"/>
      <c r="BU120" s="486"/>
      <c r="BV120" s="486"/>
      <c r="BW120" s="486"/>
      <c r="BX120" s="486"/>
      <c r="BY120" s="486"/>
      <c r="BZ120" s="486"/>
      <c r="CA120" s="102">
        <v>6786445</v>
      </c>
      <c r="CB120" s="6">
        <f>CA120/7.8</f>
        <v>870057.05128205125</v>
      </c>
      <c r="CC120" s="6"/>
      <c r="CE120" s="70">
        <v>210036838</v>
      </c>
      <c r="CF120" s="6">
        <f>CE120/7.8</f>
        <v>26927799.743589744</v>
      </c>
      <c r="CG120" s="6"/>
      <c r="CH120" s="6"/>
      <c r="CI120" s="6"/>
    </row>
    <row r="121" spans="1:87" ht="13.5" thickBot="1">
      <c r="A121" s="75" t="s">
        <v>132</v>
      </c>
      <c r="B121" s="75"/>
      <c r="C121" s="64"/>
      <c r="D121" s="3"/>
      <c r="E121" s="476"/>
      <c r="F121" s="179"/>
      <c r="G121" s="198"/>
      <c r="H121" s="186"/>
      <c r="I121" s="527"/>
      <c r="J121" s="527"/>
      <c r="K121" s="528"/>
      <c r="L121" s="185"/>
      <c r="M121" s="49"/>
      <c r="N121" s="5"/>
      <c r="O121" s="5"/>
      <c r="P121" s="5"/>
      <c r="Q121" s="5"/>
      <c r="R121" s="257"/>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427"/>
      <c r="AY121" s="428"/>
      <c r="BA121" s="93"/>
      <c r="BC121" s="94"/>
      <c r="BD121" s="94"/>
      <c r="BE121" s="94"/>
      <c r="BF121" s="94"/>
      <c r="BG121" s="50"/>
      <c r="BH121" s="50"/>
      <c r="BI121" s="50"/>
      <c r="BJ121" s="50"/>
      <c r="BK121" s="50"/>
      <c r="BL121" s="94"/>
      <c r="BM121" s="50"/>
      <c r="BN121" s="94"/>
      <c r="BO121" s="664"/>
      <c r="BP121" s="486"/>
      <c r="BQ121" s="5"/>
      <c r="BR121" s="486"/>
      <c r="BS121" s="486"/>
      <c r="BT121" s="486"/>
      <c r="BU121" s="486"/>
      <c r="BV121" s="486"/>
      <c r="BW121" s="486"/>
      <c r="BX121" s="486"/>
      <c r="BY121" s="486"/>
      <c r="BZ121" s="486"/>
      <c r="CA121" s="486"/>
      <c r="CB121" s="6"/>
      <c r="CC121" s="6"/>
      <c r="CE121" s="101" t="s">
        <v>48</v>
      </c>
      <c r="CF121" s="6"/>
      <c r="CG121" s="6"/>
      <c r="CH121" s="6"/>
      <c r="CI121" s="6"/>
    </row>
    <row r="122" spans="1:87" ht="14" customHeight="1">
      <c r="A122" s="38"/>
      <c r="B122" s="38"/>
      <c r="C122" s="64"/>
      <c r="D122" s="3"/>
      <c r="E122" s="476" t="s">
        <v>30</v>
      </c>
      <c r="F122" s="178"/>
      <c r="G122" s="198" t="s">
        <v>15</v>
      </c>
      <c r="H122" s="278"/>
      <c r="I122" s="527">
        <v>20000000</v>
      </c>
      <c r="J122" s="527"/>
      <c r="K122" s="528">
        <f>I122/7.8</f>
        <v>2564102.564102564</v>
      </c>
      <c r="L122" s="185"/>
      <c r="M122" s="479"/>
      <c r="N122" s="49"/>
      <c r="O122" s="49"/>
      <c r="P122" s="5"/>
      <c r="Q122" s="5"/>
      <c r="R122" s="279">
        <v>0</v>
      </c>
      <c r="S122" s="259"/>
      <c r="T122" s="5">
        <f>R122/7.8</f>
        <v>0</v>
      </c>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26">
        <f t="shared" ref="AT122" si="16">N122+R122+V122+Z122+AD122+AH122+AL122+AP122</f>
        <v>0</v>
      </c>
      <c r="AU122" s="26"/>
      <c r="AV122" s="26">
        <f t="shared" ref="AV122" si="17">P122+T122+X122+AB122+AF122+AJ122+AN122+AR122</f>
        <v>0</v>
      </c>
      <c r="AW122" s="5"/>
      <c r="AX122" s="420">
        <f>I122-AT122</f>
        <v>20000000</v>
      </c>
      <c r="AY122" s="414">
        <f>K122-AV122</f>
        <v>2564102.564102564</v>
      </c>
      <c r="BA122" s="93"/>
      <c r="BB122" s="94"/>
      <c r="BC122" s="94"/>
      <c r="BD122" s="94"/>
      <c r="BE122" s="94"/>
      <c r="BF122" s="94"/>
      <c r="BG122" s="94"/>
      <c r="BH122" s="287">
        <f>9000000*7.8</f>
        <v>70200000</v>
      </c>
      <c r="BI122" s="103"/>
      <c r="BJ122" s="94"/>
      <c r="BK122" s="50"/>
      <c r="BL122" s="94"/>
      <c r="BM122" s="50"/>
      <c r="BN122" s="94"/>
      <c r="BO122" s="664"/>
      <c r="BP122" s="486"/>
      <c r="BQ122" s="5"/>
      <c r="BR122" s="486"/>
      <c r="BS122" s="665" t="s">
        <v>183</v>
      </c>
      <c r="BT122" s="486"/>
      <c r="BU122" s="75"/>
      <c r="BV122" s="486"/>
      <c r="BW122" s="486"/>
      <c r="BX122" s="486"/>
      <c r="BY122" s="486"/>
      <c r="BZ122" s="486"/>
      <c r="CA122" s="486"/>
      <c r="CB122" s="6"/>
      <c r="CC122" s="6"/>
      <c r="CE122" s="70">
        <v>92582831</v>
      </c>
      <c r="CF122" s="6">
        <f>CE122/7.8</f>
        <v>11869593.717948718</v>
      </c>
      <c r="CG122" s="6"/>
      <c r="CH122" s="6"/>
      <c r="CI122" s="6"/>
    </row>
    <row r="123" spans="1:87">
      <c r="A123" s="486"/>
      <c r="B123" s="486"/>
      <c r="C123" s="64"/>
      <c r="D123" s="3"/>
      <c r="E123" s="476"/>
      <c r="F123" s="179"/>
      <c r="G123" s="198"/>
      <c r="H123" s="186"/>
      <c r="I123" s="527"/>
      <c r="J123" s="527"/>
      <c r="K123" s="528"/>
      <c r="L123" s="185"/>
      <c r="M123" s="49"/>
      <c r="N123" s="49"/>
      <c r="O123" s="49"/>
      <c r="P123" s="5"/>
      <c r="Q123" s="5"/>
      <c r="R123" s="257"/>
      <c r="S123" s="259"/>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427"/>
      <c r="AY123" s="428"/>
      <c r="BA123" s="93"/>
      <c r="BB123" s="94"/>
      <c r="BC123" s="94"/>
      <c r="BD123" s="94"/>
      <c r="BE123" s="94"/>
      <c r="BF123" s="94"/>
      <c r="BG123" s="94"/>
      <c r="BH123" s="77" t="s">
        <v>56</v>
      </c>
      <c r="BI123" s="103"/>
      <c r="BJ123" s="94"/>
      <c r="BK123" s="94"/>
      <c r="BL123" s="94"/>
      <c r="BM123" s="94"/>
      <c r="BN123" s="94"/>
      <c r="BO123" s="664"/>
      <c r="BP123" s="486"/>
      <c r="BQ123" s="5"/>
      <c r="BR123" s="486"/>
      <c r="BS123" s="665"/>
      <c r="BT123" s="486"/>
      <c r="BU123" s="486"/>
      <c r="BV123" s="486"/>
      <c r="BW123" s="486"/>
      <c r="BX123" s="486"/>
      <c r="BY123" s="486"/>
      <c r="BZ123" s="486"/>
      <c r="CA123" s="486"/>
      <c r="CB123" s="6"/>
      <c r="CC123" s="6"/>
      <c r="CD123" s="6"/>
      <c r="CE123" s="70"/>
      <c r="CF123" s="6"/>
      <c r="CG123" s="6"/>
      <c r="CH123" s="6"/>
      <c r="CI123" s="6"/>
    </row>
    <row r="124" spans="1:87" ht="91">
      <c r="A124" s="486"/>
      <c r="B124" s="486"/>
      <c r="C124" s="64"/>
      <c r="D124" s="3"/>
      <c r="E124" s="476" t="s">
        <v>101</v>
      </c>
      <c r="F124" s="179"/>
      <c r="G124" s="198" t="s">
        <v>15</v>
      </c>
      <c r="H124" s="278"/>
      <c r="I124" s="540">
        <v>131000000</v>
      </c>
      <c r="J124" s="540"/>
      <c r="K124" s="528">
        <f>I124/7.8</f>
        <v>16794871.794871796</v>
      </c>
      <c r="L124" s="185"/>
      <c r="M124" s="479"/>
      <c r="N124" s="49"/>
      <c r="O124" s="49"/>
      <c r="P124" s="5"/>
      <c r="Q124" s="5"/>
      <c r="R124" s="549">
        <v>29108000</v>
      </c>
      <c r="S124" s="578"/>
      <c r="T124" s="574">
        <f>R124/7.8</f>
        <v>3731794.871794872</v>
      </c>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26">
        <f t="shared" ref="AT124" si="18">N124+R124+V124+Z124+AD124+AH124+AL124+AP124</f>
        <v>29108000</v>
      </c>
      <c r="AU124" s="26"/>
      <c r="AV124" s="26">
        <f t="shared" ref="AV124" si="19">P124+T124+X124+AB124+AF124+AJ124+AN124+AR124</f>
        <v>3731794.871794872</v>
      </c>
      <c r="AW124" s="5"/>
      <c r="AX124" s="420">
        <f>I124-AT124</f>
        <v>101892000</v>
      </c>
      <c r="AY124" s="414">
        <f>K124-AV124</f>
        <v>13063076.923076924</v>
      </c>
      <c r="BA124" s="93"/>
      <c r="BB124" s="94"/>
      <c r="BC124" s="94"/>
      <c r="BD124" s="94"/>
      <c r="BE124" s="94"/>
      <c r="BF124" s="94"/>
      <c r="BG124" s="94"/>
      <c r="BH124" s="50"/>
      <c r="BI124" s="103"/>
      <c r="BJ124" s="94"/>
      <c r="BK124" s="94"/>
      <c r="BL124" s="94"/>
      <c r="BM124" s="94"/>
      <c r="BN124" s="94"/>
      <c r="BO124" s="664"/>
      <c r="BP124" s="486"/>
      <c r="BQ124" s="5"/>
      <c r="BR124" s="486"/>
      <c r="BS124" s="665"/>
      <c r="BT124" s="486"/>
      <c r="BU124" s="486"/>
      <c r="BV124" s="486"/>
      <c r="BW124" s="486"/>
      <c r="BX124" s="486"/>
      <c r="BY124" s="486"/>
      <c r="BZ124" s="486"/>
      <c r="CA124" s="486"/>
      <c r="CB124" s="6"/>
      <c r="CC124" s="6"/>
      <c r="CD124" s="6"/>
      <c r="CE124" s="70"/>
      <c r="CF124" s="6"/>
      <c r="CG124" s="6"/>
      <c r="CH124" s="6"/>
      <c r="CI124" s="6"/>
    </row>
    <row r="125" spans="1:87">
      <c r="A125" s="486"/>
      <c r="B125" s="486"/>
      <c r="C125" s="64"/>
      <c r="D125" s="3"/>
      <c r="E125" s="476"/>
      <c r="F125" s="179"/>
      <c r="G125" s="198"/>
      <c r="H125" s="278" t="s">
        <v>133</v>
      </c>
      <c r="I125" s="276">
        <v>150000000</v>
      </c>
      <c r="J125" s="276"/>
      <c r="K125" s="277">
        <f>I125/7.8</f>
        <v>19230769.230769232</v>
      </c>
      <c r="L125" s="494"/>
      <c r="M125" s="479"/>
      <c r="N125" s="49"/>
      <c r="O125" s="49"/>
      <c r="P125" s="5"/>
      <c r="Q125" s="5"/>
      <c r="R125" s="5"/>
      <c r="S125" s="5"/>
      <c r="T125" s="257"/>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438"/>
      <c r="AY125" s="439"/>
      <c r="BA125" s="93"/>
      <c r="BB125" s="94"/>
      <c r="BC125" s="94"/>
      <c r="BD125" s="94"/>
      <c r="BE125" s="94"/>
      <c r="BF125" s="94"/>
      <c r="BG125" s="94"/>
      <c r="BH125" s="50"/>
      <c r="BI125" s="103"/>
      <c r="BJ125" s="94"/>
      <c r="BK125" s="94"/>
      <c r="BL125" s="94"/>
      <c r="BM125" s="94"/>
      <c r="BN125" s="94"/>
      <c r="BO125" s="664"/>
      <c r="BP125" s="486"/>
      <c r="BQ125" s="5"/>
      <c r="BR125" s="486"/>
      <c r="BS125" s="665"/>
      <c r="BT125" s="486"/>
      <c r="BU125" s="486"/>
      <c r="BV125" s="486"/>
      <c r="BW125" s="486"/>
      <c r="BX125" s="486"/>
      <c r="BY125" s="486"/>
      <c r="BZ125" s="486"/>
      <c r="CA125" s="486"/>
      <c r="CB125" s="6"/>
      <c r="CC125" s="6"/>
      <c r="CD125" s="6"/>
      <c r="CE125" s="70"/>
      <c r="CF125" s="6"/>
      <c r="CG125" s="6"/>
      <c r="CH125" s="6"/>
      <c r="CI125" s="6"/>
    </row>
    <row r="126" spans="1:87">
      <c r="A126" s="486"/>
      <c r="B126" s="486"/>
      <c r="C126" s="64"/>
      <c r="D126" s="3"/>
      <c r="E126" s="476"/>
      <c r="F126" s="179"/>
      <c r="G126" s="198"/>
      <c r="H126" s="278"/>
      <c r="I126" s="206"/>
      <c r="J126" s="206"/>
      <c r="K126" s="191"/>
      <c r="L126" s="185"/>
      <c r="M126" s="479"/>
      <c r="N126" s="49"/>
      <c r="O126" s="49"/>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427"/>
      <c r="AY126" s="428"/>
      <c r="BA126" s="93"/>
      <c r="BB126" s="94"/>
      <c r="BC126" s="94"/>
      <c r="BD126" s="94"/>
      <c r="BE126" s="94"/>
      <c r="BF126" s="94"/>
      <c r="BG126" s="94"/>
      <c r="BH126" s="50"/>
      <c r="BI126" s="50"/>
      <c r="BJ126" s="50"/>
      <c r="BK126" s="94"/>
      <c r="BL126" s="94"/>
      <c r="BM126" s="94"/>
      <c r="BN126" s="94"/>
      <c r="BO126" s="664"/>
      <c r="BP126" s="486"/>
      <c r="BQ126" s="5"/>
      <c r="BR126" s="486"/>
      <c r="BS126" s="665"/>
      <c r="BT126" s="486"/>
      <c r="BU126" s="486"/>
      <c r="BV126" s="486"/>
      <c r="BW126" s="486"/>
      <c r="BX126" s="486"/>
      <c r="BY126" s="486"/>
      <c r="BZ126" s="486"/>
      <c r="CA126" s="486"/>
      <c r="CB126" s="6"/>
      <c r="CC126" s="6"/>
      <c r="CD126" s="6"/>
      <c r="CE126" s="70"/>
      <c r="CF126" s="6"/>
      <c r="CG126" s="6"/>
      <c r="CH126" s="6"/>
      <c r="CI126" s="6"/>
    </row>
    <row r="127" spans="1:87" ht="26">
      <c r="A127" s="486"/>
      <c r="B127" s="486"/>
      <c r="C127" s="64"/>
      <c r="D127" s="3"/>
      <c r="E127" s="476" t="s">
        <v>106</v>
      </c>
      <c r="F127" s="179"/>
      <c r="G127" s="198" t="s">
        <v>15</v>
      </c>
      <c r="H127" s="280" t="s">
        <v>107</v>
      </c>
      <c r="I127" s="527">
        <v>24508550</v>
      </c>
      <c r="J127" s="185"/>
      <c r="K127" s="528">
        <f>I127/7.8</f>
        <v>3142121.794871795</v>
      </c>
      <c r="L127" s="185"/>
      <c r="M127" s="479"/>
      <c r="N127" s="49"/>
      <c r="O127" s="49"/>
      <c r="P127" s="5"/>
      <c r="Q127" s="5"/>
      <c r="R127" s="574">
        <f>I127</f>
        <v>24508550</v>
      </c>
      <c r="S127" s="574"/>
      <c r="T127" s="574">
        <f>R127/7.8</f>
        <v>3142121.794871795</v>
      </c>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26">
        <f t="shared" ref="AT127" si="20">N127+R127+V127+Z127+AD127+AH127+AL127+AP127</f>
        <v>24508550</v>
      </c>
      <c r="AU127" s="26"/>
      <c r="AV127" s="26">
        <f t="shared" ref="AV127" si="21">P127+T127+X127+AB127+AF127+AJ127+AN127+AR127</f>
        <v>3142121.794871795</v>
      </c>
      <c r="AW127" s="5"/>
      <c r="AX127" s="420">
        <f>I127-AT127</f>
        <v>0</v>
      </c>
      <c r="AY127" s="414">
        <f>K127-AV127</f>
        <v>0</v>
      </c>
      <c r="BA127" s="93"/>
      <c r="BB127" s="94"/>
      <c r="BC127" s="94"/>
      <c r="BD127" s="94"/>
      <c r="BE127" s="94"/>
      <c r="BF127" s="94"/>
      <c r="BG127" s="94"/>
      <c r="BH127" s="50"/>
      <c r="BI127" s="50"/>
      <c r="BJ127" s="50"/>
      <c r="BK127" s="94"/>
      <c r="BL127" s="94"/>
      <c r="BM127" s="94"/>
      <c r="BN127" s="94"/>
      <c r="BO127" s="664"/>
      <c r="BP127" s="486"/>
      <c r="BQ127" s="5"/>
      <c r="BR127" s="486"/>
      <c r="BS127" s="2"/>
      <c r="BT127" s="486"/>
      <c r="BU127" s="486"/>
      <c r="BV127" s="486"/>
      <c r="BW127" s="486"/>
      <c r="BX127" s="486"/>
      <c r="BY127" s="486"/>
      <c r="BZ127" s="486"/>
      <c r="CA127" s="486"/>
      <c r="CB127" s="6"/>
      <c r="CC127" s="6"/>
      <c r="CD127" s="6"/>
      <c r="CE127" s="70"/>
      <c r="CF127" s="6"/>
      <c r="CG127" s="6"/>
      <c r="CH127" s="6"/>
      <c r="CI127" s="6"/>
    </row>
    <row r="128" spans="1:87" ht="13.5" thickBot="1">
      <c r="A128" s="486"/>
      <c r="B128" s="486"/>
      <c r="C128" s="64"/>
      <c r="D128" s="3"/>
      <c r="E128" s="180"/>
      <c r="F128" s="181"/>
      <c r="G128" s="409"/>
      <c r="H128" s="217"/>
      <c r="I128" s="270"/>
      <c r="J128" s="270"/>
      <c r="K128" s="194"/>
      <c r="L128" s="185"/>
      <c r="M128" s="479"/>
      <c r="N128" s="49"/>
      <c r="O128" s="49"/>
      <c r="P128" s="5"/>
      <c r="Q128" s="5"/>
      <c r="R128" s="257"/>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440"/>
      <c r="AY128" s="441"/>
      <c r="BA128" s="93"/>
      <c r="BB128" s="94"/>
      <c r="BC128" s="94"/>
      <c r="BD128" s="94"/>
      <c r="BE128" s="94"/>
      <c r="BF128" s="94"/>
      <c r="BG128" s="94"/>
      <c r="BH128" s="50"/>
      <c r="BI128" s="50"/>
      <c r="BJ128" s="50"/>
      <c r="BK128" s="94"/>
      <c r="BL128" s="94"/>
      <c r="BM128" s="94"/>
      <c r="BN128" s="94"/>
      <c r="BO128" s="664"/>
      <c r="BP128" s="486"/>
      <c r="BQ128" s="5"/>
      <c r="BR128" s="486"/>
      <c r="BS128" s="2"/>
      <c r="BT128" s="486"/>
      <c r="BU128" s="486"/>
      <c r="BV128" s="486"/>
      <c r="BW128" s="486"/>
      <c r="BX128" s="486"/>
      <c r="BY128" s="486"/>
      <c r="BZ128" s="486"/>
      <c r="CA128" s="486"/>
      <c r="CB128" s="6"/>
      <c r="CC128" s="6"/>
      <c r="CD128" s="6"/>
      <c r="CE128" s="70"/>
      <c r="CF128" s="6"/>
      <c r="CG128" s="6"/>
      <c r="CH128" s="6"/>
      <c r="CI128" s="6"/>
    </row>
    <row r="129" spans="1:87">
      <c r="A129" s="486"/>
      <c r="B129" s="486"/>
      <c r="C129" s="64"/>
      <c r="D129" s="3"/>
      <c r="E129" s="4"/>
      <c r="F129" s="6"/>
      <c r="G129" s="6"/>
      <c r="H129" s="95"/>
      <c r="I129" s="95"/>
      <c r="J129" s="95"/>
      <c r="K129" s="95"/>
      <c r="L129" s="95"/>
      <c r="M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BA129" s="93"/>
      <c r="BB129" s="94"/>
      <c r="BC129" s="94"/>
      <c r="BD129" s="94"/>
      <c r="BE129" s="94"/>
      <c r="BF129" s="94"/>
      <c r="BG129" s="94"/>
      <c r="BH129" s="50"/>
      <c r="BI129" s="50"/>
      <c r="BJ129" s="50"/>
      <c r="BK129" s="94"/>
      <c r="BL129" s="94"/>
      <c r="BM129" s="94"/>
      <c r="BN129" s="94"/>
      <c r="BO129" s="486"/>
      <c r="BP129" s="486"/>
      <c r="BQ129" s="5"/>
      <c r="BR129" s="486"/>
      <c r="BS129" s="2"/>
      <c r="BT129" s="486"/>
      <c r="BU129" s="486"/>
      <c r="BV129" s="486"/>
      <c r="BW129" s="486"/>
      <c r="BX129" s="486"/>
      <c r="BY129" s="486"/>
      <c r="BZ129" s="486"/>
      <c r="CA129" s="486"/>
      <c r="CB129" s="6"/>
      <c r="CC129" s="6"/>
      <c r="CD129" s="6"/>
      <c r="CE129" s="70"/>
      <c r="CF129" s="6"/>
      <c r="CG129" s="6"/>
      <c r="CH129" s="6"/>
      <c r="CI129" s="6"/>
    </row>
    <row r="130" spans="1:87">
      <c r="A130" s="307" t="s">
        <v>113</v>
      </c>
      <c r="B130" s="345"/>
      <c r="C130" s="346"/>
      <c r="D130" s="347"/>
      <c r="E130" s="348"/>
      <c r="F130" s="349"/>
      <c r="G130" s="347"/>
      <c r="H130" s="350"/>
      <c r="I130" s="351">
        <f>SUM(I125:I127)</f>
        <v>174508550</v>
      </c>
      <c r="J130" s="351"/>
      <c r="K130" s="351">
        <f>SUM(K125:K127)</f>
        <v>22372891.025641028</v>
      </c>
      <c r="L130" s="495"/>
      <c r="M130" s="352"/>
      <c r="N130" s="353"/>
      <c r="O130" s="353"/>
      <c r="P130" s="354"/>
      <c r="Q130" s="354"/>
      <c r="R130" s="351">
        <f>SUM(R120:R128)</f>
        <v>53616550</v>
      </c>
      <c r="S130" s="354"/>
      <c r="T130" s="351">
        <f>SUM(T120:T128)</f>
        <v>6873916.666666667</v>
      </c>
      <c r="U130" s="355"/>
      <c r="V130" s="354"/>
      <c r="W130" s="354"/>
      <c r="X130" s="354"/>
      <c r="Y130" s="354"/>
      <c r="Z130" s="354"/>
      <c r="AA130" s="354"/>
      <c r="AB130" s="354"/>
      <c r="AC130" s="354"/>
      <c r="AD130" s="354"/>
      <c r="AE130" s="354"/>
      <c r="AF130" s="354"/>
      <c r="AG130" s="354"/>
      <c r="AH130" s="354"/>
      <c r="AI130" s="354"/>
      <c r="AJ130" s="354"/>
      <c r="AK130" s="354"/>
      <c r="AL130" s="354"/>
      <c r="AM130" s="354"/>
      <c r="AN130" s="354"/>
      <c r="AO130" s="354"/>
      <c r="AP130" s="354"/>
      <c r="AQ130" s="354"/>
      <c r="AR130" s="354"/>
      <c r="AS130" s="354"/>
      <c r="AT130" s="351">
        <f>SUM(AT120:AT128)</f>
        <v>53616550</v>
      </c>
      <c r="AU130" s="354"/>
      <c r="AV130" s="351">
        <f>SUM(AV120:AV128)</f>
        <v>6873916.666666667</v>
      </c>
      <c r="AW130" s="354"/>
      <c r="AX130" s="351">
        <f>SUM(AX120:AX128)</f>
        <v>131892000</v>
      </c>
      <c r="AY130" s="351">
        <f>SUM(AY120:AY128)</f>
        <v>16909230.769230768</v>
      </c>
      <c r="AZ130" s="355"/>
      <c r="BA130" s="356"/>
      <c r="BB130" s="357"/>
      <c r="BC130" s="357"/>
      <c r="BD130" s="357"/>
      <c r="BE130" s="357"/>
      <c r="BF130" s="357"/>
      <c r="BG130" s="357"/>
      <c r="BH130" s="351">
        <f>SUM(BH120:BH128)</f>
        <v>837720000</v>
      </c>
      <c r="BI130" s="351">
        <f>SUM(BI120:BI128)</f>
        <v>255840000</v>
      </c>
      <c r="BJ130" s="351">
        <f>SUM(BJ120:BJ128)</f>
        <v>255840000</v>
      </c>
      <c r="BK130" s="357"/>
      <c r="BL130" s="357"/>
      <c r="BM130" s="357"/>
      <c r="BN130" s="357"/>
      <c r="BO130" s="345"/>
      <c r="BP130" s="345"/>
      <c r="BQ130" s="354"/>
      <c r="BR130" s="345"/>
      <c r="BS130" s="345"/>
      <c r="BT130" s="345"/>
      <c r="BU130" s="345"/>
      <c r="BV130" s="345"/>
      <c r="BW130" s="345"/>
      <c r="BX130" s="345"/>
      <c r="BY130" s="345"/>
      <c r="BZ130" s="345"/>
      <c r="CA130" s="345"/>
      <c r="CB130" s="358"/>
      <c r="CC130" s="358"/>
      <c r="CD130" s="358"/>
      <c r="CE130" s="358"/>
      <c r="CF130" s="358"/>
      <c r="CG130" s="358"/>
      <c r="CH130" s="358"/>
      <c r="CI130" s="358"/>
    </row>
    <row r="131" spans="1:87" s="454" customFormat="1">
      <c r="A131" s="442" t="s">
        <v>80</v>
      </c>
      <c r="B131" s="442"/>
      <c r="C131" s="443"/>
      <c r="D131" s="444"/>
      <c r="E131" s="445"/>
      <c r="F131" s="446"/>
      <c r="G131" s="444"/>
      <c r="H131" s="455"/>
      <c r="I131" s="448"/>
      <c r="J131" s="448"/>
      <c r="K131" s="448"/>
      <c r="L131" s="448"/>
      <c r="M131" s="456"/>
      <c r="N131" s="448"/>
      <c r="O131" s="448"/>
      <c r="P131" s="449"/>
      <c r="Q131" s="449"/>
      <c r="R131" s="449"/>
      <c r="S131" s="449"/>
      <c r="T131" s="449"/>
      <c r="U131" s="457"/>
      <c r="V131" s="449"/>
      <c r="W131" s="449"/>
      <c r="X131" s="449"/>
      <c r="Y131" s="449"/>
      <c r="Z131" s="449"/>
      <c r="AA131" s="449"/>
      <c r="AB131" s="449"/>
      <c r="AC131" s="449"/>
      <c r="AD131" s="449"/>
      <c r="AE131" s="449"/>
      <c r="AF131" s="449"/>
      <c r="AG131" s="449"/>
      <c r="AH131" s="449"/>
      <c r="AI131" s="449"/>
      <c r="AJ131" s="449"/>
      <c r="AK131" s="449"/>
      <c r="AL131" s="449"/>
      <c r="AM131" s="449"/>
      <c r="AN131" s="449"/>
      <c r="AO131" s="449"/>
      <c r="AP131" s="449"/>
      <c r="AQ131" s="449"/>
      <c r="AR131" s="449"/>
      <c r="AS131" s="449"/>
      <c r="AT131" s="449"/>
      <c r="AU131" s="449"/>
      <c r="AV131" s="449"/>
      <c r="AW131" s="449"/>
      <c r="AX131" s="458"/>
      <c r="AY131" s="458"/>
      <c r="AZ131" s="457"/>
      <c r="BA131" s="451"/>
      <c r="BB131" s="452"/>
      <c r="BC131" s="452"/>
      <c r="BD131" s="452"/>
      <c r="BE131" s="452"/>
      <c r="BF131" s="452"/>
      <c r="BG131" s="452"/>
      <c r="BH131" s="452"/>
      <c r="BI131" s="452"/>
      <c r="BJ131" s="452"/>
      <c r="BK131" s="452"/>
      <c r="BL131" s="452"/>
      <c r="BM131" s="452"/>
      <c r="BN131" s="452"/>
      <c r="BO131" s="442"/>
      <c r="BP131" s="442"/>
      <c r="BQ131" s="449"/>
      <c r="BR131" s="442"/>
      <c r="BS131" s="453"/>
      <c r="BT131" s="442"/>
      <c r="BU131" s="442"/>
      <c r="BV131" s="442"/>
      <c r="BW131" s="442"/>
      <c r="BX131" s="442"/>
      <c r="BY131" s="442"/>
      <c r="BZ131" s="442"/>
      <c r="CA131" s="442"/>
      <c r="CB131" s="450"/>
      <c r="CC131" s="450"/>
      <c r="CD131" s="450"/>
      <c r="CE131" s="450"/>
      <c r="CF131" s="450"/>
      <c r="CG131" s="450"/>
      <c r="CH131" s="450"/>
      <c r="CI131" s="450"/>
    </row>
    <row r="132" spans="1:87" s="454" customFormat="1">
      <c r="A132" s="442"/>
      <c r="B132" s="442"/>
      <c r="C132" s="443"/>
      <c r="D132" s="444"/>
      <c r="E132" s="445"/>
      <c r="F132" s="446"/>
      <c r="G132" s="444"/>
      <c r="H132" s="447"/>
      <c r="I132" s="448"/>
      <c r="J132" s="448"/>
      <c r="K132" s="469"/>
      <c r="L132" s="469"/>
      <c r="M132" s="446"/>
      <c r="N132" s="448"/>
      <c r="O132" s="448"/>
      <c r="P132" s="449"/>
      <c r="Q132" s="449"/>
      <c r="R132" s="449"/>
      <c r="S132" s="449"/>
      <c r="T132" s="449"/>
      <c r="U132" s="449"/>
      <c r="V132" s="449"/>
      <c r="W132" s="449"/>
      <c r="X132" s="449"/>
      <c r="Y132" s="449"/>
      <c r="Z132" s="449"/>
      <c r="AA132" s="449"/>
      <c r="AB132" s="449"/>
      <c r="AC132" s="449"/>
      <c r="AD132" s="449"/>
      <c r="AE132" s="449"/>
      <c r="AF132" s="449"/>
      <c r="AG132" s="449"/>
      <c r="AH132" s="449"/>
      <c r="AI132" s="449"/>
      <c r="AJ132" s="449"/>
      <c r="AK132" s="449"/>
      <c r="AL132" s="449"/>
      <c r="AM132" s="449"/>
      <c r="AN132" s="449"/>
      <c r="AO132" s="449"/>
      <c r="AP132" s="449"/>
      <c r="AQ132" s="449"/>
      <c r="AR132" s="449"/>
      <c r="AS132" s="449"/>
      <c r="AT132" s="449"/>
      <c r="AU132" s="449"/>
      <c r="AV132" s="449"/>
      <c r="AW132" s="449"/>
      <c r="AX132" s="449"/>
      <c r="AY132" s="449"/>
      <c r="AZ132" s="450"/>
      <c r="BA132" s="451"/>
      <c r="BB132" s="452"/>
      <c r="BC132" s="452"/>
      <c r="BD132" s="452"/>
      <c r="BE132" s="452"/>
      <c r="BF132" s="452"/>
      <c r="BG132" s="452"/>
      <c r="BH132" s="452"/>
      <c r="BI132" s="452"/>
      <c r="BJ132" s="452"/>
      <c r="BK132" s="452"/>
      <c r="BL132" s="452"/>
      <c r="BM132" s="452"/>
      <c r="BN132" s="452"/>
      <c r="BO132" s="442"/>
      <c r="BP132" s="442"/>
      <c r="BQ132" s="449"/>
      <c r="BR132" s="442"/>
      <c r="BS132" s="453"/>
      <c r="BT132" s="442"/>
      <c r="BU132" s="442"/>
      <c r="BV132" s="442"/>
      <c r="BW132" s="442"/>
      <c r="BX132" s="442"/>
      <c r="BY132" s="442"/>
      <c r="BZ132" s="442"/>
      <c r="CA132" s="442"/>
      <c r="CB132" s="450"/>
      <c r="CC132" s="450"/>
      <c r="CD132" s="450"/>
      <c r="CE132" s="450"/>
      <c r="CF132" s="450"/>
      <c r="CG132" s="450"/>
      <c r="CH132" s="450"/>
      <c r="CI132" s="450"/>
    </row>
    <row r="133" spans="1:87">
      <c r="A133" s="321" t="s">
        <v>117</v>
      </c>
      <c r="B133" s="363"/>
      <c r="C133" s="364"/>
      <c r="D133" s="365"/>
      <c r="E133" s="366"/>
      <c r="F133" s="362"/>
      <c r="G133" s="359"/>
      <c r="H133" s="367"/>
      <c r="I133" s="368">
        <f>I10+I130+I12</f>
        <v>259508550</v>
      </c>
      <c r="J133" s="368"/>
      <c r="K133" s="368">
        <f>K10+K130+K12</f>
        <v>33270326.923076924</v>
      </c>
      <c r="L133" s="368"/>
      <c r="M133" s="362"/>
      <c r="N133" s="368"/>
      <c r="O133" s="368"/>
      <c r="P133" s="369"/>
      <c r="Q133" s="369"/>
      <c r="R133" s="368">
        <f>R22+R130</f>
        <v>85024646.439999998</v>
      </c>
      <c r="S133" s="369"/>
      <c r="T133" s="368">
        <f>T22+T130</f>
        <v>10900595.697435897</v>
      </c>
      <c r="U133" s="369"/>
      <c r="V133" s="369"/>
      <c r="W133" s="369"/>
      <c r="X133" s="369"/>
      <c r="Y133" s="369"/>
      <c r="Z133" s="369"/>
      <c r="AA133" s="369"/>
      <c r="AB133" s="369"/>
      <c r="AC133" s="369"/>
      <c r="AD133" s="369"/>
      <c r="AE133" s="369"/>
      <c r="AF133" s="369"/>
      <c r="AG133" s="369"/>
      <c r="AH133" s="369"/>
      <c r="AI133" s="369"/>
      <c r="AJ133" s="369"/>
      <c r="AK133" s="369"/>
      <c r="AL133" s="369"/>
      <c r="AM133" s="369"/>
      <c r="AN133" s="369"/>
      <c r="AO133" s="369"/>
      <c r="AP133" s="369"/>
      <c r="AQ133" s="369"/>
      <c r="AR133" s="369"/>
      <c r="AS133" s="369"/>
      <c r="AT133" s="368">
        <f>AT22+AT130</f>
        <v>111455467.66</v>
      </c>
      <c r="AU133" s="369"/>
      <c r="AV133" s="368">
        <f>AV22+AV130</f>
        <v>14289162.520512819</v>
      </c>
      <c r="AW133" s="369"/>
      <c r="AX133" s="368">
        <f>I133-R133</f>
        <v>174483903.56</v>
      </c>
      <c r="AY133" s="368">
        <f>K133-T133</f>
        <v>22369731.225641027</v>
      </c>
      <c r="AZ133" s="370"/>
      <c r="BA133" s="361"/>
      <c r="BB133" s="362"/>
      <c r="BC133" s="362"/>
      <c r="BD133" s="362"/>
      <c r="BE133" s="362"/>
      <c r="BF133" s="362"/>
      <c r="BG133" s="362"/>
      <c r="BH133" s="368">
        <f>BH22+BH130</f>
        <v>889200000</v>
      </c>
      <c r="BI133" s="368">
        <f>BI22+BI130</f>
        <v>273000000</v>
      </c>
      <c r="BJ133" s="368">
        <f>BJ22+BJ130</f>
        <v>273000000</v>
      </c>
      <c r="BK133" s="362"/>
      <c r="BL133" s="362"/>
      <c r="BM133" s="362"/>
      <c r="BN133" s="362"/>
      <c r="BO133" s="363"/>
      <c r="BP133" s="363"/>
      <c r="BQ133" s="369"/>
      <c r="BR133" s="363"/>
      <c r="BS133" s="371"/>
      <c r="BT133" s="363"/>
      <c r="BU133" s="363"/>
      <c r="BV133" s="363"/>
      <c r="BW133" s="363"/>
      <c r="BX133" s="363"/>
      <c r="BY133" s="363"/>
      <c r="BZ133" s="363"/>
      <c r="CA133" s="363"/>
      <c r="CB133" s="370"/>
      <c r="CC133" s="370"/>
      <c r="CD133" s="370"/>
      <c r="CE133" s="370"/>
      <c r="CF133" s="370"/>
      <c r="CG133" s="370"/>
      <c r="CH133" s="370"/>
      <c r="CI133" s="6"/>
    </row>
    <row r="134" spans="1:87" ht="13.5" thickBot="1">
      <c r="A134" s="486"/>
      <c r="B134" s="486"/>
      <c r="C134" s="64"/>
      <c r="D134" s="3"/>
      <c r="E134" s="65"/>
      <c r="F134" s="50"/>
      <c r="G134" s="3"/>
      <c r="H134" s="66"/>
      <c r="I134" s="49"/>
      <c r="J134" s="49"/>
      <c r="K134" s="49"/>
      <c r="L134" s="49"/>
      <c r="M134" s="50"/>
      <c r="N134" s="49"/>
      <c r="O134" s="49"/>
      <c r="P134" s="5"/>
      <c r="Q134" s="5"/>
      <c r="R134" s="5"/>
      <c r="S134" s="5"/>
      <c r="T134" s="5"/>
      <c r="U134" s="5"/>
      <c r="V134" s="5"/>
      <c r="W134" s="5"/>
      <c r="X134" s="5"/>
      <c r="Y134" s="5"/>
      <c r="Z134" s="5"/>
      <c r="AA134" s="5"/>
      <c r="AB134" s="5"/>
      <c r="AC134" s="5"/>
      <c r="AD134" s="5"/>
      <c r="AE134" s="5"/>
      <c r="AF134" s="5"/>
      <c r="AG134" s="5"/>
      <c r="AH134" s="5"/>
      <c r="AI134" s="5"/>
      <c r="AJ134" s="5"/>
      <c r="AK134" s="5"/>
      <c r="AL134" s="49"/>
      <c r="AM134" s="49"/>
      <c r="AN134" s="49"/>
      <c r="AO134" s="5"/>
      <c r="AP134" s="5"/>
      <c r="AQ134" s="5"/>
      <c r="AR134" s="5"/>
      <c r="AS134" s="5"/>
      <c r="AT134" s="5"/>
      <c r="AU134" s="5"/>
      <c r="AV134" s="5"/>
      <c r="AW134" s="5"/>
      <c r="AX134" s="5"/>
      <c r="AY134" s="5"/>
      <c r="BA134" s="93"/>
      <c r="BB134" s="94"/>
      <c r="BC134" s="94"/>
      <c r="BD134" s="94"/>
      <c r="BE134" s="94"/>
      <c r="BF134" s="94"/>
      <c r="BG134" s="94"/>
      <c r="BH134" s="94"/>
      <c r="BI134" s="94"/>
      <c r="BJ134" s="94"/>
      <c r="BK134" s="94"/>
      <c r="BL134" s="94"/>
      <c r="BM134" s="94"/>
      <c r="BN134" s="94"/>
      <c r="BO134" s="486"/>
      <c r="BP134" s="486"/>
      <c r="BQ134" s="5"/>
      <c r="BR134" s="486"/>
      <c r="BS134" s="292"/>
      <c r="BT134" s="486"/>
      <c r="BU134" s="486"/>
      <c r="BV134" s="486"/>
      <c r="BW134" s="486"/>
      <c r="BX134" s="486"/>
      <c r="BY134" s="486"/>
      <c r="BZ134" s="486"/>
      <c r="CA134" s="486"/>
      <c r="CB134" s="6"/>
      <c r="CC134" s="6"/>
      <c r="CD134" s="6"/>
      <c r="CE134" s="70"/>
      <c r="CF134" s="6"/>
      <c r="CG134" s="6"/>
      <c r="CH134" s="6"/>
      <c r="CI134" s="6"/>
    </row>
    <row r="135" spans="1:87">
      <c r="A135" s="99" t="s">
        <v>11</v>
      </c>
      <c r="B135" s="75" t="s">
        <v>128</v>
      </c>
      <c r="C135" s="64">
        <v>43706</v>
      </c>
      <c r="D135" s="3"/>
      <c r="E135" s="177" t="s">
        <v>29</v>
      </c>
      <c r="F135" s="196"/>
      <c r="G135" s="396" t="s">
        <v>33</v>
      </c>
      <c r="H135" s="225"/>
      <c r="I135" s="525">
        <f>K135*7.8</f>
        <v>50700000</v>
      </c>
      <c r="J135" s="525"/>
      <c r="K135" s="526">
        <v>6500000</v>
      </c>
      <c r="L135" s="185"/>
      <c r="M135" s="479"/>
      <c r="N135" s="279"/>
      <c r="O135" s="49"/>
      <c r="P135" s="5"/>
      <c r="Q135" s="5"/>
      <c r="R135" s="5"/>
      <c r="S135" s="5"/>
      <c r="T135" s="5"/>
      <c r="U135" s="5"/>
      <c r="V135" s="5"/>
      <c r="W135" s="5"/>
      <c r="X135" s="5"/>
      <c r="Y135" s="5"/>
      <c r="Z135" s="5"/>
      <c r="AA135" s="5"/>
      <c r="AB135" s="5"/>
      <c r="AC135" s="5"/>
      <c r="AD135" s="5"/>
      <c r="AE135" s="5"/>
      <c r="AF135" s="5"/>
      <c r="AG135" s="5"/>
      <c r="AH135" s="5"/>
      <c r="AI135" s="5"/>
      <c r="AJ135" s="5"/>
      <c r="AK135" s="5"/>
      <c r="AL135" s="549">
        <f>AN135*7.8</f>
        <v>22612200</v>
      </c>
      <c r="AM135" s="549"/>
      <c r="AN135" s="549">
        <v>2899000</v>
      </c>
      <c r="AO135" s="5"/>
      <c r="AP135" s="5"/>
      <c r="AQ135" s="5"/>
      <c r="AR135" s="5"/>
      <c r="AS135" s="5"/>
      <c r="AT135" s="26">
        <f t="shared" ref="AT135" si="22">N135+R135+V135+Z135+AD135+AH135+AL135+AP135</f>
        <v>22612200</v>
      </c>
      <c r="AU135" s="26"/>
      <c r="AV135" s="26">
        <f t="shared" ref="AV135" si="23">P135+T135+X135+AB135+AF135+AJ135+AN135+AR135</f>
        <v>2899000</v>
      </c>
      <c r="AW135" s="5"/>
      <c r="AX135" s="425">
        <f>I135-AT135</f>
        <v>28087800</v>
      </c>
      <c r="AY135" s="426">
        <f>K135-AV135</f>
        <v>3601000</v>
      </c>
      <c r="BA135" s="93"/>
      <c r="BB135" s="94"/>
      <c r="BC135" s="94"/>
      <c r="BD135" s="94"/>
      <c r="BE135" s="94"/>
      <c r="BF135" s="94"/>
      <c r="BG135" s="94"/>
      <c r="BH135" s="94"/>
      <c r="BI135" s="94"/>
      <c r="BJ135" s="94"/>
      <c r="BK135" s="94"/>
      <c r="BL135" s="94"/>
      <c r="BM135" s="94"/>
      <c r="BN135" s="94"/>
      <c r="BO135" s="486"/>
      <c r="BP135" s="486"/>
      <c r="BQ135" s="5"/>
      <c r="BR135" s="486"/>
      <c r="BS135" s="292"/>
      <c r="BT135" s="486"/>
      <c r="BU135" s="486"/>
      <c r="BV135" s="486"/>
      <c r="BW135" s="486"/>
      <c r="BX135" s="486"/>
      <c r="BY135" s="486"/>
      <c r="BZ135" s="486"/>
      <c r="CA135" s="486"/>
      <c r="CB135" s="6"/>
      <c r="CC135" s="6"/>
      <c r="CD135" s="6"/>
      <c r="CE135" s="70"/>
      <c r="CF135" s="6"/>
      <c r="CG135" s="6"/>
      <c r="CH135" s="6"/>
      <c r="CI135" s="6"/>
    </row>
    <row r="136" spans="1:87">
      <c r="A136" s="486"/>
      <c r="B136" s="486"/>
      <c r="C136" s="64"/>
      <c r="D136" s="3"/>
      <c r="E136" s="476"/>
      <c r="F136" s="179"/>
      <c r="G136" s="198"/>
      <c r="H136" s="266"/>
      <c r="I136" s="185"/>
      <c r="J136" s="185"/>
      <c r="K136" s="191"/>
      <c r="L136" s="185"/>
      <c r="M136" s="50"/>
      <c r="N136" s="49"/>
      <c r="O136" s="49"/>
      <c r="P136" s="5"/>
      <c r="Q136" s="5"/>
      <c r="R136" s="5"/>
      <c r="S136" s="5"/>
      <c r="T136" s="5"/>
      <c r="U136" s="5"/>
      <c r="V136" s="5"/>
      <c r="W136" s="5"/>
      <c r="X136" s="5"/>
      <c r="Y136" s="5"/>
      <c r="Z136" s="5"/>
      <c r="AA136" s="5"/>
      <c r="AB136" s="5"/>
      <c r="AC136" s="5"/>
      <c r="AD136" s="5"/>
      <c r="AE136" s="5"/>
      <c r="AF136" s="5"/>
      <c r="AG136" s="5"/>
      <c r="AH136" s="5"/>
      <c r="AI136" s="5"/>
      <c r="AJ136" s="5"/>
      <c r="AK136" s="5"/>
      <c r="AL136" s="49"/>
      <c r="AM136" s="49"/>
      <c r="AN136" s="49"/>
      <c r="AO136" s="5"/>
      <c r="AP136" s="5"/>
      <c r="AQ136" s="5"/>
      <c r="AR136" s="5"/>
      <c r="AS136" s="5"/>
      <c r="AT136" s="5"/>
      <c r="AU136" s="5"/>
      <c r="AV136" s="5"/>
      <c r="AW136" s="5"/>
      <c r="AX136" s="438"/>
      <c r="AY136" s="439"/>
      <c r="BA136" s="93"/>
      <c r="BB136" s="94"/>
      <c r="BC136" s="94"/>
      <c r="BD136" s="94"/>
      <c r="BE136" s="94"/>
      <c r="BF136" s="94"/>
      <c r="BG136" s="94"/>
      <c r="BH136" s="94"/>
      <c r="BI136" s="94"/>
      <c r="BJ136" s="94"/>
      <c r="BK136" s="94"/>
      <c r="BL136" s="94"/>
      <c r="BM136" s="94"/>
      <c r="BN136" s="94"/>
      <c r="BO136" s="486"/>
      <c r="BP136" s="486"/>
      <c r="BQ136" s="5"/>
      <c r="BR136" s="486"/>
      <c r="BS136" s="292"/>
      <c r="BT136" s="486"/>
      <c r="BU136" s="486"/>
      <c r="BV136" s="486"/>
      <c r="BW136" s="486"/>
      <c r="BX136" s="486"/>
      <c r="BY136" s="486"/>
      <c r="BZ136" s="486"/>
      <c r="CA136" s="486"/>
      <c r="CB136" s="6"/>
      <c r="CC136" s="6"/>
      <c r="CD136" s="6"/>
      <c r="CE136" s="70"/>
      <c r="CF136" s="6"/>
      <c r="CG136" s="6"/>
      <c r="CH136" s="6"/>
      <c r="CI136" s="6"/>
    </row>
    <row r="137" spans="1:87" ht="13.5" thickBot="1">
      <c r="A137" s="486"/>
      <c r="B137" s="486"/>
      <c r="C137" s="577" t="s">
        <v>244</v>
      </c>
      <c r="D137" s="3"/>
      <c r="E137" s="476" t="s">
        <v>129</v>
      </c>
      <c r="F137" s="179"/>
      <c r="G137" s="198" t="s">
        <v>33</v>
      </c>
      <c r="H137" s="266"/>
      <c r="I137" s="527">
        <f>K137*7.8</f>
        <v>46800000</v>
      </c>
      <c r="J137" s="527"/>
      <c r="K137" s="528">
        <v>6000000</v>
      </c>
      <c r="L137" s="185"/>
      <c r="M137" s="50"/>
      <c r="N137" s="49"/>
      <c r="O137" s="49"/>
      <c r="P137" s="5"/>
      <c r="Q137" s="5"/>
      <c r="R137" s="5"/>
      <c r="S137" s="5"/>
      <c r="T137" s="5"/>
      <c r="U137" s="5"/>
      <c r="V137" s="5"/>
      <c r="W137" s="5"/>
      <c r="X137" s="5"/>
      <c r="Y137" s="5"/>
      <c r="Z137" s="5"/>
      <c r="AA137" s="5"/>
      <c r="AB137" s="5"/>
      <c r="AC137" s="5"/>
      <c r="AD137" s="5"/>
      <c r="AE137" s="5"/>
      <c r="AF137" s="5"/>
      <c r="AG137" s="5"/>
      <c r="AH137" s="5"/>
      <c r="AI137" s="5"/>
      <c r="AJ137" s="5"/>
      <c r="AK137" s="5"/>
      <c r="AL137" s="549">
        <f>AN137*7.8</f>
        <v>21325200</v>
      </c>
      <c r="AM137" s="549"/>
      <c r="AN137" s="549">
        <v>2734000</v>
      </c>
      <c r="AO137" s="5"/>
      <c r="AP137" s="5"/>
      <c r="AQ137" s="5"/>
      <c r="AR137" s="5"/>
      <c r="AS137" s="5"/>
      <c r="AT137" s="26">
        <f t="shared" ref="AT137" si="24">N137+R137+V137+Z137+AD137+AH137+AL137+AP137</f>
        <v>21325200</v>
      </c>
      <c r="AU137" s="26"/>
      <c r="AV137" s="26">
        <f t="shared" ref="AV137" si="25">P137+T137+X137+AB137+AF137+AJ137+AN137+AR137</f>
        <v>2734000</v>
      </c>
      <c r="AW137" s="5"/>
      <c r="AX137" s="423">
        <f>I137-AT137</f>
        <v>25474800</v>
      </c>
      <c r="AY137" s="424">
        <f>K137-AV137</f>
        <v>3266000</v>
      </c>
      <c r="BA137" s="93"/>
      <c r="BB137" s="94"/>
      <c r="BC137" s="94"/>
      <c r="BD137" s="94"/>
      <c r="BE137" s="94"/>
      <c r="BF137" s="94"/>
      <c r="BG137" s="94"/>
      <c r="BH137" s="94"/>
      <c r="BI137" s="94"/>
      <c r="BJ137" s="94"/>
      <c r="BK137" s="94"/>
      <c r="BL137" s="94"/>
      <c r="BM137" s="94"/>
      <c r="BN137" s="94"/>
      <c r="BO137" s="486"/>
      <c r="BP137" s="486"/>
      <c r="BQ137" s="5"/>
      <c r="BR137" s="486"/>
      <c r="BS137" s="292"/>
      <c r="BT137" s="486"/>
      <c r="BU137" s="486"/>
      <c r="BV137" s="486"/>
      <c r="BW137" s="486"/>
      <c r="BX137" s="486"/>
      <c r="BY137" s="486"/>
      <c r="BZ137" s="486"/>
      <c r="CA137" s="486"/>
      <c r="CB137" s="6"/>
      <c r="CC137" s="6"/>
      <c r="CD137" s="6"/>
      <c r="CE137" s="70"/>
      <c r="CF137" s="6"/>
      <c r="CG137" s="6"/>
      <c r="CH137" s="6"/>
      <c r="CI137" s="6"/>
    </row>
    <row r="138" spans="1:87" ht="13.5" thickBot="1">
      <c r="A138" s="486"/>
      <c r="B138" s="486"/>
      <c r="C138" s="64"/>
      <c r="D138" s="3"/>
      <c r="E138" s="180"/>
      <c r="F138" s="181"/>
      <c r="G138" s="409"/>
      <c r="H138" s="286"/>
      <c r="I138" s="193"/>
      <c r="J138" s="193"/>
      <c r="K138" s="194"/>
      <c r="L138" s="185"/>
      <c r="M138" s="50"/>
      <c r="N138" s="49"/>
      <c r="O138" s="49"/>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BA138" s="93"/>
      <c r="BB138" s="94"/>
      <c r="BC138" s="94"/>
      <c r="BD138" s="94"/>
      <c r="BE138" s="94"/>
      <c r="BF138" s="94"/>
      <c r="BG138" s="94"/>
      <c r="BH138" s="94"/>
      <c r="BI138" s="94"/>
      <c r="BJ138" s="94"/>
      <c r="BK138" s="94"/>
      <c r="BL138" s="94"/>
      <c r="BM138" s="94"/>
      <c r="BN138" s="94"/>
      <c r="BO138" s="486"/>
      <c r="BP138" s="486"/>
      <c r="BQ138" s="5"/>
      <c r="BR138" s="486"/>
      <c r="BS138" s="292"/>
      <c r="BT138" s="486"/>
      <c r="BU138" s="486"/>
      <c r="BV138" s="486"/>
      <c r="BW138" s="486"/>
      <c r="BX138" s="486"/>
      <c r="BY138" s="486"/>
      <c r="BZ138" s="486"/>
      <c r="CA138" s="486"/>
      <c r="CB138" s="6"/>
      <c r="CC138" s="6"/>
      <c r="CD138" s="6"/>
      <c r="CE138" s="70"/>
      <c r="CF138" s="6"/>
      <c r="CG138" s="6"/>
      <c r="CH138" s="6"/>
      <c r="CI138" s="6"/>
    </row>
    <row r="139" spans="1:87">
      <c r="A139" s="486"/>
      <c r="B139" s="486"/>
      <c r="C139" s="64"/>
      <c r="D139" s="3"/>
      <c r="E139" s="65"/>
      <c r="F139" s="50"/>
      <c r="G139" s="3"/>
      <c r="H139" s="66"/>
      <c r="I139" s="49"/>
      <c r="J139" s="49"/>
      <c r="K139" s="49"/>
      <c r="L139" s="49"/>
      <c r="M139" s="50"/>
      <c r="N139" s="49"/>
      <c r="O139" s="49"/>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BA139" s="93"/>
      <c r="BB139" s="94"/>
      <c r="BC139" s="94"/>
      <c r="BD139" s="94"/>
      <c r="BE139" s="94"/>
      <c r="BF139" s="94"/>
      <c r="BG139" s="94"/>
      <c r="BH139" s="94"/>
      <c r="BI139" s="94"/>
      <c r="BJ139" s="94"/>
      <c r="BK139" s="94"/>
      <c r="BL139" s="94"/>
      <c r="BM139" s="94"/>
      <c r="BN139" s="94"/>
      <c r="BO139" s="486"/>
      <c r="BP139" s="486"/>
      <c r="BQ139" s="5"/>
      <c r="BR139" s="486"/>
      <c r="BS139" s="292"/>
      <c r="BT139" s="486"/>
      <c r="BU139" s="486"/>
      <c r="BV139" s="486"/>
      <c r="BW139" s="486"/>
      <c r="BX139" s="486"/>
      <c r="BY139" s="486"/>
      <c r="BZ139" s="486"/>
      <c r="CA139" s="486"/>
      <c r="CB139" s="6"/>
      <c r="CC139" s="6"/>
      <c r="CD139" s="6"/>
      <c r="CE139" s="70"/>
      <c r="CF139" s="6"/>
      <c r="CG139" s="6"/>
      <c r="CH139" s="6"/>
      <c r="CI139" s="6"/>
    </row>
    <row r="140" spans="1:87" ht="13.5" thickBot="1">
      <c r="A140" s="321" t="s">
        <v>134</v>
      </c>
      <c r="B140" s="363"/>
      <c r="C140" s="364"/>
      <c r="D140" s="365"/>
      <c r="E140" s="366"/>
      <c r="F140" s="362"/>
      <c r="G140" s="359"/>
      <c r="H140" s="367"/>
      <c r="I140" s="368">
        <f>SUM(I135:I138)</f>
        <v>97500000</v>
      </c>
      <c r="J140" s="368"/>
      <c r="K140" s="368">
        <f>SUM(K135:K138)</f>
        <v>12500000</v>
      </c>
      <c r="L140" s="368"/>
      <c r="M140" s="362"/>
      <c r="N140" s="368"/>
      <c r="O140" s="368"/>
      <c r="P140" s="369"/>
      <c r="Q140" s="369"/>
      <c r="R140" s="368"/>
      <c r="S140" s="369"/>
      <c r="T140" s="368"/>
      <c r="U140" s="369"/>
      <c r="V140" s="369"/>
      <c r="W140" s="369"/>
      <c r="X140" s="369"/>
      <c r="Y140" s="369"/>
      <c r="Z140" s="369"/>
      <c r="AA140" s="369"/>
      <c r="AB140" s="369"/>
      <c r="AC140" s="369"/>
      <c r="AD140" s="369"/>
      <c r="AE140" s="369"/>
      <c r="AF140" s="369"/>
      <c r="AG140" s="369"/>
      <c r="AH140" s="369"/>
      <c r="AI140" s="369"/>
      <c r="AJ140" s="369"/>
      <c r="AK140" s="369"/>
      <c r="AL140" s="368">
        <f>SUM(AL135:AL138)</f>
        <v>43937400</v>
      </c>
      <c r="AM140" s="369"/>
      <c r="AN140" s="368">
        <f>SUM(AN135:AN138)</f>
        <v>5633000</v>
      </c>
      <c r="AO140" s="369"/>
      <c r="AP140" s="369"/>
      <c r="AQ140" s="369"/>
      <c r="AR140" s="369"/>
      <c r="AS140" s="369"/>
      <c r="AT140" s="368">
        <f>SUM(AT135:AT138)</f>
        <v>43937400</v>
      </c>
      <c r="AU140" s="369"/>
      <c r="AV140" s="368">
        <f>SUM(AV135:AV138)</f>
        <v>5633000</v>
      </c>
      <c r="AW140" s="369"/>
      <c r="AX140" s="368">
        <f>SUM(AX135:AX138)</f>
        <v>53562600</v>
      </c>
      <c r="AY140" s="368">
        <f>SUM(AY135:AY138)</f>
        <v>6867000</v>
      </c>
      <c r="AZ140" s="370"/>
      <c r="BA140" s="361"/>
      <c r="BB140" s="362"/>
      <c r="BC140" s="362"/>
      <c r="BD140" s="362"/>
      <c r="BE140" s="362"/>
      <c r="BF140" s="362"/>
      <c r="BG140" s="362"/>
      <c r="BH140" s="368">
        <f>BH29+BH137</f>
        <v>0</v>
      </c>
      <c r="BI140" s="368">
        <f>BI29+BI137</f>
        <v>0</v>
      </c>
      <c r="BJ140" s="368">
        <f>BJ29+BJ137</f>
        <v>0</v>
      </c>
      <c r="BK140" s="362"/>
      <c r="BL140" s="362"/>
      <c r="BM140" s="362"/>
      <c r="BN140" s="362"/>
      <c r="BO140" s="363"/>
      <c r="BP140" s="363"/>
      <c r="BQ140" s="369"/>
      <c r="BR140" s="363"/>
      <c r="BS140" s="371"/>
      <c r="BT140" s="363"/>
      <c r="BU140" s="363"/>
      <c r="BV140" s="363"/>
      <c r="BW140" s="363"/>
      <c r="BX140" s="363"/>
      <c r="BY140" s="363"/>
      <c r="BZ140" s="363"/>
      <c r="CA140" s="363"/>
      <c r="CB140" s="370"/>
      <c r="CC140" s="370"/>
      <c r="CD140" s="370"/>
      <c r="CE140" s="370"/>
      <c r="CF140" s="370"/>
      <c r="CG140" s="370"/>
      <c r="CH140" s="370"/>
      <c r="CI140" s="6"/>
    </row>
    <row r="141" spans="1:87" ht="3.65" customHeight="1" thickBot="1">
      <c r="A141" s="557"/>
      <c r="B141" s="557"/>
      <c r="C141" s="558"/>
      <c r="D141" s="559"/>
      <c r="E141" s="560"/>
      <c r="F141" s="561"/>
      <c r="G141" s="559"/>
      <c r="H141" s="562"/>
      <c r="I141" s="563"/>
      <c r="J141" s="563"/>
      <c r="K141" s="563"/>
      <c r="L141" s="563"/>
      <c r="M141" s="561"/>
      <c r="N141" s="563"/>
      <c r="O141" s="563"/>
      <c r="P141" s="564"/>
      <c r="Q141" s="564"/>
      <c r="R141" s="564"/>
      <c r="S141" s="564"/>
      <c r="T141" s="564"/>
      <c r="U141" s="564"/>
      <c r="V141" s="564"/>
      <c r="W141" s="564"/>
      <c r="X141" s="564"/>
      <c r="Y141" s="564"/>
      <c r="Z141" s="564"/>
      <c r="AA141" s="564"/>
      <c r="AB141" s="564"/>
      <c r="AC141" s="564"/>
      <c r="AD141" s="564"/>
      <c r="AE141" s="564"/>
      <c r="AF141" s="564"/>
      <c r="AG141" s="564"/>
      <c r="AH141" s="564"/>
      <c r="AI141" s="564"/>
      <c r="AJ141" s="564"/>
      <c r="AK141" s="564"/>
      <c r="AL141" s="564"/>
      <c r="AM141" s="564"/>
      <c r="AN141" s="564"/>
      <c r="AO141" s="564"/>
      <c r="AP141" s="564"/>
      <c r="AQ141" s="564"/>
      <c r="AR141" s="564"/>
      <c r="AS141" s="564"/>
      <c r="AT141" s="564"/>
      <c r="AU141" s="564"/>
      <c r="AV141" s="564"/>
      <c r="AW141" s="564"/>
      <c r="AX141" s="564"/>
      <c r="AY141" s="564"/>
      <c r="AZ141" s="565"/>
      <c r="BA141" s="566"/>
      <c r="BB141" s="567"/>
      <c r="BC141" s="567"/>
      <c r="BD141" s="567"/>
      <c r="BE141" s="567"/>
      <c r="BF141" s="567"/>
      <c r="BG141" s="567"/>
      <c r="BH141" s="567"/>
      <c r="BI141" s="567"/>
      <c r="BJ141" s="567"/>
      <c r="BK141" s="567"/>
      <c r="BL141" s="567"/>
      <c r="BM141" s="567"/>
      <c r="BN141" s="567"/>
      <c r="BO141" s="557"/>
      <c r="BP141" s="557"/>
      <c r="BQ141" s="564"/>
      <c r="BR141" s="557"/>
      <c r="BS141" s="568"/>
      <c r="BT141" s="557"/>
      <c r="BU141" s="557"/>
      <c r="BV141" s="486"/>
      <c r="BW141" s="486"/>
      <c r="BX141" s="486"/>
      <c r="BY141" s="486"/>
      <c r="BZ141" s="486"/>
      <c r="CA141" s="486"/>
      <c r="CB141" s="6"/>
      <c r="CC141" s="6"/>
      <c r="CD141" s="6"/>
      <c r="CE141" s="70"/>
      <c r="CF141" s="6"/>
      <c r="CG141" s="6"/>
      <c r="CH141" s="6"/>
      <c r="CI141" s="6"/>
    </row>
    <row r="142" spans="1:87" ht="13.5" thickBot="1">
      <c r="A142" s="486"/>
      <c r="B142" s="486"/>
      <c r="C142" s="64"/>
      <c r="D142" s="3"/>
      <c r="E142" s="65"/>
      <c r="F142" s="50"/>
      <c r="G142" s="3"/>
      <c r="H142" s="66"/>
      <c r="I142" s="49"/>
      <c r="J142" s="49"/>
      <c r="K142" s="49"/>
      <c r="L142" s="49"/>
      <c r="M142" s="50"/>
      <c r="N142" s="49"/>
      <c r="O142" s="49"/>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BA142" s="93"/>
      <c r="BB142" s="94"/>
      <c r="BC142" s="94"/>
      <c r="BD142" s="94"/>
      <c r="BE142" s="94"/>
      <c r="BF142" s="94"/>
      <c r="BG142" s="94"/>
      <c r="BH142" s="94"/>
      <c r="BI142" s="94"/>
      <c r="BJ142" s="94"/>
      <c r="BK142" s="94"/>
      <c r="BL142" s="94"/>
      <c r="BM142" s="94"/>
      <c r="BN142" s="94"/>
      <c r="BO142" s="486"/>
      <c r="BP142" s="486"/>
      <c r="BQ142" s="5"/>
      <c r="BR142" s="486"/>
      <c r="BS142" s="292"/>
      <c r="BT142" s="486"/>
      <c r="BU142" s="486"/>
      <c r="BV142" s="486"/>
      <c r="BW142" s="486"/>
      <c r="BX142" s="486"/>
      <c r="BY142" s="486"/>
      <c r="BZ142" s="486"/>
      <c r="CA142" s="486"/>
      <c r="CB142" s="6"/>
      <c r="CC142" s="6"/>
      <c r="CD142" s="6"/>
      <c r="CE142" s="70"/>
      <c r="CF142" s="6"/>
      <c r="CG142" s="6"/>
      <c r="CH142" s="6"/>
      <c r="CI142" s="6"/>
    </row>
    <row r="143" spans="1:87" ht="13.5" thickBot="1">
      <c r="A143" s="99" t="s">
        <v>11</v>
      </c>
      <c r="B143" s="50" t="s">
        <v>89</v>
      </c>
      <c r="C143" s="263">
        <v>42529</v>
      </c>
      <c r="D143" s="120" t="s">
        <v>9</v>
      </c>
      <c r="E143" s="415" t="s">
        <v>50</v>
      </c>
      <c r="F143" s="212"/>
      <c r="G143" s="395" t="s">
        <v>33</v>
      </c>
      <c r="H143" s="215"/>
      <c r="I143" s="268">
        <f>K143*7.8</f>
        <v>0</v>
      </c>
      <c r="J143" s="268"/>
      <c r="K143" s="269">
        <v>0</v>
      </c>
      <c r="L143" s="185"/>
      <c r="M143" s="262"/>
      <c r="N143" s="262"/>
      <c r="O143" s="262"/>
      <c r="P143" s="262"/>
      <c r="Q143" s="262"/>
      <c r="R143" s="262"/>
      <c r="S143" s="262"/>
      <c r="T143" s="262"/>
      <c r="U143" s="262"/>
      <c r="V143" s="262"/>
      <c r="W143" s="262"/>
      <c r="X143" s="262"/>
      <c r="Y143" s="262"/>
      <c r="Z143" s="262"/>
      <c r="AA143" s="262"/>
      <c r="AB143" s="262"/>
      <c r="AC143" s="262"/>
      <c r="AD143" s="262"/>
      <c r="AE143" s="262"/>
      <c r="AF143" s="262"/>
      <c r="AG143" s="262"/>
      <c r="AH143" s="262"/>
      <c r="AI143" s="262"/>
      <c r="AJ143" s="262"/>
      <c r="AK143" s="262"/>
      <c r="AL143" s="262"/>
      <c r="AM143" s="262"/>
      <c r="AN143" s="262"/>
      <c r="AO143" s="262"/>
      <c r="AP143" s="262"/>
      <c r="AQ143" s="262"/>
      <c r="AR143" s="262"/>
      <c r="AS143" s="262"/>
      <c r="AT143" s="26">
        <f t="shared" ref="AT143" si="26">N143+R143+V143+Z143+AD143+AH143+AL143+AP143</f>
        <v>0</v>
      </c>
      <c r="AU143" s="26"/>
      <c r="AV143" s="26">
        <f t="shared" ref="AV143" si="27">P143+T143+X143+AB143+AF143+AJ143+AN143+AR143</f>
        <v>0</v>
      </c>
      <c r="AW143" s="262"/>
      <c r="AX143" s="425">
        <f>I143-AT143</f>
        <v>0</v>
      </c>
      <c r="AY143" s="426">
        <f>K143-AV143</f>
        <v>0</v>
      </c>
      <c r="AZ143" s="262"/>
      <c r="BA143" s="303"/>
      <c r="BB143" s="303"/>
      <c r="BC143" s="262"/>
      <c r="BD143" s="303"/>
      <c r="BE143" s="302"/>
      <c r="BF143" s="302"/>
      <c r="BG143" s="262"/>
      <c r="BH143" s="262"/>
      <c r="BI143" s="262"/>
      <c r="BJ143" s="262"/>
      <c r="BK143" s="262"/>
      <c r="BL143" s="262"/>
      <c r="BM143" s="262"/>
      <c r="BN143" s="262"/>
      <c r="BO143" s="111"/>
      <c r="BP143" s="111"/>
      <c r="BQ143" s="111"/>
      <c r="BR143" s="111"/>
      <c r="BS143" s="111"/>
      <c r="BT143" s="111"/>
      <c r="BU143" s="111"/>
      <c r="BV143" s="111"/>
      <c r="BW143" s="111"/>
      <c r="BX143" s="111"/>
      <c r="BY143" s="111"/>
      <c r="BZ143" s="111"/>
      <c r="CA143" s="111"/>
      <c r="CB143" s="111"/>
      <c r="CC143" s="111"/>
      <c r="CD143" s="111"/>
      <c r="CE143" s="112"/>
      <c r="CF143" s="111"/>
      <c r="CG143" s="111"/>
      <c r="CH143" s="111"/>
      <c r="CI143" s="111"/>
    </row>
    <row r="144" spans="1:87">
      <c r="A144" s="99" t="s">
        <v>104</v>
      </c>
      <c r="B144" s="487"/>
      <c r="C144" s="3"/>
      <c r="D144" s="3"/>
      <c r="H144" s="108"/>
      <c r="I144" s="109"/>
      <c r="J144" s="109"/>
      <c r="K144" s="109"/>
      <c r="L144" s="109"/>
      <c r="M144" s="110"/>
      <c r="AX144" s="438"/>
      <c r="AY144" s="439"/>
      <c r="BA144" s="103"/>
      <c r="BB144" s="103"/>
      <c r="BD144" s="103"/>
      <c r="BE144" s="2"/>
      <c r="BF144" s="2"/>
      <c r="BO144" s="6"/>
      <c r="BP144" s="6"/>
      <c r="BR144" s="6"/>
      <c r="BS144" s="6"/>
      <c r="BT144" s="6"/>
      <c r="BU144" s="6"/>
      <c r="BV144" s="6"/>
      <c r="BW144" s="6"/>
      <c r="BX144" s="6"/>
      <c r="BY144" s="6"/>
      <c r="BZ144" s="6"/>
      <c r="CA144" s="6"/>
      <c r="CB144" s="6"/>
      <c r="CC144" s="6"/>
      <c r="CD144" s="6"/>
      <c r="CE144" s="70"/>
      <c r="CF144" s="6"/>
      <c r="CG144" s="6"/>
      <c r="CH144" s="6"/>
      <c r="CI144" s="6"/>
    </row>
    <row r="145" spans="1:87">
      <c r="A145" s="3"/>
      <c r="B145" s="3"/>
      <c r="C145" s="3"/>
      <c r="D145" s="3"/>
      <c r="H145" s="108"/>
      <c r="I145" s="109"/>
      <c r="J145" s="109"/>
      <c r="K145" s="109"/>
      <c r="L145" s="109"/>
      <c r="M145" s="110"/>
      <c r="AX145" s="427"/>
      <c r="AY145" s="428"/>
      <c r="BA145" s="479"/>
      <c r="BB145" s="479"/>
      <c r="BD145" s="479"/>
      <c r="BE145" s="2"/>
      <c r="BF145" s="2"/>
      <c r="BO145" s="6"/>
      <c r="BP145" s="6"/>
      <c r="BR145" s="6"/>
      <c r="BS145" s="6"/>
      <c r="BT145" s="6"/>
      <c r="BU145" s="6"/>
      <c r="BV145" s="6"/>
      <c r="BW145" s="6"/>
      <c r="BX145" s="6"/>
      <c r="BY145" s="6"/>
      <c r="BZ145" s="6"/>
      <c r="CA145" s="6"/>
      <c r="CB145" s="6"/>
      <c r="CC145" s="6"/>
      <c r="CD145" s="6"/>
      <c r="CE145" s="70"/>
      <c r="CF145" s="6"/>
      <c r="CG145" s="6"/>
      <c r="CH145" s="6"/>
      <c r="CI145" s="6"/>
    </row>
    <row r="146" spans="1:87" ht="13.5" thickBot="1">
      <c r="A146" s="99"/>
      <c r="B146" s="99"/>
      <c r="C146" s="3"/>
      <c r="D146" s="3"/>
      <c r="H146" s="108"/>
      <c r="I146" s="109"/>
      <c r="J146" s="109"/>
      <c r="K146" s="109"/>
      <c r="L146" s="109"/>
      <c r="M146" s="110"/>
      <c r="AX146" s="427"/>
      <c r="AY146" s="428"/>
      <c r="BA146" s="3" t="s">
        <v>169</v>
      </c>
      <c r="BB146" s="3" t="s">
        <v>169</v>
      </c>
      <c r="BH146" s="3" t="s">
        <v>169</v>
      </c>
      <c r="BI146" s="3" t="s">
        <v>169</v>
      </c>
      <c r="BO146" s="6"/>
      <c r="BP146" s="6"/>
      <c r="BR146" s="6"/>
      <c r="BS146" s="6"/>
      <c r="BT146" s="6"/>
      <c r="BU146" s="6"/>
      <c r="BV146" s="6"/>
      <c r="BW146" s="6"/>
      <c r="BX146" s="6"/>
      <c r="BY146" s="6"/>
      <c r="BZ146" s="6"/>
      <c r="CA146" s="6"/>
      <c r="CB146" s="6"/>
      <c r="CC146" s="6"/>
      <c r="CD146" s="6"/>
      <c r="CE146" s="70"/>
      <c r="CF146" s="6"/>
      <c r="CG146" s="6"/>
      <c r="CH146" s="6"/>
      <c r="CI146" s="6"/>
    </row>
    <row r="147" spans="1:87" ht="63.75" customHeight="1">
      <c r="A147" s="99" t="s">
        <v>52</v>
      </c>
      <c r="B147" s="512" t="s">
        <v>205</v>
      </c>
      <c r="C147" s="214" t="s">
        <v>167</v>
      </c>
      <c r="D147" s="3" t="s">
        <v>201</v>
      </c>
      <c r="E147" s="177" t="s">
        <v>10</v>
      </c>
      <c r="F147" s="178"/>
      <c r="G147" s="399" t="s">
        <v>33</v>
      </c>
      <c r="H147" s="218"/>
      <c r="I147" s="189">
        <f>K147*7.8</f>
        <v>7800000</v>
      </c>
      <c r="J147" s="189"/>
      <c r="K147" s="190">
        <v>1000000</v>
      </c>
      <c r="L147" s="186"/>
      <c r="M147" s="262"/>
      <c r="N147" s="262"/>
      <c r="O147" s="262"/>
      <c r="P147" s="262"/>
      <c r="Q147" s="262"/>
      <c r="R147" s="262"/>
      <c r="S147" s="262"/>
      <c r="T147" s="262"/>
      <c r="U147" s="262"/>
      <c r="V147" s="262"/>
      <c r="W147" s="262"/>
      <c r="X147" s="262"/>
      <c r="Y147" s="262"/>
      <c r="Z147" s="262"/>
      <c r="AA147" s="262"/>
      <c r="AB147" s="262"/>
      <c r="AC147" s="262"/>
      <c r="AD147" s="262"/>
      <c r="AE147" s="262"/>
      <c r="AF147" s="262"/>
      <c r="AG147" s="262"/>
      <c r="AH147" s="262"/>
      <c r="AI147" s="262"/>
      <c r="AJ147" s="262"/>
      <c r="AK147" s="262"/>
      <c r="AL147" s="262"/>
      <c r="AM147" s="262"/>
      <c r="AN147" s="262"/>
      <c r="AO147" s="262"/>
      <c r="AP147" s="262"/>
      <c r="AQ147" s="262"/>
      <c r="AR147" s="262"/>
      <c r="AS147" s="262"/>
      <c r="AT147" s="26">
        <f t="shared" ref="AT147" si="28">N147+R147+V147+Z147+AD147+AH147+AL147+AP147</f>
        <v>0</v>
      </c>
      <c r="AU147" s="26"/>
      <c r="AV147" s="26">
        <f t="shared" ref="AV147" si="29">P147+T147+X147+AB147+AF147+AJ147+AN147+AR147</f>
        <v>0</v>
      </c>
      <c r="AW147" s="262"/>
      <c r="AX147" s="420">
        <f>I147-AT147</f>
        <v>7800000</v>
      </c>
      <c r="AY147" s="414">
        <f>K147-AV147</f>
        <v>1000000</v>
      </c>
      <c r="AZ147" s="262"/>
      <c r="BA147" s="95">
        <f>36300000*7.8</f>
        <v>283140000</v>
      </c>
      <c r="BB147" s="300">
        <f>36300000*7.8</f>
        <v>283140000</v>
      </c>
      <c r="BC147" s="299"/>
      <c r="BD147" s="299"/>
      <c r="BE147" s="299"/>
      <c r="BF147" s="299"/>
      <c r="BG147" s="299"/>
      <c r="BH147" s="300">
        <f t="shared" ref="BH147:BI147" si="30">36300000*7.8</f>
        <v>283140000</v>
      </c>
      <c r="BI147" s="300">
        <f t="shared" si="30"/>
        <v>283140000</v>
      </c>
      <c r="BO147" s="672" t="s">
        <v>173</v>
      </c>
      <c r="BP147" s="6"/>
      <c r="BR147" s="3"/>
      <c r="BS147" s="113" t="s">
        <v>9</v>
      </c>
      <c r="BT147" s="113"/>
      <c r="BU147" s="113"/>
      <c r="BV147" s="113"/>
      <c r="BW147" s="113"/>
      <c r="BX147" s="113"/>
      <c r="BY147" s="113"/>
      <c r="BZ147" s="113"/>
      <c r="CA147" s="113"/>
      <c r="CB147" s="113"/>
      <c r="CC147" s="114">
        <v>27670960</v>
      </c>
      <c r="CD147" s="114">
        <v>10649892.539999999</v>
      </c>
      <c r="CE147" s="115"/>
      <c r="CF147" s="114">
        <v>11972121.51</v>
      </c>
      <c r="CG147" s="113"/>
      <c r="CH147" s="113"/>
      <c r="CI147" s="113"/>
    </row>
    <row r="148" spans="1:87">
      <c r="A148" s="99" t="s">
        <v>104</v>
      </c>
      <c r="B148" s="224"/>
      <c r="C148" s="3"/>
      <c r="D148" s="3" t="s">
        <v>203</v>
      </c>
      <c r="E148" s="488" t="s">
        <v>10</v>
      </c>
      <c r="F148" s="179"/>
      <c r="G148" s="198" t="s">
        <v>121</v>
      </c>
      <c r="H148" s="216">
        <v>30000000</v>
      </c>
      <c r="I148" s="185">
        <f t="shared" ref="I148" si="31">K148*7.8</f>
        <v>2502673.7967914436</v>
      </c>
      <c r="J148" s="185"/>
      <c r="K148" s="191">
        <f t="shared" ref="K148" si="32">H148/$K$3</f>
        <v>320855.61497326201</v>
      </c>
      <c r="L148" s="185"/>
      <c r="M148" s="5"/>
      <c r="AX148" s="427"/>
      <c r="AY148" s="428"/>
      <c r="BA148" s="301" t="s">
        <v>168</v>
      </c>
      <c r="BB148" s="301" t="s">
        <v>168</v>
      </c>
      <c r="BC148" s="3"/>
      <c r="BD148" s="3"/>
      <c r="BE148" s="3"/>
      <c r="BF148" s="3"/>
      <c r="BG148" s="3"/>
      <c r="BH148" s="301" t="s">
        <v>168</v>
      </c>
      <c r="BI148" s="301" t="s">
        <v>168</v>
      </c>
      <c r="BO148" s="672"/>
      <c r="BP148" s="6"/>
      <c r="BR148" s="6"/>
      <c r="BS148" s="113"/>
      <c r="BT148" s="6"/>
      <c r="BU148" s="6"/>
      <c r="BV148" s="6"/>
      <c r="BW148" s="6"/>
      <c r="BX148" s="6"/>
      <c r="BY148" s="6"/>
      <c r="BZ148" s="6"/>
      <c r="CA148" s="6"/>
      <c r="CB148" s="6"/>
      <c r="CC148" s="84" t="s">
        <v>63</v>
      </c>
      <c r="CD148" s="84" t="s">
        <v>63</v>
      </c>
      <c r="CE148" s="116"/>
      <c r="CF148" s="84" t="s">
        <v>69</v>
      </c>
      <c r="CG148" s="6"/>
      <c r="CH148" s="6"/>
      <c r="CI148" s="6"/>
    </row>
    <row r="149" spans="1:87">
      <c r="A149" s="224"/>
      <c r="B149" s="42"/>
      <c r="C149" s="3"/>
      <c r="D149" s="3" t="s">
        <v>201</v>
      </c>
      <c r="E149" s="488" t="s">
        <v>202</v>
      </c>
      <c r="F149" s="179"/>
      <c r="G149" s="198" t="s">
        <v>33</v>
      </c>
      <c r="H149" s="221"/>
      <c r="I149" s="185">
        <f>K149*7.8</f>
        <v>23400000</v>
      </c>
      <c r="J149" s="185"/>
      <c r="K149" s="191">
        <v>3000000</v>
      </c>
      <c r="L149" s="540">
        <f>M149*$K$3</f>
        <v>188609073.28999999</v>
      </c>
      <c r="M149" s="579">
        <v>2017209.3399999999</v>
      </c>
      <c r="N149" s="580"/>
      <c r="O149" s="580"/>
      <c r="P149" s="580"/>
      <c r="Q149" s="580"/>
      <c r="R149" s="580"/>
      <c r="S149" s="580"/>
      <c r="T149" s="580"/>
      <c r="U149" s="580"/>
      <c r="V149" s="581">
        <f t="shared" ref="V149:V170" si="33">X149*$K$4</f>
        <v>15734232.851999998</v>
      </c>
      <c r="W149" s="580"/>
      <c r="X149" s="581">
        <f t="shared" ref="X149:X157" si="34">M149</f>
        <v>2017209.3399999999</v>
      </c>
      <c r="Y149" s="580"/>
      <c r="Z149" s="580"/>
      <c r="AA149" s="580"/>
      <c r="AB149" s="580"/>
      <c r="AC149" s="47"/>
      <c r="AD149" s="47"/>
      <c r="AE149" s="47"/>
      <c r="AF149" s="47"/>
      <c r="AG149" s="47"/>
      <c r="AH149" s="47"/>
      <c r="AI149" s="47"/>
      <c r="AJ149" s="47"/>
      <c r="AK149" s="47"/>
      <c r="AL149" s="47"/>
      <c r="AM149" s="47"/>
      <c r="AN149" s="47"/>
      <c r="AO149" s="47"/>
      <c r="AP149" s="47"/>
      <c r="AQ149" s="47"/>
      <c r="AR149" s="47"/>
      <c r="AS149" s="47"/>
      <c r="AT149" s="26">
        <f t="shared" ref="AT149:AT170" si="35">N149+R149+V149+Z149+AD149+AH149+AL149+AP149</f>
        <v>15734232.851999998</v>
      </c>
      <c r="AU149" s="26"/>
      <c r="AV149" s="26">
        <f t="shared" ref="AV149:AV170" si="36">P149+T149+X149+AB149+AF149+AJ149+AN149+AR149</f>
        <v>2017209.3399999999</v>
      </c>
      <c r="AX149" s="420">
        <f>I149-AT149</f>
        <v>7665767.1480000019</v>
      </c>
      <c r="AY149" s="414">
        <f>K149-AV149</f>
        <v>982790.66000000015</v>
      </c>
      <c r="BA149" s="50"/>
      <c r="BB149" s="50"/>
      <c r="BC149" s="3"/>
      <c r="BD149" s="3"/>
      <c r="BE149" s="3"/>
      <c r="BF149" s="3"/>
      <c r="BG149" s="3"/>
      <c r="BH149" s="50"/>
      <c r="BI149" s="50"/>
      <c r="BO149" s="672"/>
      <c r="BP149" s="6"/>
      <c r="BR149" s="6"/>
      <c r="BS149" s="113"/>
      <c r="BT149" s="6"/>
      <c r="BU149" s="6"/>
      <c r="BV149" s="6"/>
      <c r="BW149" s="6"/>
      <c r="BX149" s="6"/>
      <c r="BY149" s="6"/>
      <c r="BZ149" s="6"/>
      <c r="CA149" s="6"/>
      <c r="CB149" s="6"/>
      <c r="CC149" s="6"/>
      <c r="CD149" s="6"/>
      <c r="CE149" s="70"/>
      <c r="CF149" s="6"/>
      <c r="CG149" s="6"/>
      <c r="CH149" s="6"/>
      <c r="CI149" s="6"/>
    </row>
    <row r="150" spans="1:87">
      <c r="A150" s="224"/>
      <c r="B150" s="42"/>
      <c r="C150" s="3"/>
      <c r="D150" s="3" t="s">
        <v>203</v>
      </c>
      <c r="E150" s="488" t="s">
        <v>17</v>
      </c>
      <c r="F150" s="179"/>
      <c r="G150" s="198" t="s">
        <v>121</v>
      </c>
      <c r="H150" s="221">
        <f>24147922+43000000+50000000</f>
        <v>117147922</v>
      </c>
      <c r="I150" s="185">
        <f>K150*7.8</f>
        <v>9772767.8245989308</v>
      </c>
      <c r="J150" s="185"/>
      <c r="K150" s="191">
        <f>H150/$K$3</f>
        <v>1252918.9518716577</v>
      </c>
      <c r="L150" s="527"/>
      <c r="M150" s="579"/>
      <c r="N150" s="580"/>
      <c r="O150" s="580"/>
      <c r="P150" s="580"/>
      <c r="Q150" s="580"/>
      <c r="R150" s="580"/>
      <c r="S150" s="580"/>
      <c r="T150" s="580"/>
      <c r="U150" s="580"/>
      <c r="V150" s="581">
        <f t="shared" si="33"/>
        <v>0</v>
      </c>
      <c r="W150" s="580"/>
      <c r="X150" s="581">
        <f t="shared" si="34"/>
        <v>0</v>
      </c>
      <c r="Y150" s="580"/>
      <c r="Z150" s="580"/>
      <c r="AA150" s="580"/>
      <c r="AB150" s="580"/>
      <c r="AC150" s="47"/>
      <c r="AD150" s="47"/>
      <c r="AE150" s="47"/>
      <c r="AF150" s="47"/>
      <c r="AG150" s="47"/>
      <c r="AH150" s="47"/>
      <c r="AI150" s="47"/>
      <c r="AJ150" s="47"/>
      <c r="AK150" s="47"/>
      <c r="AL150" s="47"/>
      <c r="AM150" s="47"/>
      <c r="AN150" s="47"/>
      <c r="AO150" s="47"/>
      <c r="AP150" s="47"/>
      <c r="AQ150" s="47"/>
      <c r="AR150" s="47"/>
      <c r="AS150" s="47"/>
      <c r="AT150" s="26">
        <f t="shared" si="35"/>
        <v>0</v>
      </c>
      <c r="AU150" s="26"/>
      <c r="AV150" s="26">
        <f t="shared" si="36"/>
        <v>0</v>
      </c>
      <c r="AX150" s="420"/>
      <c r="AY150" s="414"/>
      <c r="BA150" s="50"/>
      <c r="BB150" s="50"/>
      <c r="BC150" s="3"/>
      <c r="BD150" s="3"/>
      <c r="BE150" s="3"/>
      <c r="BF150" s="3"/>
      <c r="BG150" s="3"/>
      <c r="BH150" s="50"/>
      <c r="BI150" s="50"/>
      <c r="BO150" s="672"/>
      <c r="BP150" s="6"/>
      <c r="BR150" s="6"/>
      <c r="BS150" s="113"/>
      <c r="BT150" s="6"/>
      <c r="BU150" s="6"/>
      <c r="BV150" s="6"/>
      <c r="BW150" s="6"/>
      <c r="BX150" s="6"/>
      <c r="BY150" s="6"/>
      <c r="BZ150" s="6"/>
      <c r="CA150" s="6"/>
      <c r="CB150" s="6"/>
      <c r="CC150" s="6"/>
      <c r="CD150" s="6"/>
      <c r="CE150" s="70"/>
      <c r="CF150" s="6"/>
      <c r="CG150" s="6"/>
      <c r="CH150" s="6"/>
      <c r="CI150" s="6"/>
    </row>
    <row r="151" spans="1:87">
      <c r="A151" s="224"/>
      <c r="B151" s="42"/>
      <c r="C151" s="3"/>
      <c r="D151" s="3"/>
      <c r="E151" s="488"/>
      <c r="F151" s="179"/>
      <c r="G151" s="198"/>
      <c r="H151" s="221"/>
      <c r="I151" s="185"/>
      <c r="J151" s="185"/>
      <c r="K151" s="191"/>
      <c r="L151" s="527"/>
      <c r="M151" s="579"/>
      <c r="N151" s="580"/>
      <c r="O151" s="580"/>
      <c r="P151" s="580"/>
      <c r="Q151" s="580"/>
      <c r="R151" s="580"/>
      <c r="S151" s="580"/>
      <c r="T151" s="580"/>
      <c r="U151" s="580"/>
      <c r="V151" s="581">
        <f t="shared" si="33"/>
        <v>0</v>
      </c>
      <c r="W151" s="580"/>
      <c r="X151" s="581">
        <f t="shared" si="34"/>
        <v>0</v>
      </c>
      <c r="Y151" s="580"/>
      <c r="Z151" s="580"/>
      <c r="AA151" s="580"/>
      <c r="AB151" s="580"/>
      <c r="AC151" s="47"/>
      <c r="AD151" s="47"/>
      <c r="AE151" s="47"/>
      <c r="AF151" s="47"/>
      <c r="AG151" s="47"/>
      <c r="AH151" s="47"/>
      <c r="AI151" s="47"/>
      <c r="AJ151" s="47"/>
      <c r="AK151" s="47"/>
      <c r="AL151" s="47"/>
      <c r="AM151" s="47"/>
      <c r="AN151" s="47"/>
      <c r="AO151" s="47"/>
      <c r="AP151" s="47"/>
      <c r="AQ151" s="47"/>
      <c r="AR151" s="47"/>
      <c r="AS151" s="47"/>
      <c r="AT151" s="26">
        <f t="shared" si="35"/>
        <v>0</v>
      </c>
      <c r="AU151" s="26"/>
      <c r="AV151" s="26">
        <f t="shared" si="36"/>
        <v>0</v>
      </c>
      <c r="AX151" s="420"/>
      <c r="AY151" s="414"/>
      <c r="BA151" s="50"/>
      <c r="BB151" s="50"/>
      <c r="BC151" s="3"/>
      <c r="BD151" s="3"/>
      <c r="BE151" s="3"/>
      <c r="BF151" s="3"/>
      <c r="BG151" s="3"/>
      <c r="BH151" s="50"/>
      <c r="BI151" s="50"/>
      <c r="BO151" s="672"/>
      <c r="BP151" s="6"/>
      <c r="BR151" s="6"/>
      <c r="BS151" s="113"/>
      <c r="BT151" s="6"/>
      <c r="BU151" s="6"/>
      <c r="BV151" s="6"/>
      <c r="BW151" s="6"/>
      <c r="BX151" s="6"/>
      <c r="BY151" s="6"/>
      <c r="BZ151" s="6"/>
      <c r="CA151" s="6"/>
      <c r="CB151" s="6"/>
      <c r="CC151" s="6"/>
      <c r="CD151" s="6"/>
      <c r="CE151" s="70"/>
      <c r="CF151" s="6"/>
      <c r="CG151" s="6"/>
      <c r="CH151" s="6"/>
      <c r="CI151" s="6"/>
    </row>
    <row r="152" spans="1:87">
      <c r="A152" s="224"/>
      <c r="B152" s="42"/>
      <c r="C152" s="3"/>
      <c r="D152" s="3" t="s">
        <v>201</v>
      </c>
      <c r="E152" s="197" t="s">
        <v>199</v>
      </c>
      <c r="F152" s="179"/>
      <c r="G152" s="198" t="s">
        <v>33</v>
      </c>
      <c r="H152" s="221"/>
      <c r="I152" s="185">
        <f>K152*7.8</f>
        <v>62400000</v>
      </c>
      <c r="J152" s="185"/>
      <c r="K152" s="191">
        <v>8000000</v>
      </c>
      <c r="L152" s="540">
        <f>M152*$K$3</f>
        <v>622918027.21500003</v>
      </c>
      <c r="M152" s="579">
        <f>4466759.41+2195465.48</f>
        <v>6662224.8900000006</v>
      </c>
      <c r="N152" s="580"/>
      <c r="O152" s="580"/>
      <c r="P152" s="580"/>
      <c r="Q152" s="580"/>
      <c r="R152" s="580"/>
      <c r="S152" s="580"/>
      <c r="T152" s="580"/>
      <c r="U152" s="580"/>
      <c r="V152" s="581">
        <f t="shared" si="33"/>
        <v>51965354.142000005</v>
      </c>
      <c r="W152" s="580"/>
      <c r="X152" s="581">
        <f t="shared" si="34"/>
        <v>6662224.8900000006</v>
      </c>
      <c r="Y152" s="580"/>
      <c r="Z152" s="580"/>
      <c r="AA152" s="580"/>
      <c r="AB152" s="580"/>
      <c r="AC152" s="47"/>
      <c r="AD152" s="47"/>
      <c r="AE152" s="47"/>
      <c r="AF152" s="47"/>
      <c r="AG152" s="47"/>
      <c r="AH152" s="47"/>
      <c r="AI152" s="47"/>
      <c r="AJ152" s="47"/>
      <c r="AK152" s="47"/>
      <c r="AL152" s="47"/>
      <c r="AM152" s="47"/>
      <c r="AN152" s="47"/>
      <c r="AO152" s="47"/>
      <c r="AP152" s="47"/>
      <c r="AQ152" s="47"/>
      <c r="AR152" s="47"/>
      <c r="AS152" s="47"/>
      <c r="AT152" s="26">
        <f t="shared" si="35"/>
        <v>51965354.142000005</v>
      </c>
      <c r="AU152" s="26"/>
      <c r="AV152" s="26">
        <f t="shared" si="36"/>
        <v>6662224.8900000006</v>
      </c>
      <c r="AX152" s="420"/>
      <c r="AY152" s="414"/>
      <c r="BA152" s="50"/>
      <c r="BB152" s="50"/>
      <c r="BC152" s="3"/>
      <c r="BD152" s="3"/>
      <c r="BE152" s="3"/>
      <c r="BF152" s="3"/>
      <c r="BG152" s="3"/>
      <c r="BH152" s="50"/>
      <c r="BI152" s="50"/>
      <c r="BO152" s="672"/>
      <c r="BP152" s="6"/>
      <c r="BR152" s="6"/>
      <c r="BS152" s="113"/>
      <c r="BT152" s="6"/>
      <c r="BU152" s="6"/>
      <c r="BV152" s="6"/>
      <c r="BW152" s="6"/>
      <c r="BX152" s="6"/>
      <c r="BY152" s="6"/>
      <c r="BZ152" s="6"/>
      <c r="CA152" s="6"/>
      <c r="CB152" s="6"/>
      <c r="CC152" s="6"/>
      <c r="CD152" s="6"/>
      <c r="CE152" s="70"/>
      <c r="CF152" s="6"/>
      <c r="CG152" s="6"/>
      <c r="CH152" s="6"/>
      <c r="CI152" s="6"/>
    </row>
    <row r="153" spans="1:87">
      <c r="A153" s="224"/>
      <c r="B153" s="42"/>
      <c r="C153" s="3"/>
      <c r="D153" s="3"/>
      <c r="E153" s="488"/>
      <c r="F153" s="179"/>
      <c r="G153" s="198"/>
      <c r="H153" s="221"/>
      <c r="I153" s="185"/>
      <c r="J153" s="185"/>
      <c r="K153" s="191"/>
      <c r="L153" s="527"/>
      <c r="M153" s="579"/>
      <c r="N153" s="580"/>
      <c r="O153" s="580"/>
      <c r="P153" s="580"/>
      <c r="Q153" s="580"/>
      <c r="R153" s="580"/>
      <c r="S153" s="580"/>
      <c r="T153" s="580"/>
      <c r="U153" s="580"/>
      <c r="V153" s="581">
        <f t="shared" si="33"/>
        <v>0</v>
      </c>
      <c r="W153" s="580"/>
      <c r="X153" s="581">
        <f t="shared" si="34"/>
        <v>0</v>
      </c>
      <c r="Y153" s="580"/>
      <c r="Z153" s="580"/>
      <c r="AA153" s="580"/>
      <c r="AB153" s="580"/>
      <c r="AC153" s="47"/>
      <c r="AD153" s="47"/>
      <c r="AE153" s="47"/>
      <c r="AF153" s="47"/>
      <c r="AG153" s="47"/>
      <c r="AH153" s="47"/>
      <c r="AI153" s="47"/>
      <c r="AJ153" s="47"/>
      <c r="AK153" s="47"/>
      <c r="AL153" s="47"/>
      <c r="AM153" s="47"/>
      <c r="AN153" s="47"/>
      <c r="AO153" s="47"/>
      <c r="AP153" s="47"/>
      <c r="AQ153" s="47"/>
      <c r="AR153" s="47"/>
      <c r="AS153" s="47"/>
      <c r="AT153" s="26">
        <f t="shared" si="35"/>
        <v>0</v>
      </c>
      <c r="AU153" s="26"/>
      <c r="AV153" s="26">
        <f t="shared" si="36"/>
        <v>0</v>
      </c>
      <c r="AX153" s="420"/>
      <c r="AY153" s="414"/>
      <c r="BA153" s="50"/>
      <c r="BB153" s="50"/>
      <c r="BC153" s="3"/>
      <c r="BD153" s="3"/>
      <c r="BE153" s="3"/>
      <c r="BF153" s="3"/>
      <c r="BG153" s="3"/>
      <c r="BH153" s="50"/>
      <c r="BI153" s="50"/>
      <c r="BO153" s="672"/>
      <c r="BP153" s="6"/>
      <c r="BR153" s="6"/>
      <c r="BS153" s="113"/>
      <c r="BT153" s="6"/>
      <c r="BU153" s="6"/>
      <c r="BV153" s="6"/>
      <c r="BW153" s="6"/>
      <c r="BX153" s="6"/>
      <c r="BY153" s="6"/>
      <c r="BZ153" s="6"/>
      <c r="CA153" s="6"/>
      <c r="CB153" s="6"/>
      <c r="CC153" s="6"/>
      <c r="CD153" s="6"/>
      <c r="CE153" s="70"/>
      <c r="CF153" s="6"/>
      <c r="CG153" s="6"/>
      <c r="CH153" s="6"/>
      <c r="CI153" s="6"/>
    </row>
    <row r="154" spans="1:87">
      <c r="A154" s="99"/>
      <c r="B154" s="99"/>
      <c r="C154" s="3"/>
      <c r="D154" s="3"/>
      <c r="E154" s="197"/>
      <c r="F154" s="199"/>
      <c r="G154" s="199"/>
      <c r="H154" s="219"/>
      <c r="I154" s="219"/>
      <c r="J154" s="219"/>
      <c r="K154" s="191"/>
      <c r="L154" s="594"/>
      <c r="M154" s="579"/>
      <c r="N154" s="580"/>
      <c r="O154" s="580"/>
      <c r="P154" s="580"/>
      <c r="Q154" s="580"/>
      <c r="R154" s="580"/>
      <c r="S154" s="580"/>
      <c r="T154" s="580"/>
      <c r="U154" s="580"/>
      <c r="V154" s="581">
        <f t="shared" si="33"/>
        <v>0</v>
      </c>
      <c r="W154" s="580"/>
      <c r="X154" s="581">
        <f t="shared" si="34"/>
        <v>0</v>
      </c>
      <c r="Y154" s="580"/>
      <c r="Z154" s="580"/>
      <c r="AA154" s="580"/>
      <c r="AB154" s="580"/>
      <c r="AC154" s="47"/>
      <c r="AD154" s="47"/>
      <c r="AE154" s="47"/>
      <c r="AF154" s="47"/>
      <c r="AG154" s="47"/>
      <c r="AH154" s="47"/>
      <c r="AI154" s="47"/>
      <c r="AJ154" s="47"/>
      <c r="AK154" s="47"/>
      <c r="AL154" s="47"/>
      <c r="AM154" s="47"/>
      <c r="AN154" s="47"/>
      <c r="AO154" s="47"/>
      <c r="AP154" s="47"/>
      <c r="AQ154" s="47"/>
      <c r="AR154" s="47"/>
      <c r="AS154" s="47"/>
      <c r="AT154" s="26">
        <f t="shared" si="35"/>
        <v>0</v>
      </c>
      <c r="AU154" s="26"/>
      <c r="AV154" s="26">
        <f t="shared" si="36"/>
        <v>0</v>
      </c>
      <c r="AX154" s="427"/>
      <c r="AY154" s="428"/>
      <c r="BA154" s="3" t="s">
        <v>170</v>
      </c>
      <c r="BB154" s="3" t="s">
        <v>170</v>
      </c>
      <c r="BH154" s="3" t="s">
        <v>170</v>
      </c>
      <c r="BI154" s="3" t="s">
        <v>170</v>
      </c>
      <c r="BO154" s="672"/>
      <c r="BP154" s="6"/>
      <c r="BR154" s="6"/>
      <c r="BS154" s="113"/>
      <c r="BT154" s="6"/>
      <c r="BU154" s="6"/>
      <c r="BV154" s="6"/>
      <c r="BW154" s="6"/>
      <c r="BX154" s="6"/>
      <c r="BY154" s="6"/>
      <c r="BZ154" s="6"/>
      <c r="CA154" s="6"/>
      <c r="CB154" s="6"/>
      <c r="CC154" s="6"/>
      <c r="CD154" s="6"/>
      <c r="CE154" s="70"/>
      <c r="CF154" s="6"/>
      <c r="CG154" s="6"/>
      <c r="CH154" s="6"/>
      <c r="CI154" s="6"/>
    </row>
    <row r="155" spans="1:87" ht="89.25" customHeight="1">
      <c r="A155" s="99"/>
      <c r="B155" s="99"/>
      <c r="C155" s="3"/>
      <c r="D155" s="489" t="s">
        <v>192</v>
      </c>
      <c r="E155" s="652" t="s">
        <v>165</v>
      </c>
      <c r="F155" s="179"/>
      <c r="G155" s="198" t="s">
        <v>33</v>
      </c>
      <c r="H155" s="221"/>
      <c r="I155" s="185">
        <f>K155*7.8</f>
        <v>249600000</v>
      </c>
      <c r="J155" s="185"/>
      <c r="K155" s="191">
        <v>32000000</v>
      </c>
      <c r="L155" s="540">
        <f>M155*$K$3</f>
        <v>2840342395.9899998</v>
      </c>
      <c r="M155" s="574">
        <f>10522035.68+8935125.61+10722019.29+198812.96</f>
        <v>30377993.539999999</v>
      </c>
      <c r="N155" s="580"/>
      <c r="O155" s="580"/>
      <c r="P155" s="580"/>
      <c r="Q155" s="580"/>
      <c r="R155" s="580"/>
      <c r="S155" s="580"/>
      <c r="T155" s="580"/>
      <c r="U155" s="580"/>
      <c r="V155" s="581">
        <f t="shared" si="33"/>
        <v>236948349.61199999</v>
      </c>
      <c r="W155" s="580"/>
      <c r="X155" s="581">
        <f t="shared" si="34"/>
        <v>30377993.539999999</v>
      </c>
      <c r="Y155" s="580"/>
      <c r="Z155" s="580"/>
      <c r="AA155" s="580"/>
      <c r="AB155" s="580"/>
      <c r="AC155" s="47"/>
      <c r="AD155" s="47"/>
      <c r="AE155" s="47"/>
      <c r="AF155" s="47"/>
      <c r="AG155" s="47"/>
      <c r="AH155" s="47"/>
      <c r="AI155" s="47"/>
      <c r="AJ155" s="47"/>
      <c r="AK155" s="47"/>
      <c r="AL155" s="47"/>
      <c r="AM155" s="47"/>
      <c r="AN155" s="47"/>
      <c r="AO155" s="47"/>
      <c r="AP155" s="47"/>
      <c r="AQ155" s="47"/>
      <c r="AR155" s="47"/>
      <c r="AS155" s="47"/>
      <c r="AT155" s="26">
        <f t="shared" si="35"/>
        <v>236948349.61199999</v>
      </c>
      <c r="AU155" s="26"/>
      <c r="AV155" s="26">
        <f t="shared" si="36"/>
        <v>30377993.539999999</v>
      </c>
      <c r="AX155" s="420">
        <f>I155-AT155</f>
        <v>12651650.388000011</v>
      </c>
      <c r="AY155" s="414">
        <f>K155-AV155</f>
        <v>1622006.4600000009</v>
      </c>
      <c r="BA155" s="95">
        <f>36300000*7.8</f>
        <v>283140000</v>
      </c>
      <c r="BB155" s="300">
        <f>36300000*7.8</f>
        <v>283140000</v>
      </c>
      <c r="BC155" s="299"/>
      <c r="BD155" s="299"/>
      <c r="BE155" s="299"/>
      <c r="BF155" s="299"/>
      <c r="BG155" s="299"/>
      <c r="BH155" s="300">
        <f t="shared" ref="BH155:BI155" si="37">36300000*7.8</f>
        <v>283140000</v>
      </c>
      <c r="BI155" s="300">
        <f t="shared" si="37"/>
        <v>283140000</v>
      </c>
      <c r="BO155" s="672"/>
      <c r="BP155" s="6"/>
      <c r="BR155" s="6"/>
      <c r="BS155" s="113"/>
      <c r="BT155" s="6"/>
      <c r="BU155" s="6"/>
      <c r="BV155" s="6"/>
      <c r="BW155" s="6"/>
      <c r="BX155" s="6"/>
      <c r="BY155" s="6"/>
      <c r="BZ155" s="6"/>
      <c r="CA155" s="6"/>
      <c r="CB155" s="6"/>
      <c r="CC155" s="6"/>
      <c r="CD155" s="6"/>
      <c r="CE155" s="70"/>
      <c r="CF155" s="6"/>
      <c r="CG155" s="6"/>
      <c r="CH155" s="6"/>
      <c r="CI155" s="6"/>
    </row>
    <row r="156" spans="1:87">
      <c r="A156" s="99"/>
      <c r="B156" s="99"/>
      <c r="C156" s="3"/>
      <c r="D156" s="3" t="s">
        <v>203</v>
      </c>
      <c r="E156" s="652"/>
      <c r="F156" s="179"/>
      <c r="G156" s="198" t="s">
        <v>121</v>
      </c>
      <c r="H156" s="221">
        <v>395000000</v>
      </c>
      <c r="I156" s="185">
        <f>K156*7.8</f>
        <v>32951871.657754008</v>
      </c>
      <c r="J156" s="185"/>
      <c r="K156" s="191">
        <f>H156/$K$3</f>
        <v>4224598.930481283</v>
      </c>
      <c r="L156" s="540"/>
      <c r="M156" s="574"/>
      <c r="N156" s="580"/>
      <c r="O156" s="580"/>
      <c r="P156" s="580"/>
      <c r="Q156" s="580"/>
      <c r="R156" s="580"/>
      <c r="S156" s="580"/>
      <c r="T156" s="580"/>
      <c r="U156" s="580"/>
      <c r="V156" s="581">
        <f t="shared" si="33"/>
        <v>0</v>
      </c>
      <c r="W156" s="580"/>
      <c r="X156" s="581">
        <f t="shared" si="34"/>
        <v>0</v>
      </c>
      <c r="Y156" s="580"/>
      <c r="Z156" s="580"/>
      <c r="AA156" s="580"/>
      <c r="AB156" s="580"/>
      <c r="AC156" s="47"/>
      <c r="AD156" s="47"/>
      <c r="AE156" s="47"/>
      <c r="AF156" s="47"/>
      <c r="AG156" s="47"/>
      <c r="AH156" s="47"/>
      <c r="AI156" s="47"/>
      <c r="AJ156" s="47"/>
      <c r="AK156" s="47"/>
      <c r="AL156" s="47"/>
      <c r="AM156" s="47"/>
      <c r="AN156" s="47"/>
      <c r="AO156" s="47"/>
      <c r="AP156" s="47"/>
      <c r="AQ156" s="47"/>
      <c r="AR156" s="47"/>
      <c r="AS156" s="47"/>
      <c r="AT156" s="26">
        <f t="shared" si="35"/>
        <v>0</v>
      </c>
      <c r="AU156" s="26"/>
      <c r="AV156" s="26">
        <f t="shared" si="36"/>
        <v>0</v>
      </c>
      <c r="AX156" s="420"/>
      <c r="AY156" s="414"/>
      <c r="BA156" s="301" t="s">
        <v>168</v>
      </c>
      <c r="BB156" s="301" t="s">
        <v>168</v>
      </c>
      <c r="BC156" s="3"/>
      <c r="BD156" s="3"/>
      <c r="BE156" s="3"/>
      <c r="BF156" s="3"/>
      <c r="BG156" s="3"/>
      <c r="BH156" s="301" t="s">
        <v>168</v>
      </c>
      <c r="BI156" s="301" t="s">
        <v>168</v>
      </c>
      <c r="BO156" s="672"/>
      <c r="BP156" s="6"/>
      <c r="BR156" s="6"/>
      <c r="BS156" s="113"/>
      <c r="BT156" s="6"/>
      <c r="BU156" s="6"/>
      <c r="BV156" s="6"/>
      <c r="BW156" s="6"/>
      <c r="BX156" s="6"/>
      <c r="BY156" s="6"/>
      <c r="BZ156" s="6"/>
      <c r="CA156" s="6"/>
      <c r="CB156" s="6"/>
      <c r="CC156" s="6"/>
      <c r="CD156" s="6"/>
      <c r="CE156" s="70"/>
      <c r="CF156" s="6"/>
      <c r="CG156" s="6"/>
      <c r="CH156" s="6"/>
      <c r="CI156" s="6"/>
    </row>
    <row r="157" spans="1:87">
      <c r="A157" s="99"/>
      <c r="B157" s="99"/>
      <c r="C157" s="3"/>
      <c r="D157" s="3"/>
      <c r="E157" s="488"/>
      <c r="F157" s="179"/>
      <c r="G157" s="198"/>
      <c r="H157" s="221"/>
      <c r="I157" s="185"/>
      <c r="J157" s="185"/>
      <c r="K157" s="191"/>
      <c r="L157" s="540"/>
      <c r="M157" s="574"/>
      <c r="N157" s="580"/>
      <c r="O157" s="580"/>
      <c r="P157" s="580"/>
      <c r="Q157" s="580"/>
      <c r="R157" s="580"/>
      <c r="S157" s="580"/>
      <c r="T157" s="580"/>
      <c r="U157" s="580"/>
      <c r="V157" s="581">
        <f t="shared" si="33"/>
        <v>0</v>
      </c>
      <c r="W157" s="580"/>
      <c r="X157" s="581">
        <f t="shared" si="34"/>
        <v>0</v>
      </c>
      <c r="Y157" s="580"/>
      <c r="Z157" s="580"/>
      <c r="AA157" s="580"/>
      <c r="AB157" s="580"/>
      <c r="AC157" s="47"/>
      <c r="AD157" s="47"/>
      <c r="AE157" s="47"/>
      <c r="AF157" s="47"/>
      <c r="AG157" s="47"/>
      <c r="AH157" s="47"/>
      <c r="AI157" s="47"/>
      <c r="AJ157" s="47"/>
      <c r="AK157" s="47"/>
      <c r="AL157" s="47"/>
      <c r="AM157" s="47"/>
      <c r="AN157" s="47"/>
      <c r="AO157" s="47"/>
      <c r="AP157" s="47"/>
      <c r="AQ157" s="47"/>
      <c r="AR157" s="47"/>
      <c r="AS157" s="47"/>
      <c r="AT157" s="26">
        <f t="shared" si="35"/>
        <v>0</v>
      </c>
      <c r="AU157" s="26"/>
      <c r="AV157" s="26">
        <f t="shared" si="36"/>
        <v>0</v>
      </c>
      <c r="AX157" s="420"/>
      <c r="AY157" s="414"/>
      <c r="BA157" s="301"/>
      <c r="BB157" s="301"/>
      <c r="BC157" s="3"/>
      <c r="BD157" s="3"/>
      <c r="BE157" s="3"/>
      <c r="BF157" s="3"/>
      <c r="BG157" s="3"/>
      <c r="BH157" s="301"/>
      <c r="BI157" s="301"/>
      <c r="BO157" s="672"/>
      <c r="BP157" s="6"/>
      <c r="BR157" s="6"/>
      <c r="BS157" s="113"/>
      <c r="BT157" s="6"/>
      <c r="BU157" s="6"/>
      <c r="BV157" s="6"/>
      <c r="BW157" s="6"/>
      <c r="BX157" s="6"/>
      <c r="BY157" s="6"/>
      <c r="BZ157" s="6"/>
      <c r="CA157" s="6"/>
      <c r="CB157" s="6"/>
      <c r="CC157" s="6"/>
      <c r="CD157" s="6"/>
      <c r="CE157" s="70"/>
      <c r="CF157" s="6"/>
      <c r="CG157" s="6"/>
      <c r="CH157" s="6"/>
      <c r="CI157" s="6"/>
    </row>
    <row r="158" spans="1:87">
      <c r="A158" s="99"/>
      <c r="B158" s="99"/>
      <c r="C158" s="3"/>
      <c r="D158" s="3" t="s">
        <v>203</v>
      </c>
      <c r="E158" s="488" t="s">
        <v>196</v>
      </c>
      <c r="F158" s="179"/>
      <c r="G158" s="198" t="s">
        <v>121</v>
      </c>
      <c r="H158" s="221">
        <v>24190713.5</v>
      </c>
      <c r="I158" s="185"/>
      <c r="J158" s="185"/>
      <c r="K158" s="191">
        <f>H158/$K$3</f>
        <v>258724.20855614974</v>
      </c>
      <c r="L158" s="540">
        <v>24190713.5</v>
      </c>
      <c r="M158" s="574">
        <f>L158/$K$3</f>
        <v>258724.20855614974</v>
      </c>
      <c r="N158" s="580"/>
      <c r="O158" s="580"/>
      <c r="P158" s="580"/>
      <c r="Q158" s="580"/>
      <c r="R158" s="580"/>
      <c r="S158" s="580"/>
      <c r="T158" s="580"/>
      <c r="U158" s="580"/>
      <c r="V158" s="581">
        <f t="shared" si="33"/>
        <v>0</v>
      </c>
      <c r="W158" s="580"/>
      <c r="X158" s="581">
        <v>0</v>
      </c>
      <c r="Y158" s="580"/>
      <c r="Z158" s="581">
        <f>AB158*$K$4</f>
        <v>2018048.826737968</v>
      </c>
      <c r="AA158" s="580"/>
      <c r="AB158" s="580">
        <f>M158</f>
        <v>258724.20855614974</v>
      </c>
      <c r="AC158" s="47"/>
      <c r="AD158" s="47"/>
      <c r="AE158" s="47"/>
      <c r="AF158" s="47"/>
      <c r="AG158" s="47"/>
      <c r="AH158" s="47"/>
      <c r="AI158" s="47"/>
      <c r="AJ158" s="47"/>
      <c r="AK158" s="47"/>
      <c r="AL158" s="47"/>
      <c r="AM158" s="47"/>
      <c r="AN158" s="47"/>
      <c r="AO158" s="47"/>
      <c r="AP158" s="47"/>
      <c r="AQ158" s="47"/>
      <c r="AR158" s="47"/>
      <c r="AS158" s="47"/>
      <c r="AT158" s="26">
        <f t="shared" si="35"/>
        <v>2018048.826737968</v>
      </c>
      <c r="AU158" s="26"/>
      <c r="AV158" s="26">
        <f t="shared" si="36"/>
        <v>258724.20855614974</v>
      </c>
      <c r="AX158" s="420"/>
      <c r="AY158" s="414"/>
      <c r="BA158" s="50"/>
      <c r="BB158" s="50"/>
      <c r="BC158" s="3"/>
      <c r="BD158" s="3"/>
      <c r="BE158" s="3"/>
      <c r="BF158" s="3"/>
      <c r="BG158" s="3"/>
      <c r="BH158" s="50"/>
      <c r="BI158" s="50"/>
      <c r="BO158" s="672"/>
      <c r="BP158" s="6"/>
      <c r="BR158" s="6"/>
      <c r="BS158" s="113"/>
      <c r="BT158" s="6"/>
      <c r="BU158" s="6"/>
      <c r="BV158" s="6"/>
      <c r="BW158" s="6"/>
      <c r="BX158" s="6"/>
      <c r="BY158" s="6"/>
      <c r="BZ158" s="6"/>
      <c r="CA158" s="6"/>
      <c r="CB158" s="6"/>
      <c r="CC158" s="6"/>
      <c r="CD158" s="6"/>
      <c r="CE158" s="70"/>
      <c r="CF158" s="6"/>
      <c r="CG158" s="6"/>
      <c r="CH158" s="6"/>
      <c r="CI158" s="6"/>
    </row>
    <row r="159" spans="1:87">
      <c r="A159" s="99"/>
      <c r="B159" s="99"/>
      <c r="C159" s="3"/>
      <c r="D159" s="3"/>
      <c r="E159" s="197"/>
      <c r="F159" s="199"/>
      <c r="G159" s="199"/>
      <c r="H159" s="219"/>
      <c r="I159" s="219"/>
      <c r="J159" s="219"/>
      <c r="K159" s="191"/>
      <c r="L159" s="594"/>
      <c r="M159" s="579"/>
      <c r="N159" s="580"/>
      <c r="O159" s="580"/>
      <c r="P159" s="580"/>
      <c r="Q159" s="580"/>
      <c r="R159" s="580"/>
      <c r="S159" s="580"/>
      <c r="T159" s="580"/>
      <c r="U159" s="580"/>
      <c r="V159" s="581">
        <f t="shared" si="33"/>
        <v>0</v>
      </c>
      <c r="W159" s="582"/>
      <c r="X159" s="581">
        <f t="shared" ref="X159:X170" si="38">M159</f>
        <v>0</v>
      </c>
      <c r="Y159" s="580"/>
      <c r="Z159" s="580"/>
      <c r="AA159" s="580"/>
      <c r="AB159" s="580"/>
      <c r="AC159" s="47"/>
      <c r="AD159" s="47"/>
      <c r="AE159" s="47"/>
      <c r="AF159" s="47"/>
      <c r="AG159" s="47"/>
      <c r="AH159" s="47"/>
      <c r="AI159" s="47"/>
      <c r="AJ159" s="47"/>
      <c r="AK159" s="47"/>
      <c r="AL159" s="47"/>
      <c r="AM159" s="47"/>
      <c r="AN159" s="47"/>
      <c r="AO159" s="47"/>
      <c r="AP159" s="47"/>
      <c r="AQ159" s="47"/>
      <c r="AR159" s="47"/>
      <c r="AS159" s="47"/>
      <c r="AT159" s="26">
        <f t="shared" si="35"/>
        <v>0</v>
      </c>
      <c r="AU159" s="26"/>
      <c r="AV159" s="26">
        <f t="shared" si="36"/>
        <v>0</v>
      </c>
      <c r="AX159" s="427"/>
      <c r="AY159" s="428"/>
      <c r="BO159" s="672"/>
      <c r="BP159" s="6"/>
      <c r="BR159" s="6"/>
      <c r="BS159" s="113"/>
      <c r="BT159" s="6"/>
      <c r="BU159" s="6"/>
      <c r="BV159" s="6"/>
      <c r="BW159" s="6"/>
      <c r="BX159" s="6"/>
      <c r="BY159" s="6"/>
      <c r="BZ159" s="6"/>
      <c r="CA159" s="6"/>
      <c r="CB159" s="6"/>
      <c r="CC159" s="6"/>
      <c r="CD159" s="6"/>
      <c r="CE159" s="70"/>
      <c r="CF159" s="6"/>
      <c r="CG159" s="6"/>
      <c r="CH159" s="6"/>
      <c r="CI159" s="6"/>
    </row>
    <row r="160" spans="1:87">
      <c r="A160" s="99"/>
      <c r="B160" s="99"/>
      <c r="C160" s="3"/>
      <c r="D160" s="489" t="s">
        <v>192</v>
      </c>
      <c r="E160" s="488" t="s">
        <v>164</v>
      </c>
      <c r="F160" s="179"/>
      <c r="G160" s="198" t="s">
        <v>33</v>
      </c>
      <c r="H160" s="221"/>
      <c r="I160" s="185">
        <f>K160*7.8</f>
        <v>210600000</v>
      </c>
      <c r="J160" s="185"/>
      <c r="K160" s="191">
        <v>27000000</v>
      </c>
      <c r="L160" s="595"/>
      <c r="M160" s="579"/>
      <c r="N160" s="580"/>
      <c r="O160" s="580"/>
      <c r="P160" s="580"/>
      <c r="Q160" s="580"/>
      <c r="R160" s="580"/>
      <c r="S160" s="580"/>
      <c r="T160" s="580"/>
      <c r="U160" s="580"/>
      <c r="V160" s="581">
        <f t="shared" si="33"/>
        <v>0</v>
      </c>
      <c r="W160" s="582"/>
      <c r="X160" s="581">
        <f t="shared" si="38"/>
        <v>0</v>
      </c>
      <c r="Y160" s="581"/>
      <c r="Z160" s="581"/>
      <c r="AA160" s="581"/>
      <c r="AB160" s="581"/>
      <c r="AC160" s="300"/>
      <c r="AD160" s="300"/>
      <c r="AE160" s="300"/>
      <c r="AF160" s="300"/>
      <c r="AG160" s="300"/>
      <c r="AH160" s="300"/>
      <c r="AI160" s="300"/>
      <c r="AJ160" s="300"/>
      <c r="AK160" s="300"/>
      <c r="AL160" s="300"/>
      <c r="AM160" s="300"/>
      <c r="AN160" s="300"/>
      <c r="AO160" s="47"/>
      <c r="AP160" s="47"/>
      <c r="AQ160" s="47"/>
      <c r="AR160" s="47"/>
      <c r="AS160" s="47"/>
      <c r="AT160" s="26">
        <f t="shared" si="35"/>
        <v>0</v>
      </c>
      <c r="AU160" s="26"/>
      <c r="AV160" s="26">
        <f t="shared" si="36"/>
        <v>0</v>
      </c>
      <c r="AW160" s="262"/>
      <c r="AX160" s="420">
        <f>I160-AT160</f>
        <v>210600000</v>
      </c>
      <c r="AY160" s="414">
        <f>K160-AV160</f>
        <v>27000000</v>
      </c>
      <c r="BO160" s="672"/>
      <c r="BP160" s="6"/>
      <c r="BR160" s="6"/>
      <c r="BS160" s="113"/>
      <c r="BT160" s="6"/>
      <c r="BU160" s="6"/>
      <c r="BV160" s="6"/>
      <c r="BW160" s="6"/>
      <c r="BX160" s="6"/>
      <c r="BY160" s="6"/>
      <c r="BZ160" s="6"/>
      <c r="CA160" s="6"/>
      <c r="CB160" s="6"/>
      <c r="CC160" s="6"/>
      <c r="CD160" s="6"/>
      <c r="CE160" s="70"/>
      <c r="CF160" s="6"/>
      <c r="CG160" s="6"/>
      <c r="CH160" s="6"/>
      <c r="CI160" s="6"/>
    </row>
    <row r="161" spans="1:87">
      <c r="A161" s="99"/>
      <c r="B161" s="99"/>
      <c r="C161" s="3"/>
      <c r="D161" s="3"/>
      <c r="E161" s="488"/>
      <c r="F161" s="179"/>
      <c r="G161" s="198"/>
      <c r="H161" s="221"/>
      <c r="I161" s="185"/>
      <c r="J161" s="185"/>
      <c r="K161" s="191"/>
      <c r="L161" s="595"/>
      <c r="M161" s="579"/>
      <c r="N161" s="580"/>
      <c r="O161" s="580"/>
      <c r="P161" s="580"/>
      <c r="Q161" s="580"/>
      <c r="R161" s="580"/>
      <c r="S161" s="580"/>
      <c r="T161" s="580"/>
      <c r="U161" s="580"/>
      <c r="V161" s="581">
        <f t="shared" si="33"/>
        <v>0</v>
      </c>
      <c r="W161" s="582"/>
      <c r="X161" s="581">
        <f t="shared" si="38"/>
        <v>0</v>
      </c>
      <c r="Y161" s="581"/>
      <c r="Z161" s="581"/>
      <c r="AA161" s="581"/>
      <c r="AB161" s="581"/>
      <c r="AC161" s="300"/>
      <c r="AD161" s="300"/>
      <c r="AE161" s="300"/>
      <c r="AF161" s="300"/>
      <c r="AG161" s="300"/>
      <c r="AH161" s="300"/>
      <c r="AI161" s="300"/>
      <c r="AJ161" s="300"/>
      <c r="AK161" s="300"/>
      <c r="AL161" s="300"/>
      <c r="AM161" s="300"/>
      <c r="AN161" s="300"/>
      <c r="AO161" s="47"/>
      <c r="AP161" s="47"/>
      <c r="AQ161" s="47"/>
      <c r="AR161" s="47"/>
      <c r="AS161" s="47"/>
      <c r="AT161" s="26">
        <f t="shared" si="35"/>
        <v>0</v>
      </c>
      <c r="AU161" s="26"/>
      <c r="AV161" s="26">
        <f t="shared" si="36"/>
        <v>0</v>
      </c>
      <c r="AW161" s="262"/>
      <c r="AX161" s="420"/>
      <c r="AY161" s="414"/>
      <c r="BO161" s="672"/>
      <c r="BP161" s="6"/>
      <c r="BR161" s="6"/>
      <c r="BS161" s="113"/>
      <c r="BT161" s="6"/>
      <c r="BU161" s="6"/>
      <c r="BV161" s="6"/>
      <c r="BW161" s="6"/>
      <c r="BX161" s="6"/>
      <c r="BY161" s="6"/>
      <c r="BZ161" s="6"/>
      <c r="CA161" s="6"/>
      <c r="CB161" s="6"/>
      <c r="CC161" s="6"/>
      <c r="CD161" s="6"/>
      <c r="CE161" s="70"/>
      <c r="CF161" s="6"/>
      <c r="CG161" s="6"/>
      <c r="CH161" s="6"/>
      <c r="CI161" s="6"/>
    </row>
    <row r="162" spans="1:87">
      <c r="A162" s="99"/>
      <c r="B162" s="99"/>
      <c r="C162" s="3"/>
      <c r="D162" s="3"/>
      <c r="E162" s="197"/>
      <c r="F162" s="198"/>
      <c r="G162" s="198"/>
      <c r="H162" s="216"/>
      <c r="I162" s="219"/>
      <c r="J162" s="219"/>
      <c r="K162" s="191"/>
      <c r="L162" s="594"/>
      <c r="M162" s="579"/>
      <c r="N162" s="580"/>
      <c r="O162" s="580"/>
      <c r="P162" s="580"/>
      <c r="Q162" s="580"/>
      <c r="R162" s="580"/>
      <c r="S162" s="580"/>
      <c r="T162" s="580"/>
      <c r="U162" s="580"/>
      <c r="V162" s="581">
        <f t="shared" si="33"/>
        <v>0</v>
      </c>
      <c r="W162" s="580"/>
      <c r="X162" s="581">
        <f t="shared" si="38"/>
        <v>0</v>
      </c>
      <c r="Y162" s="580"/>
      <c r="Z162" s="580"/>
      <c r="AA162" s="580"/>
      <c r="AB162" s="580"/>
      <c r="AC162" s="47"/>
      <c r="AD162" s="47"/>
      <c r="AE162" s="47"/>
      <c r="AF162" s="47"/>
      <c r="AG162" s="47"/>
      <c r="AH162" s="47"/>
      <c r="AI162" s="47"/>
      <c r="AJ162" s="47"/>
      <c r="AK162" s="47"/>
      <c r="AL162" s="47"/>
      <c r="AM162" s="47"/>
      <c r="AN162" s="47"/>
      <c r="AO162" s="47"/>
      <c r="AP162" s="47"/>
      <c r="AQ162" s="47"/>
      <c r="AR162" s="47"/>
      <c r="AS162" s="47"/>
      <c r="AT162" s="26">
        <f t="shared" si="35"/>
        <v>0</v>
      </c>
      <c r="AU162" s="26"/>
      <c r="AV162" s="26">
        <f t="shared" si="36"/>
        <v>0</v>
      </c>
      <c r="AX162" s="427"/>
      <c r="AY162" s="428"/>
      <c r="BO162" s="672"/>
      <c r="BP162" s="6"/>
      <c r="BR162" s="6"/>
      <c r="BS162" s="113"/>
      <c r="BT162" s="6"/>
      <c r="BU162" s="6"/>
      <c r="BV162" s="6"/>
      <c r="BW162" s="6"/>
      <c r="BX162" s="6"/>
      <c r="BY162" s="6"/>
      <c r="BZ162" s="6"/>
      <c r="CA162" s="6"/>
      <c r="CB162" s="6"/>
      <c r="CC162" s="6"/>
      <c r="CD162" s="6"/>
      <c r="CE162" s="70"/>
      <c r="CF162" s="6"/>
      <c r="CG162" s="6"/>
      <c r="CH162" s="6"/>
      <c r="CI162" s="6"/>
    </row>
    <row r="163" spans="1:87">
      <c r="A163" s="99"/>
      <c r="B163" s="99"/>
      <c r="C163" s="3"/>
      <c r="D163" s="489" t="s">
        <v>192</v>
      </c>
      <c r="E163" s="488" t="s">
        <v>166</v>
      </c>
      <c r="F163" s="179"/>
      <c r="G163" s="198" t="s">
        <v>33</v>
      </c>
      <c r="H163" s="221"/>
      <c r="I163" s="185">
        <f>K163*7.8</f>
        <v>93600000</v>
      </c>
      <c r="J163" s="185"/>
      <c r="K163" s="191">
        <f>10000000+2000000</f>
        <v>12000000</v>
      </c>
      <c r="L163" s="595"/>
      <c r="M163" s="579"/>
      <c r="N163" s="580"/>
      <c r="O163" s="580"/>
      <c r="P163" s="580"/>
      <c r="Q163" s="580"/>
      <c r="R163" s="580"/>
      <c r="S163" s="580"/>
      <c r="T163" s="580"/>
      <c r="U163" s="580"/>
      <c r="V163" s="581">
        <f t="shared" si="33"/>
        <v>0</v>
      </c>
      <c r="W163" s="580"/>
      <c r="X163" s="581">
        <f t="shared" si="38"/>
        <v>0</v>
      </c>
      <c r="Y163" s="580"/>
      <c r="Z163" s="580"/>
      <c r="AA163" s="580"/>
      <c r="AB163" s="580"/>
      <c r="AC163" s="47"/>
      <c r="AD163" s="47"/>
      <c r="AE163" s="47"/>
      <c r="AF163" s="47"/>
      <c r="AG163" s="47"/>
      <c r="AH163" s="47"/>
      <c r="AI163" s="47"/>
      <c r="AJ163" s="47"/>
      <c r="AK163" s="47"/>
      <c r="AL163" s="47"/>
      <c r="AM163" s="47"/>
      <c r="AN163" s="47"/>
      <c r="AO163" s="47"/>
      <c r="AP163" s="47"/>
      <c r="AQ163" s="47"/>
      <c r="AR163" s="47"/>
      <c r="AS163" s="47"/>
      <c r="AT163" s="26">
        <f t="shared" si="35"/>
        <v>0</v>
      </c>
      <c r="AU163" s="26"/>
      <c r="AV163" s="26">
        <f t="shared" si="36"/>
        <v>0</v>
      </c>
      <c r="AX163" s="420">
        <f>I163-AT163</f>
        <v>93600000</v>
      </c>
      <c r="AY163" s="414">
        <f>K163-AV163</f>
        <v>12000000</v>
      </c>
      <c r="BO163" s="672"/>
      <c r="BP163" s="6"/>
      <c r="BR163" s="6"/>
      <c r="BS163" s="113"/>
      <c r="BT163" s="6"/>
      <c r="BU163" s="6"/>
      <c r="BV163" s="6"/>
      <c r="BW163" s="6"/>
      <c r="BX163" s="6"/>
      <c r="BY163" s="6"/>
      <c r="BZ163" s="6"/>
      <c r="CA163" s="6"/>
      <c r="CB163" s="6"/>
      <c r="CC163" s="6"/>
      <c r="CD163" s="6"/>
      <c r="CE163" s="70"/>
      <c r="CF163" s="6"/>
      <c r="CG163" s="6"/>
      <c r="CH163" s="6"/>
      <c r="CI163" s="6"/>
    </row>
    <row r="164" spans="1:87">
      <c r="A164" s="99"/>
      <c r="B164" s="99"/>
      <c r="C164" s="3"/>
      <c r="D164" s="3" t="s">
        <v>203</v>
      </c>
      <c r="E164" s="488" t="s">
        <v>166</v>
      </c>
      <c r="F164" s="179"/>
      <c r="G164" s="198" t="s">
        <v>121</v>
      </c>
      <c r="H164" s="221">
        <v>100000000</v>
      </c>
      <c r="I164" s="185">
        <f>K164*7.8</f>
        <v>8342245.9893048126</v>
      </c>
      <c r="J164" s="185"/>
      <c r="K164" s="191">
        <f>H164/$K$3</f>
        <v>1069518.7165775402</v>
      </c>
      <c r="L164" s="595"/>
      <c r="M164" s="579"/>
      <c r="N164" s="580"/>
      <c r="O164" s="580"/>
      <c r="P164" s="580"/>
      <c r="Q164" s="580"/>
      <c r="R164" s="580"/>
      <c r="S164" s="580"/>
      <c r="T164" s="580"/>
      <c r="U164" s="580"/>
      <c r="V164" s="581">
        <f t="shared" si="33"/>
        <v>0</v>
      </c>
      <c r="W164" s="580"/>
      <c r="X164" s="581">
        <f t="shared" si="38"/>
        <v>0</v>
      </c>
      <c r="Y164" s="580"/>
      <c r="Z164" s="580"/>
      <c r="AA164" s="580"/>
      <c r="AB164" s="580"/>
      <c r="AC164" s="47"/>
      <c r="AD164" s="47"/>
      <c r="AE164" s="47"/>
      <c r="AF164" s="47"/>
      <c r="AG164" s="47"/>
      <c r="AH164" s="47"/>
      <c r="AI164" s="47"/>
      <c r="AJ164" s="47"/>
      <c r="AK164" s="47"/>
      <c r="AL164" s="47"/>
      <c r="AM164" s="47"/>
      <c r="AN164" s="47"/>
      <c r="AO164" s="47"/>
      <c r="AP164" s="47"/>
      <c r="AQ164" s="47"/>
      <c r="AR164" s="47"/>
      <c r="AS164" s="47"/>
      <c r="AT164" s="26">
        <f t="shared" si="35"/>
        <v>0</v>
      </c>
      <c r="AU164" s="26"/>
      <c r="AV164" s="26">
        <f t="shared" si="36"/>
        <v>0</v>
      </c>
      <c r="AX164" s="420"/>
      <c r="AY164" s="414"/>
      <c r="BO164" s="672"/>
      <c r="BP164" s="6"/>
      <c r="BR164" s="6"/>
      <c r="BS164" s="113"/>
      <c r="BT164" s="6"/>
      <c r="BU164" s="6"/>
      <c r="BV164" s="6"/>
      <c r="BW164" s="6"/>
      <c r="BX164" s="6"/>
      <c r="BY164" s="6"/>
      <c r="BZ164" s="6"/>
      <c r="CA164" s="6"/>
      <c r="CB164" s="6"/>
      <c r="CC164" s="6"/>
      <c r="CD164" s="6"/>
      <c r="CE164" s="70"/>
      <c r="CF164" s="6"/>
      <c r="CG164" s="6"/>
      <c r="CH164" s="6"/>
      <c r="CI164" s="6"/>
    </row>
    <row r="165" spans="1:87">
      <c r="A165" s="99"/>
      <c r="B165" s="99"/>
      <c r="C165" s="3"/>
      <c r="D165" s="3"/>
      <c r="E165" s="488"/>
      <c r="F165" s="179"/>
      <c r="G165" s="198"/>
      <c r="H165" s="221"/>
      <c r="I165" s="185"/>
      <c r="J165" s="185"/>
      <c r="K165" s="191"/>
      <c r="L165" s="595"/>
      <c r="M165" s="579"/>
      <c r="N165" s="580"/>
      <c r="O165" s="580"/>
      <c r="P165" s="580"/>
      <c r="Q165" s="580"/>
      <c r="R165" s="580"/>
      <c r="S165" s="580"/>
      <c r="T165" s="580"/>
      <c r="U165" s="580"/>
      <c r="V165" s="581">
        <f t="shared" si="33"/>
        <v>0</v>
      </c>
      <c r="W165" s="580"/>
      <c r="X165" s="581">
        <f t="shared" si="38"/>
        <v>0</v>
      </c>
      <c r="Y165" s="580"/>
      <c r="Z165" s="580"/>
      <c r="AA165" s="580"/>
      <c r="AB165" s="580"/>
      <c r="AC165" s="47"/>
      <c r="AD165" s="47"/>
      <c r="AE165" s="47"/>
      <c r="AF165" s="47"/>
      <c r="AG165" s="47"/>
      <c r="AH165" s="47"/>
      <c r="AI165" s="47"/>
      <c r="AJ165" s="47"/>
      <c r="AK165" s="47"/>
      <c r="AL165" s="47"/>
      <c r="AM165" s="47"/>
      <c r="AN165" s="47"/>
      <c r="AO165" s="47"/>
      <c r="AP165" s="47"/>
      <c r="AQ165" s="47"/>
      <c r="AR165" s="47"/>
      <c r="AS165" s="47"/>
      <c r="AT165" s="26">
        <f t="shared" si="35"/>
        <v>0</v>
      </c>
      <c r="AU165" s="26"/>
      <c r="AV165" s="26">
        <f t="shared" si="36"/>
        <v>0</v>
      </c>
      <c r="AX165" s="420"/>
      <c r="AY165" s="414"/>
      <c r="BO165" s="672"/>
      <c r="BP165" s="6"/>
      <c r="BR165" s="6"/>
      <c r="BS165" s="113"/>
      <c r="BT165" s="6"/>
      <c r="BU165" s="6"/>
      <c r="BV165" s="6"/>
      <c r="BW165" s="6"/>
      <c r="BX165" s="6"/>
      <c r="BY165" s="6"/>
      <c r="BZ165" s="6"/>
      <c r="CA165" s="6"/>
      <c r="CB165" s="6"/>
      <c r="CC165" s="6"/>
      <c r="CD165" s="6"/>
      <c r="CE165" s="70"/>
      <c r="CF165" s="6"/>
      <c r="CG165" s="6"/>
      <c r="CH165" s="6"/>
      <c r="CI165" s="6"/>
    </row>
    <row r="166" spans="1:87">
      <c r="A166" s="99"/>
      <c r="B166" s="99"/>
      <c r="C166" s="3"/>
      <c r="D166" s="489" t="s">
        <v>192</v>
      </c>
      <c r="E166" s="197" t="s">
        <v>53</v>
      </c>
      <c r="F166" s="179"/>
      <c r="G166" s="198" t="s">
        <v>33</v>
      </c>
      <c r="H166" s="216"/>
      <c r="I166" s="219">
        <f>K166*7.8</f>
        <v>2340000</v>
      </c>
      <c r="J166" s="219"/>
      <c r="K166" s="191">
        <v>300000</v>
      </c>
      <c r="L166" s="594">
        <f>M166*$K$3</f>
        <v>16200723.495000001</v>
      </c>
      <c r="M166" s="579">
        <v>173269.77000000002</v>
      </c>
      <c r="N166" s="580"/>
      <c r="O166" s="580"/>
      <c r="P166" s="580"/>
      <c r="Q166" s="580"/>
      <c r="R166" s="580"/>
      <c r="S166" s="580"/>
      <c r="T166" s="580"/>
      <c r="U166" s="580"/>
      <c r="V166" s="581">
        <f t="shared" si="33"/>
        <v>1351504.206</v>
      </c>
      <c r="W166" s="580"/>
      <c r="X166" s="581">
        <f t="shared" si="38"/>
        <v>173269.77000000002</v>
      </c>
      <c r="Y166" s="580"/>
      <c r="Z166" s="580"/>
      <c r="AA166" s="580"/>
      <c r="AB166" s="580"/>
      <c r="AC166" s="47"/>
      <c r="AD166" s="47"/>
      <c r="AE166" s="47"/>
      <c r="AF166" s="47"/>
      <c r="AG166" s="47"/>
      <c r="AH166" s="47"/>
      <c r="AI166" s="47"/>
      <c r="AJ166" s="47"/>
      <c r="AK166" s="47"/>
      <c r="AL166" s="47"/>
      <c r="AM166" s="47"/>
      <c r="AN166" s="47"/>
      <c r="AO166" s="47"/>
      <c r="AP166" s="47"/>
      <c r="AQ166" s="47"/>
      <c r="AR166" s="47"/>
      <c r="AS166" s="47"/>
      <c r="AT166" s="26">
        <f t="shared" si="35"/>
        <v>1351504.206</v>
      </c>
      <c r="AU166" s="26"/>
      <c r="AV166" s="26">
        <f t="shared" si="36"/>
        <v>173269.77000000002</v>
      </c>
      <c r="AX166" s="427"/>
      <c r="AY166" s="428"/>
      <c r="BO166" s="672"/>
      <c r="BP166" s="6"/>
      <c r="BR166" s="6"/>
      <c r="BS166" s="113"/>
      <c r="BT166" s="6"/>
      <c r="BU166" s="6"/>
      <c r="BV166" s="6"/>
      <c r="BW166" s="6"/>
      <c r="BX166" s="6"/>
      <c r="BY166" s="6"/>
      <c r="BZ166" s="6"/>
      <c r="CA166" s="6"/>
      <c r="CB166" s="6"/>
      <c r="CC166" s="6"/>
      <c r="CD166" s="6"/>
      <c r="CE166" s="70"/>
      <c r="CF166" s="6"/>
      <c r="CG166" s="6"/>
      <c r="CH166" s="6"/>
      <c r="CI166" s="6"/>
    </row>
    <row r="167" spans="1:87" ht="13.5" thickBot="1">
      <c r="A167" s="99"/>
      <c r="B167" s="99"/>
      <c r="C167" s="3"/>
      <c r="D167" s="3" t="s">
        <v>203</v>
      </c>
      <c r="E167" s="197" t="s">
        <v>53</v>
      </c>
      <c r="F167" s="179"/>
      <c r="G167" s="198" t="s">
        <v>121</v>
      </c>
      <c r="H167" s="221">
        <v>10000000</v>
      </c>
      <c r="I167" s="219">
        <f>K167*7.8</f>
        <v>934131.73652694607</v>
      </c>
      <c r="J167" s="219"/>
      <c r="K167" s="191">
        <v>119760.47904191617</v>
      </c>
      <c r="L167" s="594"/>
      <c r="M167" s="579"/>
      <c r="N167" s="580"/>
      <c r="O167" s="580"/>
      <c r="P167" s="580"/>
      <c r="Q167" s="580"/>
      <c r="R167" s="580"/>
      <c r="S167" s="580"/>
      <c r="T167" s="580"/>
      <c r="U167" s="580"/>
      <c r="V167" s="581">
        <f t="shared" si="33"/>
        <v>0</v>
      </c>
      <c r="W167" s="580"/>
      <c r="X167" s="581">
        <f t="shared" si="38"/>
        <v>0</v>
      </c>
      <c r="Y167" s="580"/>
      <c r="Z167" s="580"/>
      <c r="AA167" s="580"/>
      <c r="AB167" s="580"/>
      <c r="AC167" s="47"/>
      <c r="AD167" s="47"/>
      <c r="AE167" s="47"/>
      <c r="AF167" s="47"/>
      <c r="AG167" s="47"/>
      <c r="AH167" s="47"/>
      <c r="AI167" s="47"/>
      <c r="AJ167" s="47"/>
      <c r="AK167" s="47"/>
      <c r="AL167" s="47"/>
      <c r="AM167" s="47"/>
      <c r="AN167" s="47"/>
      <c r="AO167" s="47"/>
      <c r="AP167" s="47"/>
      <c r="AQ167" s="47"/>
      <c r="AR167" s="47"/>
      <c r="AS167" s="47"/>
      <c r="AT167" s="26">
        <f t="shared" si="35"/>
        <v>0</v>
      </c>
      <c r="AU167" s="26"/>
      <c r="AV167" s="26">
        <f t="shared" si="36"/>
        <v>0</v>
      </c>
      <c r="AX167" s="423">
        <f>I170-AT167</f>
        <v>0</v>
      </c>
      <c r="AY167" s="424">
        <f>K170-AV167</f>
        <v>0</v>
      </c>
      <c r="BO167" s="672"/>
      <c r="BP167" s="6"/>
      <c r="BR167" s="6"/>
      <c r="BS167" s="113"/>
      <c r="BT167" s="6"/>
      <c r="BU167" s="6"/>
      <c r="BV167" s="6"/>
      <c r="BW167" s="6"/>
      <c r="BX167" s="6"/>
      <c r="BY167" s="6"/>
      <c r="BZ167" s="6"/>
      <c r="CA167" s="6"/>
      <c r="CB167" s="6"/>
      <c r="CC167" s="6"/>
      <c r="CD167" s="6"/>
      <c r="CE167" s="70"/>
      <c r="CF167" s="6"/>
      <c r="CG167" s="6"/>
      <c r="CH167" s="6"/>
      <c r="CI167" s="6"/>
    </row>
    <row r="168" spans="1:87">
      <c r="A168" s="99"/>
      <c r="B168" s="99"/>
      <c r="C168" s="3"/>
      <c r="D168" s="3"/>
      <c r="E168" s="197"/>
      <c r="F168" s="179"/>
      <c r="G168" s="198"/>
      <c r="H168" s="216"/>
      <c r="I168" s="219"/>
      <c r="J168" s="219"/>
      <c r="K168" s="220"/>
      <c r="L168" s="594"/>
      <c r="M168" s="579"/>
      <c r="N168" s="580"/>
      <c r="O168" s="580"/>
      <c r="P168" s="580"/>
      <c r="Q168" s="580"/>
      <c r="R168" s="580"/>
      <c r="S168" s="580"/>
      <c r="T168" s="580"/>
      <c r="U168" s="580"/>
      <c r="V168" s="581">
        <f t="shared" si="33"/>
        <v>0</v>
      </c>
      <c r="W168" s="580"/>
      <c r="X168" s="581">
        <f t="shared" si="38"/>
        <v>0</v>
      </c>
      <c r="Y168" s="580"/>
      <c r="Z168" s="580"/>
      <c r="AA168" s="580"/>
      <c r="AB168" s="580"/>
      <c r="AC168" s="47"/>
      <c r="AD168" s="47"/>
      <c r="AE168" s="47"/>
      <c r="AF168" s="47"/>
      <c r="AG168" s="47"/>
      <c r="AH168" s="47"/>
      <c r="AI168" s="47"/>
      <c r="AJ168" s="47"/>
      <c r="AK168" s="47"/>
      <c r="AL168" s="47"/>
      <c r="AM168" s="47"/>
      <c r="AN168" s="47"/>
      <c r="AO168" s="47"/>
      <c r="AP168" s="47"/>
      <c r="AQ168" s="47"/>
      <c r="AR168" s="47"/>
      <c r="AS168" s="47"/>
      <c r="AT168" s="26">
        <f t="shared" si="35"/>
        <v>0</v>
      </c>
      <c r="AU168" s="26"/>
      <c r="AV168" s="26">
        <f t="shared" si="36"/>
        <v>0</v>
      </c>
      <c r="AX168" s="466"/>
      <c r="AY168" s="466"/>
      <c r="BO168" s="672"/>
      <c r="BP168" s="6"/>
      <c r="BR168" s="6"/>
      <c r="BS168" s="113"/>
      <c r="BT168" s="6"/>
      <c r="BU168" s="6"/>
      <c r="BV168" s="6"/>
      <c r="BW168" s="6"/>
      <c r="BX168" s="6"/>
      <c r="BY168" s="6"/>
      <c r="BZ168" s="6"/>
      <c r="CA168" s="6"/>
      <c r="CB168" s="6"/>
      <c r="CC168" s="6"/>
      <c r="CD168" s="6"/>
      <c r="CE168" s="70"/>
      <c r="CF168" s="6"/>
      <c r="CG168" s="6"/>
      <c r="CH168" s="6"/>
      <c r="CI168" s="6"/>
    </row>
    <row r="169" spans="1:87">
      <c r="A169" s="99"/>
      <c r="B169" s="99"/>
      <c r="C169" s="3"/>
      <c r="D169" s="3"/>
      <c r="E169" s="197" t="s">
        <v>133</v>
      </c>
      <c r="F169" s="179"/>
      <c r="G169" s="198"/>
      <c r="H169" s="216"/>
      <c r="I169" s="219">
        <f>K169*7.8</f>
        <v>345540000</v>
      </c>
      <c r="J169" s="219"/>
      <c r="K169" s="220">
        <f>36300000+8000000</f>
        <v>44300000</v>
      </c>
      <c r="L169" s="594"/>
      <c r="M169" s="579"/>
      <c r="N169" s="580"/>
      <c r="O169" s="580"/>
      <c r="P169" s="580"/>
      <c r="Q169" s="580"/>
      <c r="R169" s="580"/>
      <c r="S169" s="580"/>
      <c r="T169" s="580"/>
      <c r="U169" s="580"/>
      <c r="V169" s="581">
        <f t="shared" si="33"/>
        <v>0</v>
      </c>
      <c r="W169" s="580"/>
      <c r="X169" s="581">
        <f t="shared" si="38"/>
        <v>0</v>
      </c>
      <c r="Y169" s="580"/>
      <c r="Z169" s="580"/>
      <c r="AA169" s="580"/>
      <c r="AB169" s="580"/>
      <c r="AC169" s="47"/>
      <c r="AD169" s="47"/>
      <c r="AE169" s="47"/>
      <c r="AF169" s="47"/>
      <c r="AG169" s="47"/>
      <c r="AH169" s="47"/>
      <c r="AI169" s="47"/>
      <c r="AJ169" s="47"/>
      <c r="AK169" s="47"/>
      <c r="AL169" s="47"/>
      <c r="AM169" s="47"/>
      <c r="AN169" s="47"/>
      <c r="AO169" s="47"/>
      <c r="AP169" s="47"/>
      <c r="AQ169" s="47"/>
      <c r="AR169" s="47"/>
      <c r="AS169" s="47"/>
      <c r="AT169" s="26">
        <f t="shared" si="35"/>
        <v>0</v>
      </c>
      <c r="AU169" s="26"/>
      <c r="AV169" s="26">
        <f t="shared" si="36"/>
        <v>0</v>
      </c>
      <c r="AX169" s="466"/>
      <c r="AY169" s="466"/>
      <c r="BO169" s="672"/>
      <c r="BP169" s="6"/>
      <c r="BR169" s="6"/>
      <c r="BS169" s="113"/>
      <c r="BT169" s="6"/>
      <c r="BU169" s="6"/>
      <c r="BV169" s="6"/>
      <c r="BW169" s="6"/>
      <c r="BX169" s="6"/>
      <c r="BY169" s="6"/>
      <c r="BZ169" s="6"/>
      <c r="CA169" s="6"/>
      <c r="CB169" s="6"/>
      <c r="CC169" s="6"/>
      <c r="CD169" s="6"/>
      <c r="CE169" s="70"/>
      <c r="CF169" s="6"/>
      <c r="CG169" s="6"/>
      <c r="CH169" s="6"/>
      <c r="CI169" s="6"/>
    </row>
    <row r="170" spans="1:87" ht="13.5" thickBot="1">
      <c r="A170" s="99"/>
      <c r="B170" s="99"/>
      <c r="C170" s="3"/>
      <c r="D170" s="3"/>
      <c r="E170" s="180"/>
      <c r="F170" s="181"/>
      <c r="G170" s="409"/>
      <c r="H170" s="222"/>
      <c r="I170" s="193"/>
      <c r="J170" s="193"/>
      <c r="K170" s="272"/>
      <c r="L170" s="186"/>
      <c r="M170" s="579"/>
      <c r="N170" s="580"/>
      <c r="O170" s="580"/>
      <c r="P170" s="580"/>
      <c r="Q170" s="580"/>
      <c r="R170" s="580"/>
      <c r="S170" s="580"/>
      <c r="T170" s="580"/>
      <c r="U170" s="580"/>
      <c r="V170" s="581">
        <f t="shared" si="33"/>
        <v>0</v>
      </c>
      <c r="W170" s="580"/>
      <c r="X170" s="581">
        <f t="shared" si="38"/>
        <v>0</v>
      </c>
      <c r="Y170" s="580"/>
      <c r="Z170" s="580"/>
      <c r="AA170" s="580"/>
      <c r="AB170" s="580"/>
      <c r="AC170" s="47"/>
      <c r="AD170" s="47"/>
      <c r="AE170" s="47"/>
      <c r="AF170" s="47"/>
      <c r="AG170" s="47"/>
      <c r="AH170" s="47"/>
      <c r="AI170" s="47"/>
      <c r="AJ170" s="47"/>
      <c r="AK170" s="47"/>
      <c r="AL170" s="47"/>
      <c r="AM170" s="47"/>
      <c r="AN170" s="47"/>
      <c r="AO170" s="47"/>
      <c r="AP170" s="47"/>
      <c r="AQ170" s="47"/>
      <c r="AR170" s="47"/>
      <c r="AS170" s="47"/>
      <c r="AT170" s="26">
        <f t="shared" si="35"/>
        <v>0</v>
      </c>
      <c r="AU170" s="26"/>
      <c r="AV170" s="26">
        <f t="shared" si="36"/>
        <v>0</v>
      </c>
      <c r="AX170" s="466"/>
      <c r="AY170" s="466"/>
      <c r="BO170" s="672"/>
      <c r="BP170" s="6"/>
      <c r="BR170" s="6"/>
      <c r="BS170" s="113"/>
      <c r="BT170" s="6"/>
      <c r="BU170" s="6"/>
      <c r="BV170" s="6"/>
      <c r="BW170" s="6"/>
      <c r="BX170" s="6"/>
      <c r="BY170" s="6"/>
      <c r="BZ170" s="6"/>
      <c r="CA170" s="6"/>
      <c r="CB170" s="6"/>
      <c r="CC170" s="6"/>
      <c r="CD170" s="6"/>
      <c r="CE170" s="70"/>
      <c r="CF170" s="6"/>
      <c r="CG170" s="6"/>
      <c r="CH170" s="6"/>
      <c r="CI170" s="6"/>
    </row>
    <row r="171" spans="1:87" ht="13.25" customHeight="1">
      <c r="A171" s="105"/>
      <c r="B171" s="105"/>
      <c r="H171" s="108"/>
      <c r="I171" s="109"/>
      <c r="J171" s="109"/>
      <c r="K171" s="470"/>
      <c r="L171" s="470"/>
      <c r="M171" s="579"/>
      <c r="N171" s="573"/>
      <c r="O171" s="573"/>
      <c r="P171" s="573"/>
      <c r="Q171" s="573"/>
      <c r="R171" s="573"/>
      <c r="S171" s="573"/>
      <c r="T171" s="573"/>
      <c r="U171" s="573"/>
      <c r="V171" s="573"/>
      <c r="W171" s="573"/>
      <c r="X171" s="573"/>
      <c r="Y171" s="573"/>
      <c r="Z171" s="573"/>
      <c r="AA171" s="573"/>
      <c r="AB171" s="573"/>
      <c r="BO171" s="6"/>
      <c r="BP171" s="6"/>
      <c r="BR171" s="6"/>
      <c r="BS171" s="6"/>
      <c r="BT171" s="6"/>
      <c r="BU171" s="6"/>
      <c r="BV171" s="6"/>
      <c r="BW171" s="6"/>
      <c r="BX171" s="6"/>
      <c r="BY171" s="6"/>
      <c r="BZ171" s="6"/>
      <c r="CA171" s="6"/>
      <c r="CB171" s="6"/>
      <c r="CC171" s="6"/>
      <c r="CD171" s="6"/>
      <c r="CE171" s="70"/>
      <c r="CF171" s="6"/>
      <c r="CG171" s="6"/>
      <c r="CH171" s="6"/>
      <c r="CI171" s="6"/>
    </row>
    <row r="172" spans="1:87" s="510" customFormat="1" ht="15" customHeight="1">
      <c r="A172" s="511" t="s">
        <v>118</v>
      </c>
      <c r="B172" s="509"/>
      <c r="C172" s="504"/>
      <c r="D172" s="504"/>
      <c r="E172" s="505"/>
      <c r="F172" s="504"/>
      <c r="G172" s="506"/>
      <c r="H172" s="507"/>
      <c r="I172" s="508">
        <f>I169</f>
        <v>345540000</v>
      </c>
      <c r="J172" s="508"/>
      <c r="K172" s="508">
        <f>K169</f>
        <v>44300000</v>
      </c>
      <c r="L172" s="508">
        <f>SUM(L147:L170)</f>
        <v>3692260933.4899998</v>
      </c>
      <c r="M172" s="583">
        <f>SUM(M147:M170)</f>
        <v>39489421.748556152</v>
      </c>
      <c r="N172" s="584"/>
      <c r="O172" s="584"/>
      <c r="P172" s="584"/>
      <c r="Q172" s="584"/>
      <c r="R172" s="584"/>
      <c r="S172" s="584"/>
      <c r="T172" s="584"/>
      <c r="U172" s="584"/>
      <c r="V172" s="583">
        <f>SUM(V143:V167)</f>
        <v>305999440.81199998</v>
      </c>
      <c r="W172" s="584"/>
      <c r="X172" s="583">
        <f>SUM(X143:X167)</f>
        <v>39230697.539999999</v>
      </c>
      <c r="Y172" s="583">
        <f t="shared" ref="Y172:AC172" si="39">SUM(Y143:Y167)</f>
        <v>0</v>
      </c>
      <c r="Z172" s="583">
        <f t="shared" si="39"/>
        <v>2018048.826737968</v>
      </c>
      <c r="AA172" s="583">
        <f t="shared" si="39"/>
        <v>0</v>
      </c>
      <c r="AB172" s="583">
        <f t="shared" si="39"/>
        <v>258724.20855614974</v>
      </c>
      <c r="AC172" s="508">
        <f t="shared" si="39"/>
        <v>0</v>
      </c>
      <c r="AD172" s="508"/>
      <c r="AE172" s="508"/>
      <c r="AF172" s="508"/>
      <c r="AG172" s="508"/>
      <c r="AH172" s="508"/>
      <c r="AI172" s="508"/>
      <c r="AJ172" s="508"/>
      <c r="AK172" s="508"/>
      <c r="AL172" s="508"/>
      <c r="AM172" s="508"/>
      <c r="AN172" s="508"/>
      <c r="AO172" s="509"/>
      <c r="AP172" s="509"/>
      <c r="AQ172" s="509"/>
      <c r="AR172" s="509"/>
      <c r="AS172" s="509"/>
      <c r="AT172" s="508">
        <f>SUM(AT143:AT167)</f>
        <v>308017489.63873792</v>
      </c>
      <c r="AU172" s="509"/>
      <c r="AV172" s="508">
        <f>SUM(AV143:AV167)</f>
        <v>39489421.748556152</v>
      </c>
      <c r="AW172" s="509"/>
      <c r="AX172" s="508">
        <f>I172-V172</f>
        <v>39540559.188000023</v>
      </c>
      <c r="AY172" s="508">
        <f>K172-X172</f>
        <v>5069302.4600000009</v>
      </c>
      <c r="AZ172" s="509"/>
      <c r="BA172" s="508">
        <f>SUM(BA143:BA167)</f>
        <v>566280000</v>
      </c>
      <c r="BB172" s="508">
        <f>SUM(BB143:BB167)</f>
        <v>566280000</v>
      </c>
      <c r="BC172" s="509"/>
      <c r="BD172" s="508">
        <f>SUM(BD143:BD167)</f>
        <v>0</v>
      </c>
      <c r="BE172" s="509"/>
      <c r="BF172" s="509"/>
      <c r="BG172" s="509"/>
      <c r="BH172" s="508">
        <f>SUM(BH143:BH167)</f>
        <v>566280000</v>
      </c>
      <c r="BI172" s="508">
        <f>SUM(BI143:BI167)</f>
        <v>566280000</v>
      </c>
      <c r="BJ172" s="509"/>
      <c r="BK172" s="509"/>
      <c r="BL172" s="509"/>
      <c r="BM172" s="509"/>
      <c r="BN172" s="509"/>
      <c r="BO172" s="509"/>
      <c r="BP172" s="509"/>
      <c r="BQ172" s="509"/>
      <c r="BR172" s="509"/>
      <c r="BS172" s="509"/>
      <c r="BT172" s="509"/>
      <c r="BU172" s="509"/>
      <c r="BV172" s="509"/>
      <c r="BW172" s="509"/>
      <c r="BX172" s="509"/>
      <c r="BY172" s="509"/>
      <c r="BZ172" s="509"/>
      <c r="CA172" s="509"/>
      <c r="CB172" s="509"/>
      <c r="CC172" s="509"/>
      <c r="CD172" s="509"/>
      <c r="CE172" s="509"/>
      <c r="CF172" s="509"/>
      <c r="CG172" s="509"/>
      <c r="CH172" s="509"/>
      <c r="CI172" s="509"/>
    </row>
    <row r="173" spans="1:87" ht="13.25" customHeight="1">
      <c r="A173" s="105"/>
      <c r="B173" s="105"/>
      <c r="H173" s="108"/>
      <c r="I173" s="109"/>
      <c r="J173" s="109"/>
      <c r="K173" s="109"/>
      <c r="L173" s="109"/>
      <c r="M173" s="110"/>
      <c r="BO173" s="6"/>
      <c r="BP173" s="6"/>
      <c r="BR173" s="6"/>
      <c r="BS173" s="6"/>
      <c r="BT173" s="6"/>
      <c r="BU173" s="6"/>
      <c r="BV173" s="6"/>
      <c r="BW173" s="6"/>
      <c r="BX173" s="6"/>
      <c r="BY173" s="6"/>
      <c r="BZ173" s="6"/>
      <c r="CA173" s="6"/>
      <c r="CB173" s="6"/>
      <c r="CC173" s="6"/>
      <c r="CD173" s="6"/>
      <c r="CE173" s="70"/>
      <c r="CF173" s="6"/>
      <c r="CG173" s="6"/>
      <c r="CH173" s="6"/>
      <c r="CI173" s="6"/>
    </row>
    <row r="174" spans="1:87" ht="13.25" customHeight="1" thickBot="1">
      <c r="A174" s="105"/>
      <c r="B174" s="105"/>
      <c r="H174" s="108"/>
      <c r="I174" s="109"/>
      <c r="J174" s="109"/>
      <c r="K174" s="109"/>
      <c r="L174" s="109"/>
      <c r="M174" s="110"/>
      <c r="BO174" s="6"/>
      <c r="BP174" s="6"/>
      <c r="BR174" s="6"/>
      <c r="BS174" s="6"/>
      <c r="BT174" s="6"/>
      <c r="BU174" s="6"/>
      <c r="BV174" s="6"/>
      <c r="BW174" s="6"/>
      <c r="BX174" s="6"/>
      <c r="BY174" s="6"/>
      <c r="BZ174" s="6"/>
      <c r="CA174" s="6"/>
      <c r="CB174" s="6"/>
      <c r="CC174" s="6"/>
      <c r="CD174" s="6"/>
      <c r="CE174" s="70"/>
      <c r="CF174" s="6"/>
      <c r="CG174" s="6"/>
      <c r="CH174" s="6"/>
      <c r="CI174" s="6"/>
    </row>
    <row r="175" spans="1:87" ht="84" customHeight="1">
      <c r="A175" s="99" t="s">
        <v>204</v>
      </c>
      <c r="B175" s="513" t="s">
        <v>206</v>
      </c>
      <c r="C175" s="223"/>
      <c r="D175" s="3" t="s">
        <v>201</v>
      </c>
      <c r="E175" s="177" t="s">
        <v>165</v>
      </c>
      <c r="F175" s="178"/>
      <c r="G175" s="399" t="s">
        <v>33</v>
      </c>
      <c r="H175" s="233"/>
      <c r="I175" s="189">
        <f>K175*7.8</f>
        <v>195000000</v>
      </c>
      <c r="J175" s="189"/>
      <c r="K175" s="190">
        <v>25000000</v>
      </c>
      <c r="L175" s="527">
        <v>12210010</v>
      </c>
      <c r="M175" s="581">
        <v>130851.28342245989</v>
      </c>
      <c r="N175" s="530"/>
      <c r="O175" s="530"/>
      <c r="P175" s="580"/>
      <c r="Q175" s="530"/>
      <c r="R175" s="585"/>
      <c r="S175" s="530"/>
      <c r="T175" s="530"/>
      <c r="U175" s="530"/>
      <c r="V175" s="581">
        <f>X175*$K$4</f>
        <v>1020640.0106951871</v>
      </c>
      <c r="W175" s="530"/>
      <c r="X175" s="581">
        <f t="shared" ref="X175:X180" si="40">M175</f>
        <v>130851.28342245989</v>
      </c>
      <c r="Y175" s="530"/>
      <c r="Z175" s="530"/>
      <c r="AA175" s="530"/>
      <c r="AB175" s="530"/>
      <c r="AC175" s="530"/>
      <c r="AD175" s="530"/>
      <c r="AE175" s="530"/>
      <c r="AF175" s="530"/>
      <c r="AG175" s="530"/>
      <c r="AH175" s="530"/>
      <c r="AI175" s="530"/>
      <c r="AJ175" s="530"/>
      <c r="AK175" s="530"/>
      <c r="AL175" s="530"/>
      <c r="AM175" s="530"/>
      <c r="AN175" s="530"/>
      <c r="AO175" s="530"/>
      <c r="AP175" s="530"/>
      <c r="AQ175" s="530"/>
      <c r="AR175" s="530"/>
      <c r="AS175" s="530"/>
      <c r="AT175" s="531">
        <f t="shared" ref="AT175:AT180" si="41">N175+R175+V175+Z175+AD175+AH175+AL175+AP175</f>
        <v>1020640.0106951871</v>
      </c>
      <c r="AU175" s="531"/>
      <c r="AV175" s="531">
        <f>P175+T175+X175+AB175+AF175+AJ175+AN175+AR175</f>
        <v>130851.28342245989</v>
      </c>
      <c r="AW175" s="262"/>
      <c r="AX175" s="425">
        <f>I175-AT175</f>
        <v>193979359.98930481</v>
      </c>
      <c r="AY175" s="426">
        <f>K175-AV175</f>
        <v>24869148.716577541</v>
      </c>
      <c r="AZ175" s="262"/>
      <c r="BA175" s="118"/>
      <c r="BB175" s="118"/>
      <c r="BC175" s="118"/>
      <c r="BF175" s="118"/>
      <c r="BH175" s="102"/>
      <c r="BI175" s="102"/>
      <c r="BO175" s="474"/>
      <c r="BP175" s="6"/>
      <c r="BR175" s="3"/>
      <c r="BS175" s="474"/>
      <c r="BT175" s="6"/>
      <c r="BU175" s="6"/>
      <c r="BV175" s="6"/>
      <c r="BW175" s="6"/>
      <c r="BX175" s="6"/>
      <c r="BY175" s="6"/>
      <c r="BZ175" s="6"/>
      <c r="CA175" s="6"/>
      <c r="CB175" s="6"/>
      <c r="CC175" s="114">
        <v>5811659</v>
      </c>
      <c r="CD175" s="114">
        <v>753094.24</v>
      </c>
      <c r="CE175" s="115"/>
      <c r="CF175" s="6"/>
      <c r="CG175" s="114">
        <v>2859531</v>
      </c>
      <c r="CH175" s="114">
        <v>3522444.16</v>
      </c>
      <c r="CI175" s="114"/>
    </row>
    <row r="176" spans="1:87">
      <c r="A176" s="99"/>
      <c r="B176" s="515"/>
      <c r="C176" s="223"/>
      <c r="D176" s="3" t="s">
        <v>209</v>
      </c>
      <c r="E176" s="501" t="s">
        <v>164</v>
      </c>
      <c r="F176" s="179"/>
      <c r="G176" s="198" t="s">
        <v>33</v>
      </c>
      <c r="H176" s="186"/>
      <c r="I176" s="185">
        <f>K176*7.8</f>
        <v>117000000</v>
      </c>
      <c r="J176" s="185"/>
      <c r="K176" s="191">
        <v>15000000</v>
      </c>
      <c r="L176" s="527"/>
      <c r="M176" s="586"/>
      <c r="N176" s="530"/>
      <c r="O176" s="530"/>
      <c r="P176" s="530"/>
      <c r="Q176" s="530"/>
      <c r="R176" s="530"/>
      <c r="S176" s="530"/>
      <c r="T176" s="530"/>
      <c r="U176" s="530"/>
      <c r="V176" s="581">
        <f t="shared" ref="V176:V180" si="42">X176*$K$4</f>
        <v>0</v>
      </c>
      <c r="W176" s="530"/>
      <c r="X176" s="581">
        <f t="shared" si="40"/>
        <v>0</v>
      </c>
      <c r="Y176" s="530"/>
      <c r="Z176" s="530"/>
      <c r="AA176" s="530"/>
      <c r="AB176" s="530"/>
      <c r="AC176" s="530"/>
      <c r="AD176" s="530"/>
      <c r="AE176" s="530"/>
      <c r="AF176" s="530"/>
      <c r="AG176" s="530"/>
      <c r="AH176" s="530"/>
      <c r="AI176" s="530"/>
      <c r="AJ176" s="530"/>
      <c r="AK176" s="530"/>
      <c r="AL176" s="530"/>
      <c r="AM176" s="530"/>
      <c r="AN176" s="530"/>
      <c r="AO176" s="530"/>
      <c r="AP176" s="530"/>
      <c r="AQ176" s="530"/>
      <c r="AR176" s="530"/>
      <c r="AS176" s="530"/>
      <c r="AT176" s="531">
        <f t="shared" si="41"/>
        <v>0</v>
      </c>
      <c r="AU176" s="531"/>
      <c r="AV176" s="531">
        <f t="shared" ref="AV176:AV180" si="43">P176+T176+X176+AB176+AF176+AJ176+AN176+AR176</f>
        <v>0</v>
      </c>
      <c r="AW176" s="262"/>
      <c r="AX176" s="420"/>
      <c r="AY176" s="414"/>
      <c r="AZ176" s="262"/>
      <c r="BA176" s="118"/>
      <c r="BB176" s="118"/>
      <c r="BC176" s="118"/>
      <c r="BF176" s="118"/>
      <c r="BH176" s="102"/>
      <c r="BI176" s="102"/>
      <c r="BO176" s="474"/>
      <c r="BP176" s="6"/>
      <c r="BR176" s="3"/>
      <c r="BS176" s="474"/>
      <c r="BT176" s="6"/>
      <c r="BU176" s="6"/>
      <c r="BV176" s="6"/>
      <c r="BW176" s="6"/>
      <c r="BX176" s="6"/>
      <c r="BY176" s="6"/>
      <c r="BZ176" s="6"/>
      <c r="CA176" s="6"/>
      <c r="CB176" s="6"/>
      <c r="CC176" s="114"/>
      <c r="CD176" s="114"/>
      <c r="CE176" s="115"/>
      <c r="CF176" s="6"/>
      <c r="CG176" s="114"/>
      <c r="CH176" s="114"/>
      <c r="CI176" s="114"/>
    </row>
    <row r="177" spans="1:87">
      <c r="A177" s="99"/>
      <c r="B177" s="515"/>
      <c r="C177" s="223"/>
      <c r="D177" s="3" t="s">
        <v>209</v>
      </c>
      <c r="E177" s="501" t="s">
        <v>53</v>
      </c>
      <c r="F177" s="179"/>
      <c r="G177" s="198" t="s">
        <v>33</v>
      </c>
      <c r="H177" s="186"/>
      <c r="I177" s="185">
        <f>K177*7.8</f>
        <v>7800000</v>
      </c>
      <c r="J177" s="185"/>
      <c r="K177" s="191">
        <v>1000000</v>
      </c>
      <c r="L177" s="527"/>
      <c r="M177" s="586"/>
      <c r="N177" s="530"/>
      <c r="O177" s="530"/>
      <c r="P177" s="530"/>
      <c r="Q177" s="530"/>
      <c r="R177" s="530"/>
      <c r="S177" s="530"/>
      <c r="T177" s="530"/>
      <c r="U177" s="530"/>
      <c r="V177" s="581">
        <f t="shared" si="42"/>
        <v>0</v>
      </c>
      <c r="W177" s="530"/>
      <c r="X177" s="581">
        <f t="shared" si="40"/>
        <v>0</v>
      </c>
      <c r="Y177" s="530"/>
      <c r="Z177" s="530"/>
      <c r="AA177" s="530"/>
      <c r="AB177" s="530"/>
      <c r="AC177" s="530"/>
      <c r="AD177" s="530"/>
      <c r="AE177" s="530"/>
      <c r="AF177" s="530"/>
      <c r="AG177" s="530"/>
      <c r="AH177" s="530"/>
      <c r="AI177" s="530"/>
      <c r="AJ177" s="530"/>
      <c r="AK177" s="530"/>
      <c r="AL177" s="530"/>
      <c r="AM177" s="530"/>
      <c r="AN177" s="530"/>
      <c r="AO177" s="530"/>
      <c r="AP177" s="530"/>
      <c r="AQ177" s="530"/>
      <c r="AR177" s="530"/>
      <c r="AS177" s="530"/>
      <c r="AT177" s="531">
        <f t="shared" si="41"/>
        <v>0</v>
      </c>
      <c r="AU177" s="531"/>
      <c r="AV177" s="531">
        <f t="shared" si="43"/>
        <v>0</v>
      </c>
      <c r="AW177" s="262"/>
      <c r="AX177" s="420"/>
      <c r="AY177" s="414"/>
      <c r="AZ177" s="262"/>
      <c r="BA177" s="118"/>
      <c r="BB177" s="118"/>
      <c r="BC177" s="118"/>
      <c r="BF177" s="118"/>
      <c r="BH177" s="102"/>
      <c r="BI177" s="102"/>
      <c r="BO177" s="474"/>
      <c r="BP177" s="6"/>
      <c r="BR177" s="3"/>
      <c r="BS177" s="474"/>
      <c r="BT177" s="6"/>
      <c r="BU177" s="6"/>
      <c r="BV177" s="6"/>
      <c r="BW177" s="6"/>
      <c r="BX177" s="6"/>
      <c r="BY177" s="6"/>
      <c r="BZ177" s="6"/>
      <c r="CA177" s="6"/>
      <c r="CB177" s="6"/>
      <c r="CC177" s="114"/>
      <c r="CD177" s="114"/>
      <c r="CE177" s="115"/>
      <c r="CF177" s="6"/>
      <c r="CG177" s="114"/>
      <c r="CH177" s="114"/>
      <c r="CI177" s="114"/>
    </row>
    <row r="178" spans="1:87">
      <c r="A178" s="99"/>
      <c r="B178" s="515"/>
      <c r="C178" s="223"/>
      <c r="D178" s="3"/>
      <c r="E178" s="501"/>
      <c r="F178" s="179"/>
      <c r="G178" s="198"/>
      <c r="H178" s="186"/>
      <c r="I178" s="185"/>
      <c r="J178" s="185"/>
      <c r="K178" s="191"/>
      <c r="L178" s="527"/>
      <c r="M178" s="586"/>
      <c r="N178" s="530"/>
      <c r="O178" s="530"/>
      <c r="P178" s="530"/>
      <c r="Q178" s="530"/>
      <c r="R178" s="530"/>
      <c r="S178" s="530"/>
      <c r="T178" s="530"/>
      <c r="U178" s="530"/>
      <c r="V178" s="581">
        <f t="shared" si="42"/>
        <v>0</v>
      </c>
      <c r="W178" s="530"/>
      <c r="X178" s="581">
        <f t="shared" si="40"/>
        <v>0</v>
      </c>
      <c r="Y178" s="530"/>
      <c r="Z178" s="530"/>
      <c r="AA178" s="530"/>
      <c r="AB178" s="530"/>
      <c r="AC178" s="530"/>
      <c r="AD178" s="530"/>
      <c r="AE178" s="530"/>
      <c r="AF178" s="530"/>
      <c r="AG178" s="530"/>
      <c r="AH178" s="530"/>
      <c r="AI178" s="530"/>
      <c r="AJ178" s="530"/>
      <c r="AK178" s="530"/>
      <c r="AL178" s="530"/>
      <c r="AM178" s="530"/>
      <c r="AN178" s="530"/>
      <c r="AO178" s="530"/>
      <c r="AP178" s="530"/>
      <c r="AQ178" s="530"/>
      <c r="AR178" s="530"/>
      <c r="AS178" s="530"/>
      <c r="AT178" s="531">
        <f t="shared" si="41"/>
        <v>0</v>
      </c>
      <c r="AU178" s="531"/>
      <c r="AV178" s="531">
        <f t="shared" si="43"/>
        <v>0</v>
      </c>
      <c r="AW178" s="262"/>
      <c r="AX178" s="420"/>
      <c r="AY178" s="414"/>
      <c r="AZ178" s="262"/>
      <c r="BA178" s="118"/>
      <c r="BB178" s="118"/>
      <c r="BC178" s="118"/>
      <c r="BF178" s="118"/>
      <c r="BH178" s="102"/>
      <c r="BI178" s="102"/>
      <c r="BO178" s="474"/>
      <c r="BP178" s="6"/>
      <c r="BR178" s="3"/>
      <c r="BS178" s="474"/>
      <c r="BT178" s="6"/>
      <c r="BU178" s="6"/>
      <c r="BV178" s="6"/>
      <c r="BW178" s="6"/>
      <c r="BX178" s="6"/>
      <c r="BY178" s="6"/>
      <c r="BZ178" s="6"/>
      <c r="CA178" s="6"/>
      <c r="CB178" s="6"/>
      <c r="CC178" s="114"/>
      <c r="CD178" s="114"/>
      <c r="CE178" s="115"/>
      <c r="CF178" s="6"/>
      <c r="CG178" s="114"/>
      <c r="CH178" s="114"/>
      <c r="CI178" s="114"/>
    </row>
    <row r="179" spans="1:87">
      <c r="A179" s="99"/>
      <c r="B179" s="224"/>
      <c r="D179" s="3" t="s">
        <v>201</v>
      </c>
      <c r="E179" s="476" t="s">
        <v>10</v>
      </c>
      <c r="F179" s="179"/>
      <c r="G179" s="198" t="s">
        <v>33</v>
      </c>
      <c r="H179" s="216"/>
      <c r="I179" s="185">
        <f t="shared" ref="I179:I180" si="44">K179*7.8</f>
        <v>7800000</v>
      </c>
      <c r="J179" s="185"/>
      <c r="K179" s="191">
        <v>1000000</v>
      </c>
      <c r="L179" s="527"/>
      <c r="M179" s="574"/>
      <c r="N179" s="580"/>
      <c r="O179" s="580"/>
      <c r="P179" s="580"/>
      <c r="Q179" s="580"/>
      <c r="R179" s="580"/>
      <c r="S179" s="580"/>
      <c r="T179" s="580"/>
      <c r="U179" s="580"/>
      <c r="V179" s="581">
        <f t="shared" si="42"/>
        <v>0</v>
      </c>
      <c r="W179" s="580"/>
      <c r="X179" s="581">
        <f t="shared" si="40"/>
        <v>0</v>
      </c>
      <c r="Y179" s="580"/>
      <c r="Z179" s="580"/>
      <c r="AA179" s="580"/>
      <c r="AB179" s="580"/>
      <c r="AC179" s="580"/>
      <c r="AD179" s="580"/>
      <c r="AE179" s="580"/>
      <c r="AF179" s="580"/>
      <c r="AG179" s="580"/>
      <c r="AH179" s="580"/>
      <c r="AI179" s="580"/>
      <c r="AJ179" s="580"/>
      <c r="AK179" s="580"/>
      <c r="AL179" s="580"/>
      <c r="AM179" s="580"/>
      <c r="AN179" s="580"/>
      <c r="AO179" s="580"/>
      <c r="AP179" s="580"/>
      <c r="AQ179" s="580"/>
      <c r="AR179" s="580"/>
      <c r="AS179" s="580"/>
      <c r="AT179" s="531">
        <f t="shared" si="41"/>
        <v>0</v>
      </c>
      <c r="AU179" s="531"/>
      <c r="AV179" s="531">
        <f t="shared" si="43"/>
        <v>0</v>
      </c>
      <c r="AX179" s="427"/>
      <c r="AY179" s="428"/>
      <c r="BA179" s="224"/>
      <c r="BB179" s="224"/>
      <c r="BC179" s="224"/>
      <c r="BF179" s="224"/>
      <c r="BH179" s="224"/>
      <c r="BI179" s="224"/>
      <c r="BO179" s="113"/>
      <c r="BP179" s="6"/>
      <c r="BR179" s="6"/>
      <c r="BS179" s="113"/>
      <c r="BT179" s="6"/>
      <c r="BU179" s="6"/>
      <c r="BV179" s="6"/>
      <c r="BW179" s="6"/>
      <c r="BX179" s="6"/>
      <c r="BY179" s="6"/>
      <c r="BZ179" s="6"/>
      <c r="CA179" s="6"/>
      <c r="CB179" s="6"/>
      <c r="CC179" s="120" t="s">
        <v>77</v>
      </c>
      <c r="CD179" s="120" t="s">
        <v>62</v>
      </c>
      <c r="CE179" s="121"/>
      <c r="CF179" s="6"/>
      <c r="CG179" s="120" t="s">
        <v>72</v>
      </c>
      <c r="CH179" s="6"/>
      <c r="CI179" s="6"/>
    </row>
    <row r="180" spans="1:87">
      <c r="A180" s="105"/>
      <c r="B180" s="105"/>
      <c r="D180" s="3" t="s">
        <v>201</v>
      </c>
      <c r="E180" s="476" t="s">
        <v>207</v>
      </c>
      <c r="F180" s="179"/>
      <c r="G180" s="198" t="s">
        <v>33</v>
      </c>
      <c r="H180" s="185"/>
      <c r="I180" s="185">
        <f t="shared" si="44"/>
        <v>132600000</v>
      </c>
      <c r="J180" s="185"/>
      <c r="K180" s="523">
        <v>17000000</v>
      </c>
      <c r="L180" s="527">
        <v>93444435.75</v>
      </c>
      <c r="M180" s="581">
        <v>1046154</v>
      </c>
      <c r="N180" s="580"/>
      <c r="O180" s="580"/>
      <c r="P180" s="580"/>
      <c r="Q180" s="580"/>
      <c r="R180" s="580"/>
      <c r="S180" s="580"/>
      <c r="T180" s="580"/>
      <c r="U180" s="580"/>
      <c r="V180" s="581">
        <f t="shared" si="42"/>
        <v>8160001.2000000002</v>
      </c>
      <c r="W180" s="580"/>
      <c r="X180" s="581">
        <f t="shared" si="40"/>
        <v>1046154</v>
      </c>
      <c r="Y180" s="580"/>
      <c r="Z180" s="581"/>
      <c r="AA180" s="587"/>
      <c r="AB180" s="581"/>
      <c r="AC180" s="580"/>
      <c r="AD180" s="580"/>
      <c r="AE180" s="580"/>
      <c r="AF180" s="580"/>
      <c r="AG180" s="580"/>
      <c r="AH180" s="580"/>
      <c r="AI180" s="580"/>
      <c r="AJ180" s="580"/>
      <c r="AK180" s="580"/>
      <c r="AL180" s="580"/>
      <c r="AM180" s="580"/>
      <c r="AN180" s="580"/>
      <c r="AO180" s="580"/>
      <c r="AP180" s="580"/>
      <c r="AQ180" s="580"/>
      <c r="AR180" s="580"/>
      <c r="AS180" s="580"/>
      <c r="AT180" s="531">
        <f t="shared" si="41"/>
        <v>8160001.2000000002</v>
      </c>
      <c r="AU180" s="531"/>
      <c r="AV180" s="531">
        <f t="shared" si="43"/>
        <v>1046154</v>
      </c>
      <c r="AW180" s="111"/>
      <c r="AX180" s="420">
        <f>I180-AT180</f>
        <v>124439998.8</v>
      </c>
      <c r="AY180" s="414">
        <f>K180-AV180</f>
        <v>15953846</v>
      </c>
      <c r="BO180" s="113"/>
      <c r="BP180" s="6"/>
      <c r="BR180" s="6"/>
      <c r="BS180" s="113"/>
      <c r="BT180" s="6"/>
      <c r="BU180" s="6"/>
      <c r="BV180" s="6"/>
      <c r="BW180" s="6"/>
      <c r="BX180" s="6"/>
      <c r="BY180" s="6"/>
      <c r="BZ180" s="6"/>
      <c r="CA180" s="6"/>
      <c r="CB180" s="6"/>
      <c r="CC180" s="6"/>
      <c r="CD180" s="6"/>
      <c r="CE180" s="70"/>
      <c r="CF180" s="6"/>
      <c r="CG180" s="6"/>
      <c r="CH180" s="6"/>
      <c r="CI180" s="6"/>
    </row>
    <row r="181" spans="1:87">
      <c r="A181" s="105"/>
      <c r="B181" s="105"/>
      <c r="E181" s="476"/>
      <c r="F181" s="179"/>
      <c r="G181" s="198"/>
      <c r="H181" s="185"/>
      <c r="I181" s="185"/>
      <c r="J181" s="185"/>
      <c r="K181" s="191"/>
      <c r="L181" s="527"/>
      <c r="M181" s="574"/>
      <c r="N181" s="573"/>
      <c r="O181" s="573"/>
      <c r="P181" s="573"/>
      <c r="Q181" s="573"/>
      <c r="R181" s="573"/>
      <c r="S181" s="573"/>
      <c r="T181" s="573"/>
      <c r="U181" s="573"/>
      <c r="V181" s="573"/>
      <c r="W181" s="573"/>
      <c r="X181" s="573"/>
      <c r="Y181" s="573"/>
      <c r="Z181" s="581"/>
      <c r="AA181" s="588"/>
      <c r="AB181" s="581"/>
      <c r="AC181" s="573"/>
      <c r="AD181" s="573"/>
      <c r="AE181" s="573"/>
      <c r="AF181" s="573"/>
      <c r="AG181" s="573"/>
      <c r="AH181" s="573"/>
      <c r="AI181" s="573"/>
      <c r="AJ181" s="573"/>
      <c r="AK181" s="573"/>
      <c r="AL181" s="573"/>
      <c r="AM181" s="573"/>
      <c r="AN181" s="573"/>
      <c r="AO181" s="573"/>
      <c r="AP181" s="573"/>
      <c r="AQ181" s="573"/>
      <c r="AR181" s="573"/>
      <c r="AS181" s="573"/>
      <c r="AT181" s="531">
        <f t="shared" ref="AT181:AT191" si="45">N181+R181+V181+Z181+AD181+AH181+AL181+AP181</f>
        <v>0</v>
      </c>
      <c r="AU181" s="531"/>
      <c r="AV181" s="531">
        <f t="shared" ref="AV181:AV191" si="46">P181+T181+X181+AB181+AF181+AJ181+AN181+AR181</f>
        <v>0</v>
      </c>
      <c r="AW181" s="111"/>
      <c r="AX181" s="420"/>
      <c r="AY181" s="414"/>
      <c r="BO181" s="113"/>
      <c r="BP181" s="6"/>
      <c r="BR181" s="6"/>
      <c r="BS181" s="113"/>
      <c r="BT181" s="6"/>
      <c r="BU181" s="6"/>
      <c r="BV181" s="6"/>
      <c r="BW181" s="6"/>
      <c r="BX181" s="6"/>
      <c r="BY181" s="6"/>
      <c r="BZ181" s="6"/>
      <c r="CA181" s="6"/>
      <c r="CB181" s="6"/>
      <c r="CC181" s="6"/>
      <c r="CD181" s="6"/>
      <c r="CE181" s="70"/>
      <c r="CF181" s="6"/>
      <c r="CG181" s="6"/>
      <c r="CH181" s="6"/>
      <c r="CI181" s="6"/>
    </row>
    <row r="182" spans="1:87">
      <c r="A182" s="105"/>
      <c r="B182" s="105"/>
      <c r="D182" s="106" t="s">
        <v>208</v>
      </c>
      <c r="E182" s="476" t="s">
        <v>155</v>
      </c>
      <c r="F182" s="179"/>
      <c r="G182" s="198" t="s">
        <v>121</v>
      </c>
      <c r="H182" s="185">
        <f>1200000000</f>
        <v>1200000000</v>
      </c>
      <c r="I182" s="185"/>
      <c r="J182" s="185"/>
      <c r="K182" s="191">
        <f>H182/$K$3</f>
        <v>12834224.598930482</v>
      </c>
      <c r="L182" s="527">
        <v>1162804291.6900001</v>
      </c>
      <c r="M182" s="581">
        <v>12899261.869899999</v>
      </c>
      <c r="N182" s="573"/>
      <c r="O182" s="573"/>
      <c r="P182" s="573"/>
      <c r="Q182" s="573"/>
      <c r="R182" s="573"/>
      <c r="S182" s="573"/>
      <c r="T182" s="573"/>
      <c r="U182" s="573"/>
      <c r="V182" s="573"/>
      <c r="W182" s="573"/>
      <c r="X182" s="573"/>
      <c r="Y182" s="573"/>
      <c r="Z182" s="581"/>
      <c r="AA182" s="588"/>
      <c r="AB182" s="581"/>
      <c r="AC182" s="573"/>
      <c r="AD182" s="573">
        <f>AF182*$K$4</f>
        <v>100614242.58521999</v>
      </c>
      <c r="AE182" s="573"/>
      <c r="AF182" s="573">
        <f>M182</f>
        <v>12899261.869899999</v>
      </c>
      <c r="AG182" s="573"/>
      <c r="AH182" s="573"/>
      <c r="AI182" s="573"/>
      <c r="AJ182" s="573"/>
      <c r="AK182" s="573"/>
      <c r="AL182" s="573"/>
      <c r="AM182" s="573"/>
      <c r="AN182" s="573"/>
      <c r="AO182" s="573"/>
      <c r="AP182" s="573"/>
      <c r="AQ182" s="573"/>
      <c r="AR182" s="573"/>
      <c r="AS182" s="573"/>
      <c r="AT182" s="531">
        <f t="shared" si="45"/>
        <v>100614242.58521999</v>
      </c>
      <c r="AU182" s="531"/>
      <c r="AV182" s="531">
        <f t="shared" si="46"/>
        <v>12899261.869899999</v>
      </c>
      <c r="AW182" s="111"/>
      <c r="AX182" s="420"/>
      <c r="AY182" s="414"/>
      <c r="BO182" s="113"/>
      <c r="BP182" s="6"/>
      <c r="BR182" s="6"/>
      <c r="BS182" s="113"/>
      <c r="BT182" s="6"/>
      <c r="BU182" s="6"/>
      <c r="BV182" s="6"/>
      <c r="BW182" s="6"/>
      <c r="BX182" s="6"/>
      <c r="BY182" s="6"/>
      <c r="BZ182" s="6"/>
      <c r="CA182" s="6"/>
      <c r="CB182" s="6"/>
      <c r="CC182" s="6"/>
      <c r="CD182" s="6"/>
      <c r="CE182" s="70"/>
      <c r="CF182" s="6"/>
      <c r="CG182" s="6"/>
      <c r="CH182" s="6"/>
      <c r="CI182" s="6"/>
    </row>
    <row r="183" spans="1:87">
      <c r="A183" s="105"/>
      <c r="B183" s="105"/>
      <c r="D183" s="106" t="s">
        <v>208</v>
      </c>
      <c r="E183" s="476" t="s">
        <v>199</v>
      </c>
      <c r="F183" s="179"/>
      <c r="G183" s="198" t="s">
        <v>121</v>
      </c>
      <c r="H183" s="185">
        <f>200000000</f>
        <v>200000000</v>
      </c>
      <c r="I183" s="185"/>
      <c r="J183" s="185"/>
      <c r="K183" s="191">
        <f>H183/$K$3</f>
        <v>2139037.4331550803</v>
      </c>
      <c r="L183" s="527">
        <v>42086823.850000001</v>
      </c>
      <c r="M183" s="581">
        <v>473172</v>
      </c>
      <c r="N183" s="573"/>
      <c r="O183" s="573"/>
      <c r="P183" s="573"/>
      <c r="Q183" s="573"/>
      <c r="R183" s="573"/>
      <c r="S183" s="573"/>
      <c r="T183" s="573"/>
      <c r="U183" s="573"/>
      <c r="V183" s="573"/>
      <c r="W183" s="573"/>
      <c r="X183" s="573"/>
      <c r="Y183" s="573"/>
      <c r="Z183" s="581"/>
      <c r="AA183" s="588"/>
      <c r="AB183" s="581"/>
      <c r="AC183" s="573"/>
      <c r="AD183" s="573">
        <f t="shared" ref="AD183:AD184" si="47">AF183*$K$4</f>
        <v>3690741.6</v>
      </c>
      <c r="AE183" s="573"/>
      <c r="AF183" s="573">
        <f>M183</f>
        <v>473172</v>
      </c>
      <c r="AG183" s="573"/>
      <c r="AH183" s="573"/>
      <c r="AI183" s="573"/>
      <c r="AJ183" s="573"/>
      <c r="AK183" s="573"/>
      <c r="AL183" s="573"/>
      <c r="AM183" s="573"/>
      <c r="AN183" s="573"/>
      <c r="AO183" s="573"/>
      <c r="AP183" s="573"/>
      <c r="AQ183" s="573"/>
      <c r="AR183" s="573"/>
      <c r="AS183" s="573"/>
      <c r="AT183" s="531">
        <f t="shared" si="45"/>
        <v>3690741.6</v>
      </c>
      <c r="AU183" s="531"/>
      <c r="AV183" s="531">
        <f t="shared" si="46"/>
        <v>473172</v>
      </c>
      <c r="AW183" s="111"/>
      <c r="AX183" s="420"/>
      <c r="AY183" s="414"/>
      <c r="BO183" s="113"/>
      <c r="BP183" s="6"/>
      <c r="BR183" s="6"/>
      <c r="BS183" s="113"/>
      <c r="BT183" s="6"/>
      <c r="BU183" s="6"/>
      <c r="BV183" s="6"/>
      <c r="BW183" s="6"/>
      <c r="BX183" s="6"/>
      <c r="BY183" s="6"/>
      <c r="BZ183" s="6"/>
      <c r="CA183" s="6"/>
      <c r="CB183" s="6"/>
      <c r="CC183" s="6"/>
      <c r="CD183" s="6"/>
      <c r="CE183" s="70"/>
      <c r="CF183" s="6"/>
      <c r="CG183" s="6"/>
      <c r="CH183" s="6"/>
      <c r="CI183" s="6"/>
    </row>
    <row r="184" spans="1:87">
      <c r="A184" s="105"/>
      <c r="B184" s="105"/>
      <c r="D184" s="106" t="s">
        <v>208</v>
      </c>
      <c r="E184" s="501" t="s">
        <v>202</v>
      </c>
      <c r="F184" s="179"/>
      <c r="G184" s="198" t="s">
        <v>121</v>
      </c>
      <c r="H184" s="185">
        <f>100000000</f>
        <v>100000000</v>
      </c>
      <c r="I184" s="185"/>
      <c r="J184" s="185"/>
      <c r="K184" s="191">
        <f>H184/$K$3</f>
        <v>1069518.7165775402</v>
      </c>
      <c r="L184" s="527">
        <f>30168058.6+70563350</f>
        <v>100731408.59999999</v>
      </c>
      <c r="M184" s="574">
        <v>1077341.2684491978</v>
      </c>
      <c r="N184" s="573"/>
      <c r="O184" s="573"/>
      <c r="P184" s="573"/>
      <c r="Q184" s="573"/>
      <c r="R184" s="573"/>
      <c r="S184" s="573"/>
      <c r="T184" s="573"/>
      <c r="U184" s="573"/>
      <c r="V184" s="573"/>
      <c r="W184" s="573"/>
      <c r="X184" s="573"/>
      <c r="Y184" s="573"/>
      <c r="Z184" s="581"/>
      <c r="AA184" s="588"/>
      <c r="AB184" s="581"/>
      <c r="AC184" s="573"/>
      <c r="AD184" s="573">
        <f t="shared" si="47"/>
        <v>8403261.8939037416</v>
      </c>
      <c r="AE184" s="573"/>
      <c r="AF184" s="573">
        <f>M184</f>
        <v>1077341.2684491978</v>
      </c>
      <c r="AG184" s="573"/>
      <c r="AH184" s="573"/>
      <c r="AI184" s="573"/>
      <c r="AJ184" s="573"/>
      <c r="AK184" s="573"/>
      <c r="AL184" s="573"/>
      <c r="AM184" s="573"/>
      <c r="AN184" s="573"/>
      <c r="AO184" s="573"/>
      <c r="AP184" s="573"/>
      <c r="AQ184" s="573"/>
      <c r="AR184" s="573"/>
      <c r="AS184" s="573"/>
      <c r="AT184" s="531">
        <f t="shared" si="45"/>
        <v>8403261.8939037416</v>
      </c>
      <c r="AU184" s="531"/>
      <c r="AV184" s="531">
        <f t="shared" si="46"/>
        <v>1077341.2684491978</v>
      </c>
      <c r="AW184" s="111"/>
      <c r="AX184" s="420"/>
      <c r="AY184" s="414"/>
      <c r="BO184" s="113"/>
      <c r="BP184" s="6"/>
      <c r="BR184" s="6"/>
      <c r="BS184" s="113"/>
      <c r="BT184" s="6"/>
      <c r="BU184" s="6"/>
      <c r="BV184" s="6"/>
      <c r="BW184" s="6"/>
      <c r="BX184" s="6"/>
      <c r="BY184" s="6"/>
      <c r="BZ184" s="6"/>
      <c r="CA184" s="6"/>
      <c r="CB184" s="6"/>
      <c r="CC184" s="6"/>
      <c r="CD184" s="6"/>
      <c r="CE184" s="70"/>
      <c r="CF184" s="6"/>
      <c r="CG184" s="6"/>
      <c r="CH184" s="6"/>
      <c r="CI184" s="6"/>
    </row>
    <row r="185" spans="1:87">
      <c r="A185" s="105"/>
      <c r="B185" s="105"/>
      <c r="E185" s="476"/>
      <c r="F185" s="179"/>
      <c r="G185" s="198"/>
      <c r="H185" s="185"/>
      <c r="I185" s="185"/>
      <c r="J185" s="185"/>
      <c r="K185" s="191"/>
      <c r="L185" s="527"/>
      <c r="M185" s="574"/>
      <c r="N185" s="573"/>
      <c r="O185" s="573"/>
      <c r="P185" s="573"/>
      <c r="Q185" s="573"/>
      <c r="R185" s="573"/>
      <c r="S185" s="573"/>
      <c r="T185" s="573"/>
      <c r="U185" s="573"/>
      <c r="V185" s="573"/>
      <c r="W185" s="573"/>
      <c r="X185" s="573"/>
      <c r="Y185" s="573"/>
      <c r="Z185" s="581"/>
      <c r="AA185" s="588"/>
      <c r="AB185" s="581"/>
      <c r="AC185" s="573"/>
      <c r="AD185" s="573"/>
      <c r="AE185" s="573"/>
      <c r="AF185" s="573"/>
      <c r="AG185" s="573"/>
      <c r="AH185" s="573"/>
      <c r="AI185" s="573"/>
      <c r="AJ185" s="573"/>
      <c r="AK185" s="573"/>
      <c r="AL185" s="573"/>
      <c r="AM185" s="573"/>
      <c r="AN185" s="573"/>
      <c r="AO185" s="573"/>
      <c r="AP185" s="573"/>
      <c r="AQ185" s="573"/>
      <c r="AR185" s="573"/>
      <c r="AS185" s="573"/>
      <c r="AT185" s="531">
        <f t="shared" si="45"/>
        <v>0</v>
      </c>
      <c r="AU185" s="531"/>
      <c r="AV185" s="531">
        <f t="shared" si="46"/>
        <v>0</v>
      </c>
      <c r="AW185" s="111"/>
      <c r="AX185" s="420"/>
      <c r="AY185" s="414"/>
      <c r="BO185" s="113"/>
      <c r="BP185" s="6"/>
      <c r="BR185" s="6"/>
      <c r="BS185" s="113"/>
      <c r="BT185" s="6"/>
      <c r="BU185" s="6"/>
      <c r="BV185" s="6"/>
      <c r="BW185" s="6"/>
      <c r="BX185" s="6"/>
      <c r="BY185" s="6"/>
      <c r="BZ185" s="6"/>
      <c r="CA185" s="6"/>
      <c r="CB185" s="6"/>
      <c r="CC185" s="6"/>
      <c r="CD185" s="6"/>
      <c r="CE185" s="70"/>
      <c r="CF185" s="6"/>
      <c r="CG185" s="6"/>
      <c r="CH185" s="6"/>
      <c r="CI185" s="6"/>
    </row>
    <row r="186" spans="1:87">
      <c r="A186" s="105"/>
      <c r="B186" s="105"/>
      <c r="D186" s="106" t="s">
        <v>210</v>
      </c>
      <c r="E186" s="501" t="s">
        <v>155</v>
      </c>
      <c r="F186" s="179"/>
      <c r="G186" s="198" t="s">
        <v>121</v>
      </c>
      <c r="H186" s="185">
        <f>1200000000</f>
        <v>1200000000</v>
      </c>
      <c r="I186" s="185"/>
      <c r="J186" s="185"/>
      <c r="K186" s="191">
        <f>H186/$K$3</f>
        <v>12834224.598930482</v>
      </c>
      <c r="L186" s="527">
        <f>2604995.38+359932894.24+421838663.44</f>
        <v>784376553.05999994</v>
      </c>
      <c r="M186" s="574">
        <v>8674132.1004999988</v>
      </c>
      <c r="N186" s="573"/>
      <c r="O186" s="573"/>
      <c r="P186" s="573"/>
      <c r="Q186" s="573"/>
      <c r="R186" s="573"/>
      <c r="S186" s="573"/>
      <c r="T186" s="573"/>
      <c r="U186" s="573"/>
      <c r="V186" s="573"/>
      <c r="W186" s="573"/>
      <c r="X186" s="573"/>
      <c r="Y186" s="573"/>
      <c r="Z186" s="581"/>
      <c r="AA186" s="588"/>
      <c r="AB186" s="581"/>
      <c r="AC186" s="573"/>
      <c r="AD186" s="573"/>
      <c r="AE186" s="573"/>
      <c r="AF186" s="573"/>
      <c r="AG186" s="573"/>
      <c r="AH186" s="573">
        <f>AJ186*$K$4</f>
        <v>67658230.383899987</v>
      </c>
      <c r="AI186" s="573"/>
      <c r="AJ186" s="573">
        <f>M186</f>
        <v>8674132.1004999988</v>
      </c>
      <c r="AK186" s="573"/>
      <c r="AL186" s="573"/>
      <c r="AM186" s="573"/>
      <c r="AN186" s="573"/>
      <c r="AO186" s="573"/>
      <c r="AP186" s="573"/>
      <c r="AQ186" s="573"/>
      <c r="AR186" s="573"/>
      <c r="AS186" s="573"/>
      <c r="AT186" s="531">
        <f t="shared" si="45"/>
        <v>67658230.383899987</v>
      </c>
      <c r="AU186" s="531"/>
      <c r="AV186" s="531">
        <f t="shared" si="46"/>
        <v>8674132.1004999988</v>
      </c>
      <c r="AW186" s="111"/>
      <c r="AX186" s="420"/>
      <c r="AY186" s="414"/>
      <c r="BO186" s="113"/>
      <c r="BP186" s="6"/>
      <c r="BR186" s="6"/>
      <c r="BS186" s="113"/>
      <c r="BT186" s="6"/>
      <c r="BU186" s="6"/>
      <c r="BV186" s="6"/>
      <c r="BW186" s="6"/>
      <c r="BX186" s="6"/>
      <c r="BY186" s="6"/>
      <c r="BZ186" s="6"/>
      <c r="CA186" s="6"/>
      <c r="CB186" s="6"/>
      <c r="CC186" s="6"/>
      <c r="CD186" s="6"/>
      <c r="CE186" s="70"/>
      <c r="CF186" s="6"/>
      <c r="CG186" s="6"/>
      <c r="CH186" s="6"/>
      <c r="CI186" s="6"/>
    </row>
    <row r="187" spans="1:87">
      <c r="A187" s="105"/>
      <c r="B187" s="105"/>
      <c r="D187" s="106" t="s">
        <v>210</v>
      </c>
      <c r="E187" s="501" t="s">
        <v>199</v>
      </c>
      <c r="F187" s="179"/>
      <c r="G187" s="198" t="s">
        <v>121</v>
      </c>
      <c r="H187" s="185">
        <f>50000000</f>
        <v>50000000</v>
      </c>
      <c r="I187" s="185"/>
      <c r="J187" s="185"/>
      <c r="K187" s="191">
        <f>H187/$K$3</f>
        <v>534759.35828877008</v>
      </c>
      <c r="L187" s="527"/>
      <c r="M187" s="574"/>
      <c r="N187" s="589"/>
      <c r="O187" s="573"/>
      <c r="P187" s="573"/>
      <c r="Q187" s="573"/>
      <c r="R187" s="573"/>
      <c r="S187" s="573"/>
      <c r="T187" s="573"/>
      <c r="U187" s="573"/>
      <c r="V187" s="573"/>
      <c r="W187" s="573"/>
      <c r="X187" s="573"/>
      <c r="Y187" s="573"/>
      <c r="Z187" s="581"/>
      <c r="AA187" s="588"/>
      <c r="AB187" s="581"/>
      <c r="AC187" s="573"/>
      <c r="AD187" s="573"/>
      <c r="AE187" s="573"/>
      <c r="AF187" s="573"/>
      <c r="AG187" s="573"/>
      <c r="AH187" s="573">
        <f t="shared" ref="AH187:AH188" si="48">AJ187*$K$4</f>
        <v>0</v>
      </c>
      <c r="AI187" s="573"/>
      <c r="AJ187" s="573">
        <f>M187</f>
        <v>0</v>
      </c>
      <c r="AK187" s="573"/>
      <c r="AL187" s="573"/>
      <c r="AM187" s="573"/>
      <c r="AN187" s="573"/>
      <c r="AO187" s="573"/>
      <c r="AP187" s="573"/>
      <c r="AQ187" s="573"/>
      <c r="AR187" s="573"/>
      <c r="AS187" s="573"/>
      <c r="AT187" s="531">
        <f t="shared" si="45"/>
        <v>0</v>
      </c>
      <c r="AU187" s="531"/>
      <c r="AV187" s="531">
        <f t="shared" si="46"/>
        <v>0</v>
      </c>
      <c r="AW187" s="111"/>
      <c r="AX187" s="420"/>
      <c r="AY187" s="414"/>
      <c r="BO187" s="113"/>
      <c r="BP187" s="6"/>
      <c r="BR187" s="6"/>
      <c r="BS187" s="113"/>
      <c r="BT187" s="6"/>
      <c r="BU187" s="6"/>
      <c r="BV187" s="6"/>
      <c r="BW187" s="6"/>
      <c r="BX187" s="6"/>
      <c r="BY187" s="6"/>
      <c r="BZ187" s="6"/>
      <c r="CA187" s="6"/>
      <c r="CB187" s="6"/>
      <c r="CC187" s="6"/>
      <c r="CD187" s="6"/>
      <c r="CE187" s="70"/>
      <c r="CF187" s="6"/>
      <c r="CG187" s="6"/>
      <c r="CH187" s="6"/>
      <c r="CI187" s="6"/>
    </row>
    <row r="188" spans="1:87">
      <c r="A188" s="105"/>
      <c r="B188" s="105"/>
      <c r="D188" s="106" t="s">
        <v>208</v>
      </c>
      <c r="E188" s="501" t="s">
        <v>202</v>
      </c>
      <c r="F188" s="179"/>
      <c r="G188" s="198" t="s">
        <v>121</v>
      </c>
      <c r="H188" s="185">
        <f>100000000</f>
        <v>100000000</v>
      </c>
      <c r="I188" s="185"/>
      <c r="J188" s="185"/>
      <c r="K188" s="191">
        <f>H188/$K$3</f>
        <v>1069518.7165775402</v>
      </c>
      <c r="L188" s="527">
        <f>27262500+11307721.97</f>
        <v>38570221.969999999</v>
      </c>
      <c r="M188" s="574">
        <v>412515.74299465242</v>
      </c>
      <c r="N188" s="573"/>
      <c r="O188" s="573"/>
      <c r="P188" s="573"/>
      <c r="Q188" s="573"/>
      <c r="R188" s="573"/>
      <c r="S188" s="573"/>
      <c r="T188" s="573"/>
      <c r="U188" s="573"/>
      <c r="V188" s="573"/>
      <c r="W188" s="573"/>
      <c r="X188" s="573"/>
      <c r="Y188" s="573"/>
      <c r="Z188" s="581"/>
      <c r="AA188" s="588"/>
      <c r="AB188" s="581"/>
      <c r="AC188" s="573"/>
      <c r="AD188" s="573"/>
      <c r="AE188" s="573"/>
      <c r="AF188" s="573"/>
      <c r="AG188" s="573"/>
      <c r="AH188" s="573">
        <f t="shared" si="48"/>
        <v>3217622.795358289</v>
      </c>
      <c r="AI188" s="573"/>
      <c r="AJ188" s="573">
        <f>M188</f>
        <v>412515.74299465242</v>
      </c>
      <c r="AK188" s="573"/>
      <c r="AL188" s="573"/>
      <c r="AM188" s="573"/>
      <c r="AN188" s="573"/>
      <c r="AO188" s="573"/>
      <c r="AP188" s="573"/>
      <c r="AQ188" s="573"/>
      <c r="AR188" s="573"/>
      <c r="AS188" s="573"/>
      <c r="AT188" s="531">
        <f t="shared" si="45"/>
        <v>3217622.795358289</v>
      </c>
      <c r="AU188" s="531"/>
      <c r="AV188" s="531">
        <f t="shared" si="46"/>
        <v>412515.74299465242</v>
      </c>
      <c r="AW188" s="111"/>
      <c r="AX188" s="420"/>
      <c r="AY188" s="414"/>
      <c r="BO188" s="113"/>
      <c r="BP188" s="6"/>
      <c r="BR188" s="6"/>
      <c r="BS188" s="113"/>
      <c r="BT188" s="6"/>
      <c r="BU188" s="6"/>
      <c r="BV188" s="6"/>
      <c r="BW188" s="6"/>
      <c r="BX188" s="6"/>
      <c r="BY188" s="6"/>
      <c r="BZ188" s="6"/>
      <c r="CA188" s="6"/>
      <c r="CB188" s="6"/>
      <c r="CC188" s="6"/>
      <c r="CD188" s="6"/>
      <c r="CE188" s="70"/>
      <c r="CF188" s="6"/>
      <c r="CG188" s="6"/>
      <c r="CH188" s="6"/>
      <c r="CI188" s="6"/>
    </row>
    <row r="189" spans="1:87">
      <c r="A189" s="105"/>
      <c r="B189" s="105"/>
      <c r="E189" s="476"/>
      <c r="F189" s="179"/>
      <c r="G189" s="198"/>
      <c r="H189" s="185"/>
      <c r="I189" s="185"/>
      <c r="J189" s="185"/>
      <c r="K189" s="191"/>
      <c r="L189" s="527"/>
      <c r="M189" s="579"/>
      <c r="N189" s="590"/>
      <c r="O189" s="573"/>
      <c r="P189" s="573"/>
      <c r="Q189" s="573"/>
      <c r="R189" s="573"/>
      <c r="S189" s="573"/>
      <c r="T189" s="573"/>
      <c r="U189" s="573"/>
      <c r="V189" s="573"/>
      <c r="W189" s="573"/>
      <c r="X189" s="573"/>
      <c r="Y189" s="573"/>
      <c r="Z189" s="581"/>
      <c r="AA189" s="588"/>
      <c r="AB189" s="581"/>
      <c r="AC189" s="573"/>
      <c r="AD189" s="573"/>
      <c r="AE189" s="573"/>
      <c r="AF189" s="573"/>
      <c r="AG189" s="573"/>
      <c r="AH189" s="573"/>
      <c r="AI189" s="573"/>
      <c r="AJ189" s="573"/>
      <c r="AK189" s="573"/>
      <c r="AL189" s="573"/>
      <c r="AM189" s="573"/>
      <c r="AN189" s="573"/>
      <c r="AO189" s="573"/>
      <c r="AP189" s="573"/>
      <c r="AQ189" s="573"/>
      <c r="AR189" s="573"/>
      <c r="AS189" s="573"/>
      <c r="AT189" s="531">
        <f t="shared" si="45"/>
        <v>0</v>
      </c>
      <c r="AU189" s="531"/>
      <c r="AV189" s="531">
        <f t="shared" si="46"/>
        <v>0</v>
      </c>
      <c r="AW189" s="111"/>
      <c r="AX189" s="420"/>
      <c r="AY189" s="414"/>
      <c r="BO189" s="113"/>
      <c r="BP189" s="6"/>
      <c r="BR189" s="6"/>
      <c r="BS189" s="113"/>
      <c r="BT189" s="6"/>
      <c r="BU189" s="6"/>
      <c r="BV189" s="6"/>
      <c r="BW189" s="6"/>
      <c r="BX189" s="6"/>
      <c r="BY189" s="6"/>
      <c r="BZ189" s="6"/>
      <c r="CA189" s="6"/>
      <c r="CB189" s="6"/>
      <c r="CC189" s="6"/>
      <c r="CD189" s="6"/>
      <c r="CE189" s="70"/>
      <c r="CF189" s="6"/>
      <c r="CG189" s="6"/>
      <c r="CH189" s="6"/>
      <c r="CI189" s="6"/>
    </row>
    <row r="190" spans="1:87">
      <c r="A190" s="105"/>
      <c r="B190" s="105"/>
      <c r="E190" s="476" t="s">
        <v>133</v>
      </c>
      <c r="F190" s="179"/>
      <c r="G190" s="198" t="s">
        <v>33</v>
      </c>
      <c r="H190" s="185"/>
      <c r="I190" s="185">
        <f>SUM(I175,I179,I180)</f>
        <v>335400000</v>
      </c>
      <c r="J190" s="185"/>
      <c r="K190" s="191">
        <f>SUM(K175,K179,K180)</f>
        <v>43000000</v>
      </c>
      <c r="L190" s="527"/>
      <c r="M190" s="579"/>
      <c r="N190" s="573"/>
      <c r="O190" s="573"/>
      <c r="P190" s="573"/>
      <c r="Q190" s="573"/>
      <c r="R190" s="573"/>
      <c r="S190" s="573"/>
      <c r="T190" s="573"/>
      <c r="U190" s="573"/>
      <c r="V190" s="573"/>
      <c r="W190" s="573"/>
      <c r="X190" s="573"/>
      <c r="Y190" s="573"/>
      <c r="Z190" s="581"/>
      <c r="AA190" s="588"/>
      <c r="AB190" s="581"/>
      <c r="AC190" s="573"/>
      <c r="AD190" s="573"/>
      <c r="AE190" s="573"/>
      <c r="AF190" s="573"/>
      <c r="AG190" s="573"/>
      <c r="AH190" s="573"/>
      <c r="AI190" s="573"/>
      <c r="AJ190" s="573"/>
      <c r="AK190" s="573"/>
      <c r="AL190" s="573"/>
      <c r="AM190" s="573"/>
      <c r="AN190" s="573"/>
      <c r="AO190" s="573"/>
      <c r="AP190" s="573"/>
      <c r="AQ190" s="573"/>
      <c r="AR190" s="573"/>
      <c r="AS190" s="573"/>
      <c r="AT190" s="531">
        <f t="shared" si="45"/>
        <v>0</v>
      </c>
      <c r="AU190" s="531"/>
      <c r="AV190" s="531">
        <f t="shared" si="46"/>
        <v>0</v>
      </c>
      <c r="AW190" s="111"/>
      <c r="AX190" s="420"/>
      <c r="AY190" s="414"/>
      <c r="BO190" s="113"/>
      <c r="BP190" s="6"/>
      <c r="BR190" s="6"/>
      <c r="BS190" s="113"/>
      <c r="BT190" s="6"/>
      <c r="BU190" s="6"/>
      <c r="BV190" s="6"/>
      <c r="BW190" s="6"/>
      <c r="BX190" s="6"/>
      <c r="BY190" s="6"/>
      <c r="BZ190" s="6"/>
      <c r="CA190" s="6"/>
      <c r="CB190" s="6"/>
      <c r="CC190" s="6"/>
      <c r="CD190" s="6"/>
      <c r="CE190" s="70"/>
      <c r="CF190" s="6"/>
      <c r="CG190" s="6"/>
      <c r="CH190" s="6"/>
      <c r="CI190" s="6"/>
    </row>
    <row r="191" spans="1:87" ht="13.5" thickBot="1">
      <c r="A191" s="105"/>
      <c r="B191" s="105"/>
      <c r="D191" s="106" t="s">
        <v>80</v>
      </c>
      <c r="E191" s="180"/>
      <c r="F191" s="181"/>
      <c r="G191" s="409"/>
      <c r="H191" s="193"/>
      <c r="I191" s="193"/>
      <c r="J191" s="193"/>
      <c r="K191" s="194"/>
      <c r="L191" s="527"/>
      <c r="M191" s="579"/>
      <c r="N191" s="573"/>
      <c r="O191" s="573"/>
      <c r="P191" s="573"/>
      <c r="Q191" s="573"/>
      <c r="R191" s="573"/>
      <c r="S191" s="573"/>
      <c r="T191" s="573"/>
      <c r="U191" s="573"/>
      <c r="V191" s="573"/>
      <c r="W191" s="573"/>
      <c r="X191" s="573"/>
      <c r="Y191" s="573"/>
      <c r="Z191" s="573"/>
      <c r="AA191" s="573"/>
      <c r="AB191" s="573"/>
      <c r="AC191" s="573"/>
      <c r="AD191" s="573"/>
      <c r="AE191" s="573"/>
      <c r="AF191" s="573"/>
      <c r="AG191" s="573"/>
      <c r="AH191" s="573"/>
      <c r="AI191" s="573"/>
      <c r="AJ191" s="573"/>
      <c r="AK191" s="573"/>
      <c r="AL191" s="573"/>
      <c r="AM191" s="573"/>
      <c r="AN191" s="573"/>
      <c r="AO191" s="573"/>
      <c r="AP191" s="573"/>
      <c r="AQ191" s="573"/>
      <c r="AR191" s="573"/>
      <c r="AS191" s="573"/>
      <c r="AT191" s="573">
        <f t="shared" si="45"/>
        <v>0</v>
      </c>
      <c r="AU191" s="573"/>
      <c r="AV191" s="573">
        <f t="shared" si="46"/>
        <v>0</v>
      </c>
      <c r="AX191" s="427"/>
      <c r="AY191" s="428"/>
      <c r="BO191" s="113"/>
      <c r="BP191" s="6"/>
      <c r="BR191" s="6"/>
      <c r="BS191" s="113"/>
      <c r="BT191" s="6"/>
      <c r="BU191" s="6"/>
      <c r="BV191" s="6"/>
      <c r="BW191" s="6"/>
      <c r="BX191" s="6"/>
      <c r="BY191" s="6"/>
      <c r="BZ191" s="6"/>
      <c r="CA191" s="6"/>
      <c r="CB191" s="6"/>
      <c r="CC191" s="6"/>
      <c r="CD191" s="6"/>
      <c r="CE191" s="70"/>
      <c r="CF191" s="6"/>
      <c r="CG191" s="6"/>
      <c r="CH191" s="6"/>
      <c r="CI191" s="6"/>
    </row>
    <row r="192" spans="1:87">
      <c r="A192" s="105"/>
      <c r="B192" s="105"/>
      <c r="H192" s="119"/>
      <c r="I192" s="109"/>
      <c r="J192" s="109"/>
      <c r="K192" s="109"/>
      <c r="L192" s="591"/>
      <c r="M192" s="579"/>
      <c r="N192" s="573"/>
      <c r="O192" s="573"/>
      <c r="P192" s="573"/>
      <c r="Q192" s="573"/>
      <c r="R192" s="573"/>
      <c r="S192" s="573"/>
      <c r="T192" s="573"/>
      <c r="U192" s="573"/>
      <c r="V192" s="573"/>
      <c r="W192" s="573"/>
      <c r="X192" s="573"/>
      <c r="Y192" s="573"/>
      <c r="Z192" s="573"/>
      <c r="AA192" s="573"/>
      <c r="AB192" s="573"/>
      <c r="AC192" s="573"/>
      <c r="AD192" s="573"/>
      <c r="AE192" s="573"/>
      <c r="AF192" s="573"/>
      <c r="AG192" s="573"/>
      <c r="AH192" s="573"/>
      <c r="AI192" s="573"/>
      <c r="AJ192" s="573"/>
      <c r="AK192" s="573"/>
      <c r="AL192" s="573"/>
      <c r="AM192" s="573"/>
      <c r="AN192" s="573"/>
      <c r="AO192" s="573"/>
      <c r="AP192" s="573"/>
      <c r="AQ192" s="573"/>
      <c r="AR192" s="573"/>
      <c r="AS192" s="573"/>
      <c r="AT192" s="573"/>
      <c r="AU192" s="573"/>
      <c r="AV192" s="573"/>
      <c r="AX192" s="427"/>
      <c r="AY192" s="428"/>
      <c r="BO192" s="6"/>
      <c r="BP192" s="6"/>
      <c r="BR192" s="6"/>
      <c r="BS192" s="6"/>
      <c r="BT192" s="6"/>
      <c r="BU192" s="6"/>
      <c r="BV192" s="6"/>
      <c r="BW192" s="6"/>
      <c r="BX192" s="6"/>
      <c r="BY192" s="6"/>
      <c r="BZ192" s="6"/>
      <c r="CA192" s="6"/>
      <c r="CB192" s="6"/>
      <c r="CC192" s="6"/>
      <c r="CD192" s="6"/>
      <c r="CE192" s="70"/>
      <c r="CF192" s="6"/>
      <c r="CG192" s="6"/>
      <c r="CH192" s="6"/>
      <c r="CI192" s="6"/>
    </row>
    <row r="193" spans="1:87" s="522" customFormat="1" ht="15" customHeight="1">
      <c r="A193" s="516" t="s">
        <v>118</v>
      </c>
      <c r="B193" s="517"/>
      <c r="C193" s="518"/>
      <c r="D193" s="518"/>
      <c r="E193" s="519"/>
      <c r="F193" s="518"/>
      <c r="G193" s="518"/>
      <c r="H193" s="520"/>
      <c r="I193" s="521">
        <f>I190</f>
        <v>335400000</v>
      </c>
      <c r="J193" s="521"/>
      <c r="K193" s="521">
        <f>K190</f>
        <v>43000000</v>
      </c>
      <c r="L193" s="592">
        <f>SUM(L175:L191)</f>
        <v>2234223744.9199996</v>
      </c>
      <c r="M193" s="592">
        <f>SUM(M175:M191)</f>
        <v>24713428.265266307</v>
      </c>
      <c r="N193" s="593">
        <f t="shared" ref="N193:AV193" si="49">SUM(N175:N191)</f>
        <v>0</v>
      </c>
      <c r="O193" s="593">
        <f t="shared" si="49"/>
        <v>0</v>
      </c>
      <c r="P193" s="593">
        <f t="shared" si="49"/>
        <v>0</v>
      </c>
      <c r="Q193" s="593">
        <f t="shared" si="49"/>
        <v>0</v>
      </c>
      <c r="R193" s="593">
        <f t="shared" si="49"/>
        <v>0</v>
      </c>
      <c r="S193" s="593">
        <f t="shared" si="49"/>
        <v>0</v>
      </c>
      <c r="T193" s="593">
        <f t="shared" si="49"/>
        <v>0</v>
      </c>
      <c r="U193" s="593">
        <f t="shared" si="49"/>
        <v>0</v>
      </c>
      <c r="V193" s="592">
        <f t="shared" si="49"/>
        <v>9180641.2106951866</v>
      </c>
      <c r="W193" s="593">
        <f t="shared" si="49"/>
        <v>0</v>
      </c>
      <c r="X193" s="592">
        <f t="shared" si="49"/>
        <v>1177005.2834224598</v>
      </c>
      <c r="Y193" s="592">
        <f t="shared" si="49"/>
        <v>0</v>
      </c>
      <c r="Z193" s="592">
        <f t="shared" si="49"/>
        <v>0</v>
      </c>
      <c r="AA193" s="592">
        <f t="shared" si="49"/>
        <v>0</v>
      </c>
      <c r="AB193" s="592">
        <f t="shared" si="49"/>
        <v>0</v>
      </c>
      <c r="AC193" s="592">
        <f t="shared" si="49"/>
        <v>0</v>
      </c>
      <c r="AD193" s="592">
        <f t="shared" si="49"/>
        <v>112708246.07912374</v>
      </c>
      <c r="AE193" s="592">
        <f t="shared" si="49"/>
        <v>0</v>
      </c>
      <c r="AF193" s="592">
        <f t="shared" si="49"/>
        <v>14449775.138349198</v>
      </c>
      <c r="AG193" s="592">
        <f t="shared" si="49"/>
        <v>0</v>
      </c>
      <c r="AH193" s="592">
        <f t="shared" si="49"/>
        <v>70875853.179258272</v>
      </c>
      <c r="AI193" s="592">
        <f t="shared" si="49"/>
        <v>0</v>
      </c>
      <c r="AJ193" s="592">
        <f t="shared" si="49"/>
        <v>9086647.8434946518</v>
      </c>
      <c r="AK193" s="592">
        <f t="shared" si="49"/>
        <v>0</v>
      </c>
      <c r="AL193" s="592">
        <f t="shared" si="49"/>
        <v>0</v>
      </c>
      <c r="AM193" s="592">
        <f t="shared" si="49"/>
        <v>0</v>
      </c>
      <c r="AN193" s="592">
        <f t="shared" si="49"/>
        <v>0</v>
      </c>
      <c r="AO193" s="593">
        <f t="shared" si="49"/>
        <v>0</v>
      </c>
      <c r="AP193" s="593">
        <f t="shared" si="49"/>
        <v>0</v>
      </c>
      <c r="AQ193" s="593">
        <f t="shared" si="49"/>
        <v>0</v>
      </c>
      <c r="AR193" s="593">
        <f t="shared" si="49"/>
        <v>0</v>
      </c>
      <c r="AS193" s="593">
        <f t="shared" si="49"/>
        <v>0</v>
      </c>
      <c r="AT193" s="592">
        <f t="shared" si="49"/>
        <v>192764740.46907723</v>
      </c>
      <c r="AU193" s="593">
        <f t="shared" si="49"/>
        <v>0</v>
      </c>
      <c r="AV193" s="592">
        <f t="shared" si="49"/>
        <v>24713428.265266307</v>
      </c>
      <c r="AW193" s="517"/>
      <c r="AX193" s="521">
        <f>I193-V193</f>
        <v>326219358.78930479</v>
      </c>
      <c r="AY193" s="521">
        <f>K193-X193</f>
        <v>41822994.716577537</v>
      </c>
      <c r="AZ193" s="517"/>
      <c r="BA193" s="521">
        <f>SUM(BA159:BA187)</f>
        <v>566280000</v>
      </c>
      <c r="BB193" s="521">
        <f>SUM(BB159:BB187)</f>
        <v>566280000</v>
      </c>
      <c r="BC193" s="517"/>
      <c r="BD193" s="521">
        <f>SUM(BD159:BD187)</f>
        <v>0</v>
      </c>
      <c r="BE193" s="517"/>
      <c r="BF193" s="517"/>
      <c r="BG193" s="517"/>
      <c r="BH193" s="521">
        <f>SUM(BH159:BH187)</f>
        <v>566280000</v>
      </c>
      <c r="BI193" s="521">
        <f>SUM(BI159:BI187)</f>
        <v>566280000</v>
      </c>
      <c r="BJ193" s="517"/>
      <c r="BK193" s="517"/>
      <c r="BL193" s="517"/>
      <c r="BM193" s="517"/>
      <c r="BN193" s="517"/>
      <c r="BO193" s="517"/>
      <c r="BP193" s="517"/>
      <c r="BQ193" s="517"/>
      <c r="BR193" s="517"/>
      <c r="BS193" s="517"/>
      <c r="BT193" s="517"/>
      <c r="BU193" s="517"/>
      <c r="BV193" s="517"/>
      <c r="BW193" s="517"/>
      <c r="BX193" s="517"/>
      <c r="BY193" s="517"/>
      <c r="BZ193" s="517"/>
      <c r="CA193" s="517"/>
      <c r="CB193" s="517"/>
      <c r="CC193" s="517"/>
      <c r="CD193" s="517"/>
      <c r="CE193" s="517"/>
      <c r="CF193" s="517"/>
      <c r="CG193" s="517"/>
      <c r="CH193" s="517"/>
      <c r="CI193" s="517"/>
    </row>
    <row r="194" spans="1:87" ht="13.5" thickBot="1">
      <c r="A194" s="105"/>
      <c r="B194" s="105"/>
      <c r="H194" s="119"/>
      <c r="I194" s="109"/>
      <c r="J194" s="109"/>
      <c r="K194" s="109"/>
      <c r="L194" s="109"/>
      <c r="M194" s="110"/>
      <c r="AX194" s="427"/>
      <c r="AY194" s="428"/>
      <c r="BO194" s="6"/>
      <c r="BP194" s="6"/>
      <c r="BR194" s="6"/>
      <c r="BS194" s="6"/>
      <c r="BT194" s="6"/>
      <c r="BU194" s="6"/>
      <c r="BV194" s="6"/>
      <c r="BW194" s="6"/>
      <c r="BX194" s="6"/>
      <c r="BY194" s="6"/>
      <c r="BZ194" s="6"/>
      <c r="CA194" s="6"/>
      <c r="CB194" s="6"/>
      <c r="CC194" s="6"/>
      <c r="CD194" s="6"/>
      <c r="CE194" s="70"/>
      <c r="CF194" s="6"/>
      <c r="CG194" s="6"/>
      <c r="CH194" s="6"/>
      <c r="CI194" s="6"/>
    </row>
    <row r="195" spans="1:87">
      <c r="A195" s="99" t="s">
        <v>204</v>
      </c>
      <c r="B195" s="50" t="s">
        <v>90</v>
      </c>
      <c r="C195" s="223"/>
      <c r="D195" s="120" t="s">
        <v>154</v>
      </c>
      <c r="E195" s="177"/>
      <c r="F195" s="178"/>
      <c r="G195" s="399"/>
      <c r="H195" s="233"/>
      <c r="I195" s="189"/>
      <c r="J195" s="189"/>
      <c r="K195" s="190"/>
      <c r="L195" s="185"/>
      <c r="M195" s="262"/>
      <c r="N195" s="262"/>
      <c r="O195" s="262"/>
      <c r="P195" s="262"/>
      <c r="Q195" s="262"/>
      <c r="R195" s="262"/>
      <c r="S195" s="262"/>
      <c r="T195" s="262"/>
      <c r="U195" s="262"/>
      <c r="V195" s="262"/>
      <c r="W195" s="262"/>
      <c r="X195" s="262"/>
      <c r="Y195" s="262"/>
      <c r="Z195" s="262"/>
      <c r="AA195" s="262"/>
      <c r="AB195" s="262"/>
      <c r="AC195" s="262"/>
      <c r="AD195" s="262"/>
      <c r="AE195" s="262"/>
      <c r="AF195" s="262"/>
      <c r="AG195" s="262"/>
      <c r="AH195" s="262"/>
      <c r="AI195" s="262"/>
      <c r="AJ195" s="262"/>
      <c r="AK195" s="262"/>
      <c r="AL195" s="262"/>
      <c r="AM195" s="262"/>
      <c r="AN195" s="262"/>
      <c r="AO195" s="262"/>
      <c r="AP195" s="262"/>
      <c r="AQ195" s="262"/>
      <c r="AR195" s="262"/>
      <c r="AS195" s="262"/>
      <c r="AT195" s="26">
        <f t="shared" ref="AT195" si="50">N195+R195+V195+Z195+AD195+AH195+AL195+AP195</f>
        <v>0</v>
      </c>
      <c r="AU195" s="26"/>
      <c r="AV195" s="26">
        <f t="shared" ref="AV195" si="51">P195+T195+X195+AB195+AF195+AJ195+AN195+AR195</f>
        <v>0</v>
      </c>
      <c r="AW195" s="262"/>
      <c r="AX195" s="425">
        <f>I195-AT195</f>
        <v>0</v>
      </c>
      <c r="AY195" s="426">
        <f>K195-AV195</f>
        <v>0</v>
      </c>
      <c r="AZ195" s="262"/>
      <c r="BA195" s="118"/>
      <c r="BB195" s="118"/>
      <c r="BC195" s="118"/>
      <c r="BF195" s="118"/>
      <c r="BH195" s="102"/>
      <c r="BI195" s="102"/>
      <c r="BO195" s="474"/>
      <c r="BP195" s="6"/>
      <c r="BR195" s="3"/>
      <c r="BS195" s="474"/>
      <c r="BT195" s="6"/>
      <c r="BU195" s="6"/>
      <c r="BV195" s="6"/>
      <c r="BW195" s="6"/>
      <c r="BX195" s="6"/>
      <c r="BY195" s="6"/>
      <c r="BZ195" s="6"/>
      <c r="CA195" s="6"/>
      <c r="CB195" s="6"/>
      <c r="CC195" s="114">
        <v>5811659</v>
      </c>
      <c r="CD195" s="114">
        <v>753094.24</v>
      </c>
      <c r="CE195" s="115"/>
      <c r="CF195" s="6"/>
      <c r="CG195" s="114">
        <v>2859531</v>
      </c>
      <c r="CH195" s="114">
        <v>3522444.16</v>
      </c>
      <c r="CI195" s="114"/>
    </row>
    <row r="196" spans="1:87">
      <c r="A196" s="99"/>
      <c r="B196" s="224"/>
      <c r="E196" s="488"/>
      <c r="F196" s="179"/>
      <c r="G196" s="198"/>
      <c r="H196" s="216"/>
      <c r="I196" s="185"/>
      <c r="J196" s="185"/>
      <c r="K196" s="191"/>
      <c r="L196" s="185"/>
      <c r="M196" s="110"/>
      <c r="AX196" s="427"/>
      <c r="AY196" s="428"/>
      <c r="BA196" s="224"/>
      <c r="BB196" s="224"/>
      <c r="BC196" s="224"/>
      <c r="BF196" s="224"/>
      <c r="BH196" s="224"/>
      <c r="BI196" s="224"/>
      <c r="BO196" s="113"/>
      <c r="BP196" s="6"/>
      <c r="BR196" s="6"/>
      <c r="BS196" s="113"/>
      <c r="BT196" s="6"/>
      <c r="BU196" s="6"/>
      <c r="BV196" s="6"/>
      <c r="BW196" s="6"/>
      <c r="BX196" s="6"/>
      <c r="BY196" s="6"/>
      <c r="BZ196" s="6"/>
      <c r="CA196" s="6"/>
      <c r="CB196" s="6"/>
      <c r="CC196" s="120" t="s">
        <v>77</v>
      </c>
      <c r="CD196" s="120" t="s">
        <v>62</v>
      </c>
      <c r="CE196" s="121"/>
      <c r="CF196" s="6"/>
      <c r="CG196" s="120" t="s">
        <v>72</v>
      </c>
      <c r="CH196" s="6"/>
      <c r="CI196" s="6"/>
    </row>
    <row r="197" spans="1:87">
      <c r="A197" s="105"/>
      <c r="B197" s="105"/>
      <c r="E197" s="265"/>
      <c r="F197" s="202"/>
      <c r="G197" s="397"/>
      <c r="H197" s="185"/>
      <c r="I197" s="185"/>
      <c r="J197" s="185"/>
      <c r="K197" s="191"/>
      <c r="L197" s="185"/>
      <c r="M197" s="110"/>
      <c r="Z197" s="300"/>
      <c r="AA197" s="375"/>
      <c r="AB197" s="300"/>
      <c r="AT197" s="26">
        <f t="shared" ref="AT197:AT198" si="52">N197+R197+V197+Z197+AD197+AH197+AL197+AP197</f>
        <v>0</v>
      </c>
      <c r="AU197" s="26"/>
      <c r="AV197" s="26">
        <f t="shared" ref="AV197:AV198" si="53">P197+T197+X197+AB197+AF197+AJ197+AN197+AR197</f>
        <v>0</v>
      </c>
      <c r="AW197" s="111"/>
      <c r="AX197" s="420">
        <f>I197-AT197</f>
        <v>0</v>
      </c>
      <c r="AY197" s="414">
        <f>K197-AV197</f>
        <v>0</v>
      </c>
      <c r="BA197" s="50"/>
      <c r="BB197" s="50"/>
      <c r="BC197" s="50"/>
      <c r="BF197" s="50"/>
      <c r="BH197" s="50"/>
      <c r="BI197" s="50"/>
      <c r="BO197" s="113"/>
      <c r="BP197" s="6"/>
      <c r="BR197" s="6"/>
      <c r="BS197" s="113"/>
      <c r="BT197" s="6"/>
      <c r="BU197" s="6"/>
      <c r="BV197" s="6"/>
      <c r="BW197" s="6"/>
      <c r="BX197" s="6"/>
      <c r="BY197" s="6"/>
      <c r="BZ197" s="6"/>
      <c r="CA197" s="6"/>
      <c r="CB197" s="6"/>
      <c r="CC197" s="6"/>
      <c r="CD197" s="6"/>
      <c r="CE197" s="70"/>
      <c r="CF197" s="6"/>
      <c r="CG197" s="6"/>
      <c r="CH197" s="6"/>
      <c r="CI197" s="6"/>
    </row>
    <row r="198" spans="1:87">
      <c r="A198" s="105"/>
      <c r="B198" s="105"/>
      <c r="E198" s="488"/>
      <c r="F198" s="179"/>
      <c r="G198" s="198"/>
      <c r="H198" s="185"/>
      <c r="I198" s="185"/>
      <c r="J198" s="185"/>
      <c r="K198" s="191"/>
      <c r="L198" s="185"/>
      <c r="M198" s="110"/>
      <c r="Z198" s="300"/>
      <c r="AA198" s="375"/>
      <c r="AB198" s="300"/>
      <c r="AT198" s="26">
        <f t="shared" si="52"/>
        <v>0</v>
      </c>
      <c r="AU198" s="26"/>
      <c r="AV198" s="26">
        <f t="shared" si="53"/>
        <v>0</v>
      </c>
      <c r="AW198" s="111"/>
      <c r="AX198" s="420">
        <f>I198-AT198</f>
        <v>0</v>
      </c>
      <c r="AY198" s="414">
        <f>K198-AV198</f>
        <v>0</v>
      </c>
      <c r="BO198" s="113"/>
      <c r="BP198" s="6"/>
      <c r="BR198" s="6"/>
      <c r="BS198" s="113"/>
      <c r="BT198" s="6"/>
      <c r="BU198" s="6"/>
      <c r="BV198" s="6"/>
      <c r="BW198" s="6"/>
      <c r="BX198" s="6"/>
      <c r="BY198" s="6"/>
      <c r="BZ198" s="6"/>
      <c r="CA198" s="6"/>
      <c r="CB198" s="6"/>
      <c r="CC198" s="6"/>
      <c r="CD198" s="6"/>
      <c r="CE198" s="70"/>
      <c r="CF198" s="6"/>
      <c r="CG198" s="6"/>
      <c r="CH198" s="6"/>
      <c r="CI198" s="6"/>
    </row>
    <row r="199" spans="1:87">
      <c r="A199" s="105"/>
      <c r="B199" s="105"/>
      <c r="E199" s="488"/>
      <c r="F199" s="179"/>
      <c r="G199" s="198"/>
      <c r="H199" s="185"/>
      <c r="I199" s="185"/>
      <c r="J199" s="185"/>
      <c r="K199" s="191"/>
      <c r="L199" s="185"/>
      <c r="M199" s="110"/>
      <c r="Z199" s="300"/>
      <c r="AA199" s="375"/>
      <c r="AB199" s="300"/>
      <c r="AT199" s="26"/>
      <c r="AU199" s="26"/>
      <c r="AV199" s="26"/>
      <c r="AW199" s="111"/>
      <c r="AX199" s="420"/>
      <c r="AY199" s="414"/>
      <c r="BO199" s="113"/>
      <c r="BP199" s="6"/>
      <c r="BR199" s="6"/>
      <c r="BS199" s="113"/>
      <c r="BT199" s="6"/>
      <c r="BU199" s="6"/>
      <c r="BV199" s="6"/>
      <c r="BW199" s="6"/>
      <c r="BX199" s="6"/>
      <c r="BY199" s="6"/>
      <c r="BZ199" s="6"/>
      <c r="CA199" s="6"/>
      <c r="CB199" s="6"/>
      <c r="CC199" s="6"/>
      <c r="CD199" s="6"/>
      <c r="CE199" s="70"/>
      <c r="CF199" s="6"/>
      <c r="CG199" s="6"/>
      <c r="CH199" s="6"/>
      <c r="CI199" s="6"/>
    </row>
    <row r="200" spans="1:87">
      <c r="A200" s="105"/>
      <c r="B200" s="105"/>
      <c r="E200" s="488"/>
      <c r="F200" s="179"/>
      <c r="G200" s="198"/>
      <c r="H200" s="185"/>
      <c r="I200" s="185"/>
      <c r="J200" s="185"/>
      <c r="K200" s="191"/>
      <c r="L200" s="185"/>
      <c r="M200" s="110"/>
      <c r="Z200" s="300"/>
      <c r="AA200" s="375"/>
      <c r="AB200" s="300"/>
      <c r="AT200" s="26"/>
      <c r="AU200" s="26"/>
      <c r="AV200" s="26"/>
      <c r="AW200" s="111"/>
      <c r="AX200" s="420"/>
      <c r="AY200" s="414"/>
      <c r="BO200" s="113"/>
      <c r="BP200" s="6"/>
      <c r="BR200" s="6"/>
      <c r="BS200" s="113"/>
      <c r="BT200" s="6"/>
      <c r="BU200" s="6"/>
      <c r="BV200" s="6"/>
      <c r="BW200" s="6"/>
      <c r="BX200" s="6"/>
      <c r="BY200" s="6"/>
      <c r="BZ200" s="6"/>
      <c r="CA200" s="6"/>
      <c r="CB200" s="6"/>
      <c r="CC200" s="6"/>
      <c r="CD200" s="6"/>
      <c r="CE200" s="70"/>
      <c r="CF200" s="6"/>
      <c r="CG200" s="6"/>
      <c r="CH200" s="6"/>
      <c r="CI200" s="6"/>
    </row>
    <row r="201" spans="1:87">
      <c r="A201" s="105"/>
      <c r="B201" s="105"/>
      <c r="E201" s="488"/>
      <c r="F201" s="179"/>
      <c r="G201" s="198"/>
      <c r="H201" s="185"/>
      <c r="I201" s="185"/>
      <c r="J201" s="185"/>
      <c r="K201" s="191"/>
      <c r="L201" s="185"/>
      <c r="M201" s="110"/>
      <c r="Z201" s="300"/>
      <c r="AA201" s="375"/>
      <c r="AB201" s="300"/>
      <c r="AT201" s="26"/>
      <c r="AU201" s="26"/>
      <c r="AV201" s="26"/>
      <c r="AW201" s="111"/>
      <c r="AX201" s="420"/>
      <c r="AY201" s="414"/>
      <c r="BO201" s="113"/>
      <c r="BP201" s="6"/>
      <c r="BR201" s="6"/>
      <c r="BS201" s="113"/>
      <c r="BT201" s="6"/>
      <c r="BU201" s="6"/>
      <c r="BV201" s="6"/>
      <c r="BW201" s="6"/>
      <c r="BX201" s="6"/>
      <c r="BY201" s="6"/>
      <c r="BZ201" s="6"/>
      <c r="CA201" s="6"/>
      <c r="CB201" s="6"/>
      <c r="CC201" s="6"/>
      <c r="CD201" s="6"/>
      <c r="CE201" s="70"/>
      <c r="CF201" s="6"/>
      <c r="CG201" s="6"/>
      <c r="CH201" s="6"/>
      <c r="CI201" s="6"/>
    </row>
    <row r="202" spans="1:87">
      <c r="A202" s="105"/>
      <c r="B202" s="105"/>
      <c r="E202" s="488"/>
      <c r="F202" s="179"/>
      <c r="G202" s="198"/>
      <c r="H202" s="185"/>
      <c r="I202" s="185"/>
      <c r="J202" s="185"/>
      <c r="K202" s="191"/>
      <c r="L202" s="185"/>
      <c r="M202" s="110"/>
      <c r="Z202" s="300"/>
      <c r="AA202" s="375"/>
      <c r="AB202" s="300"/>
      <c r="AT202" s="26"/>
      <c r="AU202" s="26"/>
      <c r="AV202" s="26"/>
      <c r="AW202" s="111"/>
      <c r="AX202" s="420"/>
      <c r="AY202" s="414"/>
      <c r="BO202" s="113"/>
      <c r="BP202" s="6"/>
      <c r="BR202" s="6"/>
      <c r="BS202" s="113"/>
      <c r="BT202" s="6"/>
      <c r="BU202" s="6"/>
      <c r="BV202" s="6"/>
      <c r="BW202" s="6"/>
      <c r="BX202" s="6"/>
      <c r="BY202" s="6"/>
      <c r="BZ202" s="6"/>
      <c r="CA202" s="6"/>
      <c r="CB202" s="6"/>
      <c r="CC202" s="6"/>
      <c r="CD202" s="6"/>
      <c r="CE202" s="70"/>
      <c r="CF202" s="6"/>
      <c r="CG202" s="6"/>
      <c r="CH202" s="6"/>
      <c r="CI202" s="6"/>
    </row>
    <row r="203" spans="1:87">
      <c r="A203" s="105"/>
      <c r="B203" s="105"/>
      <c r="E203" s="488"/>
      <c r="F203" s="179"/>
      <c r="G203" s="198"/>
      <c r="H203" s="185"/>
      <c r="I203" s="185"/>
      <c r="J203" s="185"/>
      <c r="K203" s="191"/>
      <c r="L203" s="185"/>
      <c r="M203" s="110"/>
      <c r="Z203" s="300"/>
      <c r="AA203" s="375"/>
      <c r="AB203" s="300"/>
      <c r="AT203" s="26"/>
      <c r="AU203" s="26"/>
      <c r="AV203" s="26"/>
      <c r="AW203" s="111"/>
      <c r="AX203" s="420"/>
      <c r="AY203" s="414"/>
      <c r="BO203" s="113"/>
      <c r="BP203" s="6"/>
      <c r="BR203" s="6"/>
      <c r="BS203" s="113"/>
      <c r="BT203" s="6"/>
      <c r="BU203" s="6"/>
      <c r="BV203" s="6"/>
      <c r="BW203" s="6"/>
      <c r="BX203" s="6"/>
      <c r="BY203" s="6"/>
      <c r="BZ203" s="6"/>
      <c r="CA203" s="6"/>
      <c r="CB203" s="6"/>
      <c r="CC203" s="6"/>
      <c r="CD203" s="6"/>
      <c r="CE203" s="70"/>
      <c r="CF203" s="6"/>
      <c r="CG203" s="6"/>
      <c r="CH203" s="6"/>
      <c r="CI203" s="6"/>
    </row>
    <row r="204" spans="1:87">
      <c r="A204" s="105"/>
      <c r="B204" s="105"/>
      <c r="E204" s="488"/>
      <c r="F204" s="179"/>
      <c r="G204" s="198"/>
      <c r="H204" s="185"/>
      <c r="I204" s="185"/>
      <c r="J204" s="185"/>
      <c r="K204" s="191"/>
      <c r="L204" s="185"/>
      <c r="M204" s="110"/>
      <c r="Z204" s="300"/>
      <c r="AA204" s="375"/>
      <c r="AB204" s="300"/>
      <c r="AT204" s="26"/>
      <c r="AU204" s="26"/>
      <c r="AV204" s="26"/>
      <c r="AW204" s="111"/>
      <c r="AX204" s="420"/>
      <c r="AY204" s="414"/>
      <c r="BO204" s="113"/>
      <c r="BP204" s="6"/>
      <c r="BR204" s="6"/>
      <c r="BS204" s="113"/>
      <c r="BT204" s="6"/>
      <c r="BU204" s="6"/>
      <c r="BV204" s="6"/>
      <c r="BW204" s="6"/>
      <c r="BX204" s="6"/>
      <c r="BY204" s="6"/>
      <c r="BZ204" s="6"/>
      <c r="CA204" s="6"/>
      <c r="CB204" s="6"/>
      <c r="CC204" s="6"/>
      <c r="CD204" s="6"/>
      <c r="CE204" s="70"/>
      <c r="CF204" s="6"/>
      <c r="CG204" s="6"/>
      <c r="CH204" s="6"/>
      <c r="CI204" s="6"/>
    </row>
    <row r="205" spans="1:87">
      <c r="A205" s="105"/>
      <c r="B205" s="105"/>
      <c r="E205" s="488"/>
      <c r="F205" s="179"/>
      <c r="G205" s="198"/>
      <c r="H205" s="185"/>
      <c r="I205" s="185"/>
      <c r="J205" s="185"/>
      <c r="K205" s="191"/>
      <c r="L205" s="185"/>
      <c r="M205" s="110"/>
      <c r="Z205" s="300"/>
      <c r="AA205" s="375"/>
      <c r="AB205" s="300"/>
      <c r="AT205" s="26"/>
      <c r="AU205" s="26"/>
      <c r="AV205" s="26"/>
      <c r="AW205" s="111"/>
      <c r="AX205" s="420"/>
      <c r="AY205" s="414"/>
      <c r="BO205" s="113"/>
      <c r="BP205" s="6"/>
      <c r="BR205" s="6"/>
      <c r="BS205" s="113"/>
      <c r="BT205" s="6"/>
      <c r="BU205" s="6"/>
      <c r="BV205" s="6"/>
      <c r="BW205" s="6"/>
      <c r="BX205" s="6"/>
      <c r="BY205" s="6"/>
      <c r="BZ205" s="6"/>
      <c r="CA205" s="6"/>
      <c r="CB205" s="6"/>
      <c r="CC205" s="6"/>
      <c r="CD205" s="6"/>
      <c r="CE205" s="70"/>
      <c r="CF205" s="6"/>
      <c r="CG205" s="6"/>
      <c r="CH205" s="6"/>
      <c r="CI205" s="6"/>
    </row>
    <row r="206" spans="1:87" ht="13.5" thickBot="1">
      <c r="A206" s="105"/>
      <c r="B206" s="105"/>
      <c r="D206" s="106" t="s">
        <v>80</v>
      </c>
      <c r="E206" s="180"/>
      <c r="F206" s="181"/>
      <c r="G206" s="409"/>
      <c r="H206" s="193"/>
      <c r="I206" s="193"/>
      <c r="J206" s="193"/>
      <c r="K206" s="194"/>
      <c r="L206" s="185"/>
      <c r="M206" s="110"/>
      <c r="AX206" s="427"/>
      <c r="AY206" s="428"/>
      <c r="BO206" s="113"/>
      <c r="BP206" s="6"/>
      <c r="BR206" s="6"/>
      <c r="BS206" s="113"/>
      <c r="BT206" s="6"/>
      <c r="BU206" s="6"/>
      <c r="BV206" s="6"/>
      <c r="BW206" s="6"/>
      <c r="BX206" s="6"/>
      <c r="BY206" s="6"/>
      <c r="BZ206" s="6"/>
      <c r="CA206" s="6"/>
      <c r="CB206" s="6"/>
      <c r="CC206" s="6"/>
      <c r="CD206" s="6"/>
      <c r="CE206" s="70"/>
      <c r="CF206" s="6"/>
      <c r="CG206" s="6"/>
      <c r="CH206" s="6"/>
      <c r="CI206" s="6"/>
    </row>
    <row r="207" spans="1:87">
      <c r="A207" s="105"/>
      <c r="B207" s="105"/>
      <c r="H207" s="119"/>
      <c r="I207" s="109"/>
      <c r="J207" s="109"/>
      <c r="K207" s="109"/>
      <c r="L207" s="109"/>
      <c r="M207" s="110"/>
      <c r="AX207" s="427"/>
      <c r="AY207" s="428"/>
      <c r="BO207" s="6"/>
      <c r="BP207" s="6"/>
      <c r="BR207" s="6"/>
      <c r="BS207" s="6"/>
      <c r="BT207" s="6"/>
      <c r="BU207" s="6"/>
      <c r="BV207" s="6"/>
      <c r="BW207" s="6"/>
      <c r="BX207" s="6"/>
      <c r="BY207" s="6"/>
      <c r="BZ207" s="6"/>
      <c r="CA207" s="6"/>
      <c r="CB207" s="6"/>
      <c r="CC207" s="6"/>
      <c r="CD207" s="6"/>
      <c r="CE207" s="70"/>
      <c r="CF207" s="6"/>
      <c r="CG207" s="6"/>
      <c r="CH207" s="6"/>
      <c r="CI207" s="6"/>
    </row>
    <row r="208" spans="1:87">
      <c r="A208" s="105"/>
      <c r="B208" s="105"/>
      <c r="H208" s="119"/>
      <c r="I208" s="109"/>
      <c r="J208" s="109"/>
      <c r="K208" s="109"/>
      <c r="L208" s="109"/>
      <c r="M208" s="110"/>
      <c r="AX208" s="427"/>
      <c r="AY208" s="428"/>
      <c r="BO208" s="6"/>
      <c r="BP208" s="6"/>
      <c r="BR208" s="6"/>
      <c r="BS208" s="6"/>
      <c r="BT208" s="6"/>
      <c r="BU208" s="6"/>
      <c r="BV208" s="6"/>
      <c r="BW208" s="6"/>
      <c r="BX208" s="6"/>
      <c r="BY208" s="6"/>
      <c r="BZ208" s="6"/>
      <c r="CA208" s="6"/>
      <c r="CB208" s="6"/>
      <c r="CC208" s="6"/>
      <c r="CD208" s="6"/>
      <c r="CE208" s="70"/>
      <c r="CF208" s="6"/>
      <c r="CG208" s="6"/>
      <c r="CH208" s="6"/>
      <c r="CI208" s="6"/>
    </row>
    <row r="209" spans="1:87" ht="13.5" thickBot="1">
      <c r="A209" s="105"/>
      <c r="B209" s="105"/>
      <c r="H209" s="119"/>
      <c r="I209" s="109"/>
      <c r="J209" s="109"/>
      <c r="K209" s="109"/>
      <c r="L209" s="109"/>
      <c r="M209" s="110"/>
      <c r="AX209" s="427"/>
      <c r="AY209" s="428"/>
      <c r="BO209" s="6"/>
      <c r="BP209" s="6"/>
      <c r="BR209" s="6"/>
      <c r="BS209" s="6"/>
      <c r="BT209" s="6"/>
      <c r="BU209" s="6"/>
      <c r="BV209" s="6"/>
      <c r="BW209" s="6"/>
      <c r="BX209" s="6"/>
      <c r="BY209" s="6"/>
      <c r="BZ209" s="6"/>
      <c r="CA209" s="6"/>
      <c r="CB209" s="6"/>
      <c r="CC209" s="6"/>
      <c r="CD209" s="6"/>
      <c r="CE209" s="70"/>
      <c r="CF209" s="6"/>
      <c r="CG209" s="6"/>
      <c r="CH209" s="6"/>
      <c r="CI209" s="6"/>
    </row>
    <row r="210" spans="1:87" ht="13.5" thickBot="1">
      <c r="A210" s="99" t="s">
        <v>11</v>
      </c>
      <c r="B210" s="50" t="s">
        <v>90</v>
      </c>
      <c r="C210" s="263">
        <v>42529</v>
      </c>
      <c r="D210" s="120" t="s">
        <v>154</v>
      </c>
      <c r="E210" s="226"/>
      <c r="F210" s="212"/>
      <c r="G210" s="395"/>
      <c r="H210" s="215">
        <v>0</v>
      </c>
      <c r="I210" s="268">
        <f>K210*7.8</f>
        <v>0</v>
      </c>
      <c r="J210" s="268"/>
      <c r="K210" s="269">
        <f>H210/$K$3</f>
        <v>0</v>
      </c>
      <c r="L210" s="185"/>
      <c r="M210" s="110"/>
      <c r="AT210" s="26">
        <f t="shared" ref="AT210" si="54">N210+R210+V210+Z210+AD210+AH210+AL210+AP210</f>
        <v>0</v>
      </c>
      <c r="AU210" s="26"/>
      <c r="AV210" s="26">
        <f t="shared" ref="AV210" si="55">P210+T210+X210+AB210+AF210+AJ210+AN210+AR210</f>
        <v>0</v>
      </c>
      <c r="AX210" s="420">
        <f>I210-AT210</f>
        <v>0</v>
      </c>
      <c r="AY210" s="414">
        <f>K210-AV210</f>
        <v>0</v>
      </c>
      <c r="BA210" s="303"/>
      <c r="BB210" s="303"/>
      <c r="BE210" s="303"/>
      <c r="BF210" s="303"/>
      <c r="BO210" s="6"/>
      <c r="BP210" s="6"/>
      <c r="BR210" s="6"/>
      <c r="BS210" s="6"/>
      <c r="BT210" s="6"/>
      <c r="BU210" s="6"/>
      <c r="BV210" s="6"/>
      <c r="BW210" s="6"/>
      <c r="BX210" s="6"/>
      <c r="BY210" s="6"/>
      <c r="BZ210" s="6"/>
      <c r="CA210" s="6"/>
      <c r="CB210" s="6"/>
      <c r="CC210" s="6"/>
      <c r="CD210" s="6"/>
      <c r="CE210" s="6"/>
      <c r="CF210" s="6"/>
      <c r="CG210" s="6"/>
      <c r="CH210" s="6"/>
      <c r="CI210" s="6"/>
    </row>
    <row r="211" spans="1:87">
      <c r="A211" s="99" t="s">
        <v>104</v>
      </c>
      <c r="B211" s="264"/>
      <c r="C211" s="3"/>
      <c r="D211" s="3"/>
      <c r="H211" s="108"/>
      <c r="I211" s="109"/>
      <c r="J211" s="109"/>
      <c r="K211" s="109"/>
      <c r="L211" s="109"/>
      <c r="M211" s="110"/>
      <c r="AX211" s="427"/>
      <c r="AY211" s="428"/>
      <c r="BA211" s="304"/>
      <c r="BB211" s="304"/>
      <c r="BE211" s="304"/>
      <c r="BF211" s="304"/>
      <c r="BO211" s="6"/>
      <c r="BP211" s="6"/>
      <c r="BR211" s="6"/>
      <c r="BS211" s="6"/>
      <c r="BT211" s="6"/>
      <c r="BU211" s="6"/>
      <c r="BV211" s="6"/>
      <c r="BW211" s="6"/>
      <c r="BX211" s="6"/>
      <c r="BY211" s="6"/>
      <c r="BZ211" s="6"/>
      <c r="CA211" s="6"/>
      <c r="CB211" s="6"/>
      <c r="CC211" s="6"/>
      <c r="CD211" s="6"/>
      <c r="CE211" s="70"/>
      <c r="CF211" s="6"/>
      <c r="CG211" s="6"/>
      <c r="CH211" s="6"/>
      <c r="CI211" s="6"/>
    </row>
    <row r="212" spans="1:87">
      <c r="A212" s="42"/>
      <c r="B212" s="42"/>
      <c r="C212" s="3"/>
      <c r="D212" s="3"/>
      <c r="H212" s="108"/>
      <c r="I212" s="109"/>
      <c r="J212" s="109"/>
      <c r="K212" s="109"/>
      <c r="L212" s="109"/>
      <c r="M212" s="110"/>
      <c r="AX212" s="427"/>
      <c r="AY212" s="428"/>
      <c r="BA212" s="479"/>
      <c r="BB212" s="479"/>
      <c r="BE212" s="479"/>
      <c r="BF212" s="479"/>
      <c r="BO212" s="6"/>
      <c r="BP212" s="6"/>
      <c r="BR212" s="6"/>
      <c r="BS212" s="6"/>
      <c r="BT212" s="6"/>
      <c r="BU212" s="6"/>
      <c r="BV212" s="6"/>
      <c r="BW212" s="6"/>
      <c r="BX212" s="6"/>
      <c r="BY212" s="6"/>
      <c r="BZ212" s="6"/>
      <c r="CA212" s="6"/>
      <c r="CB212" s="6"/>
      <c r="CC212" s="6"/>
      <c r="CD212" s="6"/>
      <c r="CE212" s="70"/>
      <c r="CF212" s="6"/>
      <c r="CG212" s="6"/>
      <c r="CH212" s="6"/>
      <c r="CI212" s="6"/>
    </row>
    <row r="213" spans="1:87" ht="13.5" thickBot="1">
      <c r="A213" s="42"/>
      <c r="B213" s="42"/>
      <c r="C213" s="3"/>
      <c r="D213" s="3"/>
      <c r="H213" s="108"/>
      <c r="I213" s="109"/>
      <c r="J213" s="109"/>
      <c r="K213" s="109"/>
      <c r="L213" s="109"/>
      <c r="M213" s="110"/>
      <c r="AX213" s="427"/>
      <c r="AY213" s="428"/>
      <c r="BA213" s="479"/>
      <c r="BB213" s="479"/>
      <c r="BE213" s="479"/>
      <c r="BF213" s="479"/>
      <c r="BO213" s="6"/>
      <c r="BP213" s="6"/>
      <c r="BR213" s="6"/>
      <c r="BS213" s="6"/>
      <c r="BT213" s="6"/>
      <c r="BU213" s="6"/>
      <c r="BV213" s="6"/>
      <c r="BW213" s="6"/>
      <c r="BX213" s="6"/>
      <c r="BY213" s="6"/>
      <c r="BZ213" s="6"/>
      <c r="CA213" s="6"/>
      <c r="CB213" s="6"/>
      <c r="CC213" s="6"/>
      <c r="CD213" s="6"/>
      <c r="CE213" s="70"/>
      <c r="CF213" s="6"/>
      <c r="CG213" s="6"/>
      <c r="CH213" s="6"/>
      <c r="CI213" s="6"/>
    </row>
    <row r="214" spans="1:87">
      <c r="A214" s="99" t="s">
        <v>150</v>
      </c>
      <c r="B214" s="514" t="s">
        <v>90</v>
      </c>
      <c r="C214" s="263">
        <v>44000</v>
      </c>
      <c r="D214" s="3" t="s">
        <v>201</v>
      </c>
      <c r="E214" s="460" t="s">
        <v>151</v>
      </c>
      <c r="F214" s="196"/>
      <c r="G214" s="399" t="s">
        <v>121</v>
      </c>
      <c r="H214" s="230">
        <v>700000000</v>
      </c>
      <c r="I214" s="461">
        <f>K214*7.8</f>
        <v>58395721.92513369</v>
      </c>
      <c r="J214" s="461"/>
      <c r="K214" s="462">
        <f>H214/$K$3</f>
        <v>7486631.0160427811</v>
      </c>
      <c r="L214" s="594">
        <v>561990765.62000012</v>
      </c>
      <c r="M214" s="579">
        <f>L214/$K$3</f>
        <v>6010596.4237433169</v>
      </c>
      <c r="N214" s="580"/>
      <c r="O214" s="580"/>
      <c r="P214" s="580"/>
      <c r="Q214" s="580"/>
      <c r="R214" s="580"/>
      <c r="S214" s="580"/>
      <c r="T214" s="580"/>
      <c r="U214" s="580"/>
      <c r="V214" s="580"/>
      <c r="W214" s="580"/>
      <c r="X214" s="580"/>
      <c r="Y214" s="580"/>
      <c r="Z214" s="551">
        <f>AB214*$K$4</f>
        <v>46882652.105197869</v>
      </c>
      <c r="AA214" s="551"/>
      <c r="AB214" s="551">
        <f t="shared" ref="AB214:AB221" si="56">M214</f>
        <v>6010596.4237433169</v>
      </c>
      <c r="AC214" s="580"/>
      <c r="AD214" s="580"/>
      <c r="AE214" s="580"/>
      <c r="AF214" s="580"/>
      <c r="AG214" s="580"/>
      <c r="AH214" s="580"/>
      <c r="AI214" s="580"/>
      <c r="AJ214" s="580"/>
      <c r="AK214" s="580"/>
      <c r="AL214" s="580"/>
      <c r="AM214" s="580"/>
      <c r="AN214" s="580"/>
      <c r="AO214" s="580"/>
      <c r="AP214" s="580"/>
      <c r="AQ214" s="580"/>
      <c r="AR214" s="580"/>
      <c r="AS214" s="580"/>
      <c r="AT214" s="531">
        <f t="shared" ref="AT214:AT221" si="57">N214+R214+V214+Z214+AD214+AH214+AL214+AP214</f>
        <v>46882652.105197869</v>
      </c>
      <c r="AU214" s="531"/>
      <c r="AV214" s="531">
        <f t="shared" ref="AV214:AV221" si="58">P214+T214+X214+AB214+AF214+AJ214+AN214+AR214</f>
        <v>6010596.4237433169</v>
      </c>
      <c r="AX214" s="420">
        <f>I214-AT214</f>
        <v>11513069.819935821</v>
      </c>
      <c r="AY214" s="414">
        <f>K214-AV214</f>
        <v>1476034.5922994642</v>
      </c>
      <c r="BA214" s="473">
        <f>1100*1000000/83.5*7.8</f>
        <v>102754491.01796407</v>
      </c>
      <c r="BB214" s="473">
        <f>1100*1000000/83.5*7.8</f>
        <v>102754491.01796407</v>
      </c>
      <c r="BE214" s="473">
        <f>1100*1000000/83.5*7.8</f>
        <v>102754491.01796407</v>
      </c>
      <c r="BF214" s="479"/>
      <c r="BH214" s="473">
        <f t="shared" ref="BH214" si="59">1100*1000000/83.5*7.8</f>
        <v>102754491.01796407</v>
      </c>
      <c r="BI214" s="473"/>
      <c r="BO214" s="664" t="s">
        <v>172</v>
      </c>
      <c r="BP214" s="6"/>
      <c r="BR214" s="6"/>
      <c r="BS214" s="6"/>
      <c r="BT214" s="6"/>
      <c r="BU214" s="6"/>
      <c r="BV214" s="6"/>
      <c r="BW214" s="6"/>
      <c r="BX214" s="6"/>
      <c r="BY214" s="6"/>
      <c r="BZ214" s="6"/>
      <c r="CA214" s="6"/>
      <c r="CB214" s="6"/>
      <c r="CC214" s="6"/>
      <c r="CD214" s="6"/>
      <c r="CE214" s="70"/>
      <c r="CF214" s="6"/>
      <c r="CG214" s="6"/>
      <c r="CH214" s="6"/>
      <c r="CI214" s="6"/>
    </row>
    <row r="215" spans="1:87">
      <c r="A215" s="42" t="s">
        <v>132</v>
      </c>
      <c r="B215" s="42"/>
      <c r="C215" s="3"/>
      <c r="D215" s="3"/>
      <c r="E215" s="197"/>
      <c r="F215" s="198"/>
      <c r="G215" s="198"/>
      <c r="H215" s="216"/>
      <c r="I215" s="219"/>
      <c r="J215" s="219"/>
      <c r="K215" s="220"/>
      <c r="L215" s="594"/>
      <c r="M215" s="579"/>
      <c r="N215" s="580"/>
      <c r="O215" s="580"/>
      <c r="P215" s="580"/>
      <c r="Q215" s="580"/>
      <c r="R215" s="580"/>
      <c r="S215" s="580"/>
      <c r="T215" s="580"/>
      <c r="U215" s="580"/>
      <c r="V215" s="580"/>
      <c r="W215" s="580"/>
      <c r="X215" s="580"/>
      <c r="Y215" s="580"/>
      <c r="Z215" s="551">
        <f t="shared" ref="Z215:Z221" si="60">AB215*$K$4</f>
        <v>0</v>
      </c>
      <c r="AA215" s="551"/>
      <c r="AB215" s="551">
        <f t="shared" si="56"/>
        <v>0</v>
      </c>
      <c r="AC215" s="580"/>
      <c r="AD215" s="580"/>
      <c r="AE215" s="580"/>
      <c r="AF215" s="580"/>
      <c r="AG215" s="580"/>
      <c r="AH215" s="580"/>
      <c r="AI215" s="580"/>
      <c r="AJ215" s="580"/>
      <c r="AK215" s="580"/>
      <c r="AL215" s="580"/>
      <c r="AM215" s="580"/>
      <c r="AN215" s="580"/>
      <c r="AO215" s="580"/>
      <c r="AP215" s="580"/>
      <c r="AQ215" s="580"/>
      <c r="AR215" s="580"/>
      <c r="AS215" s="580"/>
      <c r="AT215" s="531">
        <f t="shared" si="57"/>
        <v>0</v>
      </c>
      <c r="AU215" s="531"/>
      <c r="AV215" s="531">
        <f t="shared" si="58"/>
        <v>0</v>
      </c>
      <c r="AX215" s="427"/>
      <c r="AY215" s="428"/>
      <c r="BA215" s="301" t="s">
        <v>171</v>
      </c>
      <c r="BB215" s="301" t="s">
        <v>171</v>
      </c>
      <c r="BE215" s="301" t="s">
        <v>171</v>
      </c>
      <c r="BF215" s="479"/>
      <c r="BH215" s="301" t="s">
        <v>171</v>
      </c>
      <c r="BI215" s="301"/>
      <c r="BO215" s="675"/>
      <c r="BP215" s="6"/>
      <c r="BR215" s="6"/>
      <c r="BS215" s="6"/>
      <c r="BT215" s="6"/>
      <c r="BU215" s="6"/>
      <c r="BV215" s="6"/>
      <c r="BW215" s="6"/>
      <c r="BX215" s="6"/>
      <c r="BY215" s="6"/>
      <c r="BZ215" s="6"/>
      <c r="CA215" s="6"/>
      <c r="CB215" s="6"/>
      <c r="CC215" s="6"/>
      <c r="CD215" s="6"/>
      <c r="CE215" s="70"/>
      <c r="CF215" s="6"/>
      <c r="CG215" s="6"/>
      <c r="CH215" s="6"/>
      <c r="CI215" s="6"/>
    </row>
    <row r="216" spans="1:87">
      <c r="A216" s="42"/>
      <c r="B216" s="42"/>
      <c r="C216" s="3"/>
      <c r="D216" s="3" t="s">
        <v>201</v>
      </c>
      <c r="E216" s="197" t="s">
        <v>199</v>
      </c>
      <c r="F216" s="198"/>
      <c r="G216" s="198" t="s">
        <v>121</v>
      </c>
      <c r="H216" s="216">
        <v>70000000</v>
      </c>
      <c r="I216" s="219">
        <f>K216*7.8</f>
        <v>5839572.192513369</v>
      </c>
      <c r="J216" s="219"/>
      <c r="K216" s="220">
        <f>H216/$K$3</f>
        <v>748663.10160427808</v>
      </c>
      <c r="L216" s="594">
        <v>18460000</v>
      </c>
      <c r="M216" s="579">
        <f>L216/$K$3</f>
        <v>197433.15508021391</v>
      </c>
      <c r="N216" s="580"/>
      <c r="O216" s="580"/>
      <c r="P216" s="580"/>
      <c r="Q216" s="580"/>
      <c r="R216" s="580"/>
      <c r="S216" s="580"/>
      <c r="T216" s="580"/>
      <c r="U216" s="580"/>
      <c r="V216" s="580"/>
      <c r="W216" s="580"/>
      <c r="X216" s="580"/>
      <c r="Y216" s="580"/>
      <c r="Z216" s="551">
        <f t="shared" si="60"/>
        <v>1539978.6096256685</v>
      </c>
      <c r="AA216" s="551"/>
      <c r="AB216" s="551">
        <f t="shared" si="56"/>
        <v>197433.15508021391</v>
      </c>
      <c r="AC216" s="580"/>
      <c r="AD216" s="580"/>
      <c r="AE216" s="580"/>
      <c r="AF216" s="580"/>
      <c r="AG216" s="580"/>
      <c r="AH216" s="580"/>
      <c r="AI216" s="580"/>
      <c r="AJ216" s="580"/>
      <c r="AK216" s="580"/>
      <c r="AL216" s="580"/>
      <c r="AM216" s="580"/>
      <c r="AN216" s="580"/>
      <c r="AO216" s="580"/>
      <c r="AP216" s="580"/>
      <c r="AQ216" s="580"/>
      <c r="AR216" s="580"/>
      <c r="AS216" s="580"/>
      <c r="AT216" s="531">
        <f t="shared" si="57"/>
        <v>1539978.6096256685</v>
      </c>
      <c r="AU216" s="531"/>
      <c r="AV216" s="531">
        <f t="shared" si="58"/>
        <v>197433.15508021391</v>
      </c>
      <c r="AX216" s="427"/>
      <c r="AY216" s="428"/>
      <c r="BA216" s="479"/>
      <c r="BB216" s="479"/>
      <c r="BE216" s="479"/>
      <c r="BF216" s="479"/>
      <c r="BH216" s="479"/>
      <c r="BI216" s="479"/>
      <c r="BO216" s="675"/>
      <c r="BP216" s="6"/>
      <c r="BR216" s="6"/>
      <c r="BS216" s="6"/>
      <c r="BT216" s="6"/>
      <c r="BU216" s="6"/>
      <c r="BV216" s="6"/>
      <c r="BW216" s="6"/>
      <c r="BX216" s="6"/>
      <c r="BY216" s="6"/>
      <c r="BZ216" s="6"/>
      <c r="CA216" s="6"/>
      <c r="CB216" s="6"/>
      <c r="CC216" s="6"/>
      <c r="CD216" s="6"/>
      <c r="CE216" s="70"/>
      <c r="CF216" s="6"/>
      <c r="CG216" s="6"/>
      <c r="CH216" s="6"/>
      <c r="CI216" s="6"/>
    </row>
    <row r="217" spans="1:87">
      <c r="A217" s="42"/>
      <c r="B217" s="42"/>
      <c r="C217" s="3"/>
      <c r="D217" s="3"/>
      <c r="E217" s="197"/>
      <c r="F217" s="198"/>
      <c r="G217" s="198"/>
      <c r="H217" s="216"/>
      <c r="I217" s="219"/>
      <c r="J217" s="219"/>
      <c r="K217" s="220"/>
      <c r="L217" s="594"/>
      <c r="M217" s="579"/>
      <c r="N217" s="580"/>
      <c r="O217" s="580"/>
      <c r="P217" s="580"/>
      <c r="Q217" s="580"/>
      <c r="R217" s="580"/>
      <c r="S217" s="580"/>
      <c r="T217" s="580"/>
      <c r="U217" s="580"/>
      <c r="V217" s="580"/>
      <c r="W217" s="580"/>
      <c r="X217" s="580"/>
      <c r="Y217" s="580"/>
      <c r="Z217" s="551">
        <f t="shared" si="60"/>
        <v>0</v>
      </c>
      <c r="AA217" s="551"/>
      <c r="AB217" s="551">
        <f t="shared" si="56"/>
        <v>0</v>
      </c>
      <c r="AC217" s="580"/>
      <c r="AD217" s="580"/>
      <c r="AE217" s="580"/>
      <c r="AF217" s="580"/>
      <c r="AG217" s="580"/>
      <c r="AH217" s="580"/>
      <c r="AI217" s="580"/>
      <c r="AJ217" s="580"/>
      <c r="AK217" s="580"/>
      <c r="AL217" s="580"/>
      <c r="AM217" s="580"/>
      <c r="AN217" s="580"/>
      <c r="AO217" s="580"/>
      <c r="AP217" s="580"/>
      <c r="AQ217" s="580"/>
      <c r="AR217" s="580"/>
      <c r="AS217" s="580"/>
      <c r="AT217" s="531">
        <f t="shared" si="57"/>
        <v>0</v>
      </c>
      <c r="AU217" s="531"/>
      <c r="AV217" s="531">
        <f t="shared" si="58"/>
        <v>0</v>
      </c>
      <c r="AX217" s="427"/>
      <c r="AY217" s="428"/>
      <c r="BA217" s="479"/>
      <c r="BB217" s="479"/>
      <c r="BE217" s="479"/>
      <c r="BF217" s="479"/>
      <c r="BO217" s="675"/>
      <c r="BP217" s="6"/>
      <c r="BR217" s="6"/>
      <c r="BS217" s="6"/>
      <c r="BT217" s="6"/>
      <c r="BU217" s="6"/>
      <c r="BV217" s="6"/>
      <c r="BW217" s="6"/>
      <c r="BX217" s="6"/>
      <c r="BY217" s="6"/>
      <c r="BZ217" s="6"/>
      <c r="CA217" s="6"/>
      <c r="CB217" s="6"/>
      <c r="CC217" s="6"/>
      <c r="CD217" s="6"/>
      <c r="CE217" s="70"/>
      <c r="CF217" s="6"/>
      <c r="CG217" s="6"/>
      <c r="CH217" s="6"/>
      <c r="CI217" s="6"/>
    </row>
    <row r="218" spans="1:87">
      <c r="A218" s="42"/>
      <c r="B218" s="42"/>
      <c r="C218" s="3"/>
      <c r="D218" s="3" t="s">
        <v>201</v>
      </c>
      <c r="E218" s="197" t="s">
        <v>10</v>
      </c>
      <c r="F218" s="198"/>
      <c r="G218" s="198" t="s">
        <v>121</v>
      </c>
      <c r="H218" s="216">
        <f>50*1000000</f>
        <v>50000000</v>
      </c>
      <c r="I218" s="219">
        <f t="shared" ref="I218:I219" si="61">K218*7.8</f>
        <v>4171122.9946524063</v>
      </c>
      <c r="J218" s="219"/>
      <c r="K218" s="220">
        <f t="shared" ref="K218:K219" si="62">H218/$K$3</f>
        <v>534759.35828877008</v>
      </c>
      <c r="L218" s="594"/>
      <c r="M218" s="579"/>
      <c r="N218" s="580"/>
      <c r="O218" s="580"/>
      <c r="P218" s="580"/>
      <c r="Q218" s="580"/>
      <c r="R218" s="580"/>
      <c r="S218" s="580"/>
      <c r="T218" s="580"/>
      <c r="U218" s="580"/>
      <c r="V218" s="580"/>
      <c r="W218" s="580"/>
      <c r="X218" s="580"/>
      <c r="Y218" s="580"/>
      <c r="Z218" s="551">
        <f t="shared" si="60"/>
        <v>0</v>
      </c>
      <c r="AA218" s="551"/>
      <c r="AB218" s="551">
        <f t="shared" si="56"/>
        <v>0</v>
      </c>
      <c r="AC218" s="580"/>
      <c r="AD218" s="580"/>
      <c r="AE218" s="580"/>
      <c r="AF218" s="580"/>
      <c r="AG218" s="580"/>
      <c r="AH218" s="580"/>
      <c r="AI218" s="580"/>
      <c r="AJ218" s="580"/>
      <c r="AK218" s="580"/>
      <c r="AL218" s="580"/>
      <c r="AM218" s="580"/>
      <c r="AN218" s="580"/>
      <c r="AO218" s="580"/>
      <c r="AP218" s="580"/>
      <c r="AQ218" s="580"/>
      <c r="AR218" s="580"/>
      <c r="AS218" s="580"/>
      <c r="AT218" s="531">
        <f t="shared" si="57"/>
        <v>0</v>
      </c>
      <c r="AU218" s="531"/>
      <c r="AV218" s="531">
        <f t="shared" si="58"/>
        <v>0</v>
      </c>
      <c r="AX218" s="427"/>
      <c r="AY218" s="428"/>
      <c r="BA218" s="479"/>
      <c r="BB218" s="479"/>
      <c r="BE218" s="479"/>
      <c r="BF218" s="479"/>
      <c r="BO218" s="675"/>
      <c r="BP218" s="6"/>
      <c r="BR218" s="6"/>
      <c r="BS218" s="6"/>
      <c r="BT218" s="6"/>
      <c r="BU218" s="6"/>
      <c r="BV218" s="6"/>
      <c r="BW218" s="6"/>
      <c r="BX218" s="6"/>
      <c r="BY218" s="6"/>
      <c r="BZ218" s="6"/>
      <c r="CA218" s="6"/>
      <c r="CB218" s="6"/>
      <c r="CC218" s="6"/>
      <c r="CD218" s="6"/>
      <c r="CE218" s="70"/>
      <c r="CF218" s="6"/>
      <c r="CG218" s="6"/>
      <c r="CH218" s="6"/>
      <c r="CI218" s="6"/>
    </row>
    <row r="219" spans="1:87">
      <c r="A219" s="42"/>
      <c r="B219" s="42"/>
      <c r="C219" s="3"/>
      <c r="D219" s="3" t="s">
        <v>201</v>
      </c>
      <c r="E219" s="197" t="s">
        <v>152</v>
      </c>
      <c r="F219" s="198"/>
      <c r="G219" s="198" t="s">
        <v>121</v>
      </c>
      <c r="H219" s="216">
        <v>150000000</v>
      </c>
      <c r="I219" s="219">
        <f t="shared" si="61"/>
        <v>12513368.98395722</v>
      </c>
      <c r="J219" s="219"/>
      <c r="K219" s="220">
        <f t="shared" si="62"/>
        <v>1604278.0748663102</v>
      </c>
      <c r="L219" s="594">
        <v>145919393.53999999</v>
      </c>
      <c r="M219" s="579">
        <f>L219/$K$3</f>
        <v>1560635.2250267379</v>
      </c>
      <c r="N219" s="580"/>
      <c r="O219" s="580"/>
      <c r="P219" s="580"/>
      <c r="Q219" s="580"/>
      <c r="R219" s="580"/>
      <c r="S219" s="580"/>
      <c r="T219" s="580"/>
      <c r="U219" s="580"/>
      <c r="V219" s="580"/>
      <c r="W219" s="580"/>
      <c r="X219" s="580"/>
      <c r="Y219" s="580"/>
      <c r="Z219" s="551">
        <f t="shared" si="60"/>
        <v>12172954.755208556</v>
      </c>
      <c r="AA219" s="551"/>
      <c r="AB219" s="551">
        <f t="shared" si="56"/>
        <v>1560635.2250267379</v>
      </c>
      <c r="AC219" s="580"/>
      <c r="AD219" s="580"/>
      <c r="AE219" s="580"/>
      <c r="AF219" s="580"/>
      <c r="AG219" s="580"/>
      <c r="AH219" s="580"/>
      <c r="AI219" s="580"/>
      <c r="AJ219" s="580"/>
      <c r="AK219" s="580"/>
      <c r="AL219" s="580"/>
      <c r="AM219" s="580"/>
      <c r="AN219" s="580"/>
      <c r="AO219" s="580"/>
      <c r="AP219" s="580"/>
      <c r="AQ219" s="580"/>
      <c r="AR219" s="580"/>
      <c r="AS219" s="580"/>
      <c r="AT219" s="531">
        <f t="shared" si="57"/>
        <v>12172954.755208556</v>
      </c>
      <c r="AU219" s="531"/>
      <c r="AV219" s="531">
        <f t="shared" si="58"/>
        <v>1560635.2250267379</v>
      </c>
      <c r="AX219" s="427"/>
      <c r="AY219" s="428"/>
      <c r="BA219" s="479"/>
      <c r="BB219" s="479"/>
      <c r="BE219" s="479"/>
      <c r="BF219" s="479"/>
      <c r="BO219" s="675"/>
      <c r="BP219" s="6"/>
      <c r="BR219" s="6"/>
      <c r="BS219" s="6"/>
      <c r="BT219" s="6"/>
      <c r="BU219" s="6"/>
      <c r="BV219" s="6"/>
      <c r="BW219" s="6"/>
      <c r="BX219" s="6"/>
      <c r="BY219" s="6"/>
      <c r="BZ219" s="6"/>
      <c r="CA219" s="6"/>
      <c r="CB219" s="6"/>
      <c r="CC219" s="6"/>
      <c r="CD219" s="6"/>
      <c r="CE219" s="70"/>
      <c r="CF219" s="6"/>
      <c r="CG219" s="6"/>
      <c r="CH219" s="6"/>
      <c r="CI219" s="6"/>
    </row>
    <row r="220" spans="1:87">
      <c r="A220" s="42"/>
      <c r="B220" s="42"/>
      <c r="C220" s="3"/>
      <c r="D220" s="3" t="s">
        <v>201</v>
      </c>
      <c r="E220" s="197" t="s">
        <v>53</v>
      </c>
      <c r="F220" s="198"/>
      <c r="G220" s="198" t="s">
        <v>121</v>
      </c>
      <c r="H220" s="216">
        <f>50*1000000</f>
        <v>50000000</v>
      </c>
      <c r="I220" s="219">
        <f t="shared" ref="I220" si="63">K220*7.8</f>
        <v>4171122.9946524063</v>
      </c>
      <c r="J220" s="219"/>
      <c r="K220" s="220">
        <f t="shared" ref="K220" si="64">H220/$K$3</f>
        <v>534759.35828877008</v>
      </c>
      <c r="L220" s="594"/>
      <c r="M220" s="579"/>
      <c r="N220" s="580"/>
      <c r="O220" s="580"/>
      <c r="P220" s="580"/>
      <c r="Q220" s="580"/>
      <c r="R220" s="580"/>
      <c r="S220" s="580"/>
      <c r="T220" s="580"/>
      <c r="U220" s="580"/>
      <c r="V220" s="580"/>
      <c r="W220" s="580"/>
      <c r="X220" s="580"/>
      <c r="Y220" s="580"/>
      <c r="Z220" s="551">
        <f t="shared" si="60"/>
        <v>0</v>
      </c>
      <c r="AA220" s="551"/>
      <c r="AB220" s="551">
        <f t="shared" si="56"/>
        <v>0</v>
      </c>
      <c r="AC220" s="580"/>
      <c r="AD220" s="580"/>
      <c r="AE220" s="580"/>
      <c r="AF220" s="580"/>
      <c r="AG220" s="580"/>
      <c r="AH220" s="580"/>
      <c r="AI220" s="580"/>
      <c r="AJ220" s="580"/>
      <c r="AK220" s="580"/>
      <c r="AL220" s="580"/>
      <c r="AM220" s="580"/>
      <c r="AN220" s="580"/>
      <c r="AO220" s="580"/>
      <c r="AP220" s="580"/>
      <c r="AQ220" s="580"/>
      <c r="AR220" s="580"/>
      <c r="AS220" s="580"/>
      <c r="AT220" s="531">
        <f t="shared" si="57"/>
        <v>0</v>
      </c>
      <c r="AU220" s="531"/>
      <c r="AV220" s="531">
        <f t="shared" si="58"/>
        <v>0</v>
      </c>
      <c r="AX220" s="427"/>
      <c r="AY220" s="428"/>
      <c r="BA220" s="490"/>
      <c r="BB220" s="490"/>
      <c r="BE220" s="490"/>
      <c r="BF220" s="490"/>
      <c r="BO220" s="675"/>
      <c r="BP220" s="6"/>
      <c r="BR220" s="6"/>
      <c r="BS220" s="6"/>
      <c r="BT220" s="6"/>
      <c r="BU220" s="6"/>
      <c r="BV220" s="6"/>
      <c r="BW220" s="6"/>
      <c r="BX220" s="6"/>
      <c r="BY220" s="6"/>
      <c r="BZ220" s="6"/>
      <c r="CA220" s="6"/>
      <c r="CB220" s="6"/>
      <c r="CC220" s="6"/>
      <c r="CD220" s="6"/>
      <c r="CE220" s="70"/>
      <c r="CF220" s="6"/>
      <c r="CG220" s="6"/>
      <c r="CH220" s="6"/>
      <c r="CI220" s="6"/>
    </row>
    <row r="221" spans="1:87">
      <c r="A221" s="42"/>
      <c r="B221" s="42"/>
      <c r="C221" s="3"/>
      <c r="D221" s="3"/>
      <c r="E221" s="197"/>
      <c r="F221" s="198"/>
      <c r="G221" s="198"/>
      <c r="H221" s="216"/>
      <c r="I221" s="219"/>
      <c r="J221" s="219"/>
      <c r="K221" s="220"/>
      <c r="L221" s="594"/>
      <c r="M221" s="579"/>
      <c r="N221" s="580"/>
      <c r="O221" s="580"/>
      <c r="P221" s="580"/>
      <c r="Q221" s="580"/>
      <c r="R221" s="580"/>
      <c r="S221" s="580"/>
      <c r="T221" s="580"/>
      <c r="U221" s="580"/>
      <c r="V221" s="580"/>
      <c r="W221" s="580"/>
      <c r="X221" s="580"/>
      <c r="Y221" s="580"/>
      <c r="Z221" s="551">
        <f t="shared" si="60"/>
        <v>0</v>
      </c>
      <c r="AA221" s="551"/>
      <c r="AB221" s="551">
        <f t="shared" si="56"/>
        <v>0</v>
      </c>
      <c r="AC221" s="580"/>
      <c r="AD221" s="580"/>
      <c r="AE221" s="580"/>
      <c r="AF221" s="580"/>
      <c r="AG221" s="580"/>
      <c r="AH221" s="580"/>
      <c r="AI221" s="580"/>
      <c r="AJ221" s="580"/>
      <c r="AK221" s="580"/>
      <c r="AL221" s="580"/>
      <c r="AM221" s="580"/>
      <c r="AN221" s="580"/>
      <c r="AO221" s="580"/>
      <c r="AP221" s="580"/>
      <c r="AQ221" s="580"/>
      <c r="AR221" s="580"/>
      <c r="AS221" s="580"/>
      <c r="AT221" s="531">
        <f t="shared" si="57"/>
        <v>0</v>
      </c>
      <c r="AU221" s="531"/>
      <c r="AV221" s="531">
        <f t="shared" si="58"/>
        <v>0</v>
      </c>
      <c r="AX221" s="427"/>
      <c r="AY221" s="428"/>
      <c r="BA221" s="479"/>
      <c r="BB221" s="479"/>
      <c r="BE221" s="479"/>
      <c r="BF221" s="479"/>
      <c r="BO221" s="675"/>
      <c r="BP221" s="6"/>
      <c r="BR221" s="6"/>
      <c r="BS221" s="6"/>
      <c r="BT221" s="6"/>
      <c r="BU221" s="6"/>
      <c r="BV221" s="6"/>
      <c r="BW221" s="6"/>
      <c r="BX221" s="6"/>
      <c r="BY221" s="6"/>
      <c r="BZ221" s="6"/>
      <c r="CA221" s="6"/>
      <c r="CB221" s="6"/>
      <c r="CC221" s="6"/>
      <c r="CD221" s="6"/>
      <c r="CE221" s="70"/>
      <c r="CF221" s="6"/>
      <c r="CG221" s="6"/>
      <c r="CH221" s="6"/>
      <c r="CI221" s="6"/>
    </row>
    <row r="222" spans="1:87" ht="13.5" thickBot="1">
      <c r="A222" s="42"/>
      <c r="B222" s="42"/>
      <c r="C222" s="3"/>
      <c r="D222" s="3" t="s">
        <v>201</v>
      </c>
      <c r="E222" s="463" t="s">
        <v>153</v>
      </c>
      <c r="F222" s="409"/>
      <c r="G222" s="409" t="s">
        <v>121</v>
      </c>
      <c r="H222" s="229">
        <v>80000000</v>
      </c>
      <c r="I222" s="464">
        <f>K222*7.8</f>
        <v>6673796.7914438499</v>
      </c>
      <c r="J222" s="464"/>
      <c r="K222" s="465">
        <f>H222/$K$3</f>
        <v>855614.97326203203</v>
      </c>
      <c r="L222" s="219"/>
      <c r="M222" s="110"/>
      <c r="AX222" s="427"/>
      <c r="AY222" s="428"/>
      <c r="BA222" s="479"/>
      <c r="BB222" s="479"/>
      <c r="BE222" s="479"/>
      <c r="BF222" s="479"/>
      <c r="BO222" s="675"/>
      <c r="BP222" s="6"/>
      <c r="BR222" s="6"/>
      <c r="BS222" s="6"/>
      <c r="BT222" s="6"/>
      <c r="BU222" s="6"/>
      <c r="BV222" s="6"/>
      <c r="BW222" s="6"/>
      <c r="BX222" s="6"/>
      <c r="BY222" s="6"/>
      <c r="BZ222" s="6"/>
      <c r="CA222" s="6"/>
      <c r="CB222" s="6"/>
      <c r="CC222" s="6"/>
      <c r="CD222" s="6"/>
      <c r="CE222" s="70"/>
      <c r="CF222" s="6"/>
      <c r="CG222" s="6"/>
      <c r="CH222" s="6"/>
      <c r="CI222" s="6"/>
    </row>
    <row r="223" spans="1:87" ht="13.5" thickBot="1">
      <c r="A223" s="42"/>
      <c r="B223" s="42"/>
      <c r="C223" s="3"/>
      <c r="D223" s="3"/>
      <c r="H223" s="108"/>
      <c r="I223" s="109"/>
      <c r="J223" s="109"/>
      <c r="K223" s="109"/>
      <c r="L223" s="109"/>
      <c r="M223" s="110"/>
      <c r="AX223" s="423">
        <f>I223-AT223</f>
        <v>0</v>
      </c>
      <c r="AY223" s="424">
        <f>K223-AV223</f>
        <v>0</v>
      </c>
      <c r="BA223" s="479"/>
      <c r="BB223" s="479"/>
      <c r="BE223" s="479"/>
      <c r="BF223" s="479"/>
      <c r="BO223" s="6"/>
      <c r="BP223" s="6"/>
      <c r="BR223" s="6"/>
      <c r="BS223" s="6"/>
      <c r="BT223" s="6"/>
      <c r="BU223" s="6"/>
      <c r="BV223" s="6"/>
      <c r="BW223" s="6"/>
      <c r="BX223" s="6"/>
      <c r="BY223" s="6"/>
      <c r="BZ223" s="6"/>
      <c r="CA223" s="6"/>
      <c r="CB223" s="6"/>
      <c r="CC223" s="6"/>
      <c r="CD223" s="6"/>
      <c r="CE223" s="70"/>
      <c r="CF223" s="6"/>
      <c r="CG223" s="6"/>
      <c r="CH223" s="6"/>
      <c r="CI223" s="6"/>
    </row>
    <row r="224" spans="1:87">
      <c r="A224" s="105"/>
      <c r="B224" s="105"/>
      <c r="H224" s="119"/>
      <c r="I224" s="109"/>
      <c r="J224" s="109"/>
      <c r="K224" s="470"/>
      <c r="L224" s="470"/>
      <c r="M224" s="110"/>
      <c r="BO224" s="6"/>
      <c r="BP224" s="6"/>
      <c r="BR224" s="6"/>
      <c r="BS224" s="6"/>
      <c r="BT224" s="6"/>
      <c r="BU224" s="6"/>
      <c r="BV224" s="6"/>
      <c r="BW224" s="6"/>
      <c r="BX224" s="6"/>
      <c r="BY224" s="6"/>
      <c r="BZ224" s="6"/>
      <c r="CA224" s="6"/>
      <c r="CB224" s="6"/>
      <c r="CC224" s="6"/>
      <c r="CD224" s="6"/>
      <c r="CE224" s="70"/>
      <c r="CF224" s="6"/>
      <c r="CG224" s="6"/>
      <c r="CH224" s="6"/>
      <c r="CI224" s="6"/>
    </row>
    <row r="225" spans="1:87">
      <c r="A225" s="371" t="s">
        <v>119</v>
      </c>
      <c r="B225" s="372"/>
      <c r="C225" s="359"/>
      <c r="D225" s="359"/>
      <c r="E225" s="373"/>
      <c r="F225" s="359"/>
      <c r="G225" s="359"/>
      <c r="H225" s="374">
        <f>SUM(H214:H222)</f>
        <v>1100000000</v>
      </c>
      <c r="I225" s="374">
        <f>SUM(I214:I222)</f>
        <v>91764705.882352948</v>
      </c>
      <c r="J225" s="374"/>
      <c r="K225" s="374">
        <f>SUM(K214:K222)</f>
        <v>11764705.882352943</v>
      </c>
      <c r="L225" s="596">
        <f>SUM(L214:L222)</f>
        <v>726370159.16000009</v>
      </c>
      <c r="M225" s="596">
        <f t="shared" ref="M225:AV225" si="65">SUM(M214:M222)</f>
        <v>7768664.8038502689</v>
      </c>
      <c r="N225" s="596">
        <f t="shared" si="65"/>
        <v>0</v>
      </c>
      <c r="O225" s="596">
        <f t="shared" si="65"/>
        <v>0</v>
      </c>
      <c r="P225" s="596">
        <f t="shared" si="65"/>
        <v>0</v>
      </c>
      <c r="Q225" s="596">
        <f t="shared" si="65"/>
        <v>0</v>
      </c>
      <c r="R225" s="596">
        <f t="shared" si="65"/>
        <v>0</v>
      </c>
      <c r="S225" s="596">
        <f t="shared" si="65"/>
        <v>0</v>
      </c>
      <c r="T225" s="596">
        <f t="shared" si="65"/>
        <v>0</v>
      </c>
      <c r="U225" s="596">
        <f t="shared" si="65"/>
        <v>0</v>
      </c>
      <c r="V225" s="596">
        <f t="shared" si="65"/>
        <v>0</v>
      </c>
      <c r="W225" s="596">
        <f t="shared" si="65"/>
        <v>0</v>
      </c>
      <c r="X225" s="596">
        <f t="shared" si="65"/>
        <v>0</v>
      </c>
      <c r="Y225" s="596">
        <f t="shared" si="65"/>
        <v>0</v>
      </c>
      <c r="Z225" s="596">
        <f t="shared" si="65"/>
        <v>60595585.470032096</v>
      </c>
      <c r="AA225" s="596">
        <f t="shared" si="65"/>
        <v>0</v>
      </c>
      <c r="AB225" s="596">
        <f t="shared" si="65"/>
        <v>7768664.8038502689</v>
      </c>
      <c r="AC225" s="596">
        <f t="shared" si="65"/>
        <v>0</v>
      </c>
      <c r="AD225" s="596">
        <f t="shared" si="65"/>
        <v>0</v>
      </c>
      <c r="AE225" s="596">
        <f t="shared" si="65"/>
        <v>0</v>
      </c>
      <c r="AF225" s="596">
        <f t="shared" si="65"/>
        <v>0</v>
      </c>
      <c r="AG225" s="596">
        <f t="shared" si="65"/>
        <v>0</v>
      </c>
      <c r="AH225" s="596">
        <f t="shared" si="65"/>
        <v>0</v>
      </c>
      <c r="AI225" s="596">
        <f t="shared" si="65"/>
        <v>0</v>
      </c>
      <c r="AJ225" s="596">
        <f t="shared" si="65"/>
        <v>0</v>
      </c>
      <c r="AK225" s="596">
        <f t="shared" si="65"/>
        <v>0</v>
      </c>
      <c r="AL225" s="596">
        <f t="shared" si="65"/>
        <v>0</v>
      </c>
      <c r="AM225" s="596">
        <f t="shared" si="65"/>
        <v>0</v>
      </c>
      <c r="AN225" s="596">
        <f t="shared" si="65"/>
        <v>0</v>
      </c>
      <c r="AO225" s="596">
        <f t="shared" si="65"/>
        <v>0</v>
      </c>
      <c r="AP225" s="596">
        <f t="shared" si="65"/>
        <v>0</v>
      </c>
      <c r="AQ225" s="596">
        <f t="shared" si="65"/>
        <v>0</v>
      </c>
      <c r="AR225" s="596">
        <f t="shared" si="65"/>
        <v>0</v>
      </c>
      <c r="AS225" s="596">
        <f t="shared" si="65"/>
        <v>0</v>
      </c>
      <c r="AT225" s="596">
        <f t="shared" si="65"/>
        <v>60595585.470032096</v>
      </c>
      <c r="AU225" s="596">
        <f t="shared" si="65"/>
        <v>0</v>
      </c>
      <c r="AV225" s="596">
        <f t="shared" si="65"/>
        <v>7768664.8038502689</v>
      </c>
      <c r="AW225" s="360"/>
      <c r="AX225" s="374">
        <f>I225-Z225</f>
        <v>31169120.412320852</v>
      </c>
      <c r="AY225" s="374">
        <f>K225-AB225</f>
        <v>3996041.0785026737</v>
      </c>
      <c r="AZ225" s="360"/>
      <c r="BA225" s="374">
        <f>SUM(BA175:BA222)</f>
        <v>669034491.01796412</v>
      </c>
      <c r="BB225" s="374">
        <f>SUM(BB175:BB222)</f>
        <v>669034491.01796412</v>
      </c>
      <c r="BC225" s="374">
        <f>SUM(BC175:BC211)</f>
        <v>0</v>
      </c>
      <c r="BD225" s="360"/>
      <c r="BE225" s="374">
        <f>SUM(BE175:BE222)</f>
        <v>102754491.01796407</v>
      </c>
      <c r="BF225" s="374">
        <f>SUM(BF175:BF211)</f>
        <v>0</v>
      </c>
      <c r="BG225" s="360"/>
      <c r="BH225" s="374">
        <f>SUM(BH175:BH222)</f>
        <v>669034491.01796412</v>
      </c>
      <c r="BI225" s="374">
        <f>SUM(BI175:BI211)</f>
        <v>566280000</v>
      </c>
      <c r="BJ225" s="360"/>
      <c r="BK225" s="360"/>
      <c r="BL225" s="360"/>
      <c r="BM225" s="360"/>
      <c r="BN225" s="360"/>
      <c r="BO225" s="360"/>
      <c r="BP225" s="360"/>
      <c r="BQ225" s="360"/>
      <c r="BR225" s="360"/>
      <c r="BS225" s="360"/>
      <c r="BT225" s="360"/>
      <c r="BU225" s="360"/>
      <c r="BV225" s="360"/>
      <c r="BW225" s="360"/>
      <c r="BX225" s="360"/>
      <c r="BY225" s="360"/>
      <c r="BZ225" s="360"/>
      <c r="CA225" s="360"/>
      <c r="CB225" s="360"/>
      <c r="CC225" s="360"/>
      <c r="CD225" s="360"/>
      <c r="CE225" s="360"/>
      <c r="CF225" s="360"/>
      <c r="CG225" s="360"/>
      <c r="CH225" s="360"/>
      <c r="CI225" s="360"/>
    </row>
    <row r="226" spans="1:87" ht="13.5" thickBot="1">
      <c r="A226" s="105"/>
      <c r="B226" s="105"/>
      <c r="H226" s="108"/>
      <c r="I226" s="109"/>
      <c r="J226" s="109"/>
      <c r="K226" s="109"/>
      <c r="L226" s="109"/>
      <c r="M226" s="110"/>
      <c r="BO226" s="6"/>
      <c r="BP226" s="6"/>
      <c r="BR226" s="6"/>
      <c r="BS226" s="6"/>
      <c r="BT226" s="6"/>
      <c r="BU226" s="6"/>
      <c r="BV226" s="6"/>
      <c r="BW226" s="6"/>
      <c r="BX226" s="6"/>
      <c r="BY226" s="6"/>
      <c r="BZ226" s="6"/>
      <c r="CA226" s="6"/>
      <c r="CB226" s="6"/>
      <c r="CC226" s="6"/>
      <c r="CD226" s="6"/>
      <c r="CE226" s="70"/>
      <c r="CF226" s="6"/>
      <c r="CG226" s="6"/>
      <c r="CH226" s="6"/>
      <c r="CI226" s="6"/>
    </row>
    <row r="227" spans="1:87" ht="13.5" thickBot="1">
      <c r="A227" s="99" t="s">
        <v>11</v>
      </c>
      <c r="B227" s="503" t="s">
        <v>125</v>
      </c>
      <c r="C227" s="223">
        <v>44237</v>
      </c>
      <c r="D227" s="267"/>
      <c r="E227" s="177"/>
      <c r="F227" s="196"/>
      <c r="G227" s="396"/>
      <c r="H227" s="189"/>
      <c r="I227" s="189"/>
      <c r="J227" s="189"/>
      <c r="K227" s="190"/>
      <c r="L227" s="185"/>
      <c r="M227" s="110"/>
      <c r="BO227" s="664" t="s">
        <v>175</v>
      </c>
      <c r="BP227" s="6"/>
      <c r="BR227" s="6"/>
      <c r="BS227" s="672" t="s">
        <v>180</v>
      </c>
      <c r="BT227" s="6"/>
      <c r="BU227" s="6"/>
      <c r="BV227" s="6"/>
      <c r="BW227" s="6"/>
      <c r="BX227" s="6"/>
      <c r="BY227" s="6"/>
      <c r="BZ227" s="6"/>
      <c r="CA227" s="6"/>
      <c r="CB227" s="6"/>
      <c r="CC227" s="6"/>
      <c r="CD227" s="6"/>
      <c r="CE227" s="70"/>
      <c r="CF227" s="6"/>
      <c r="CG227" s="6"/>
      <c r="CH227" s="6"/>
      <c r="CI227" s="6"/>
    </row>
    <row r="228" spans="1:87" ht="13.5" thickBot="1">
      <c r="A228" s="99" t="s">
        <v>132</v>
      </c>
      <c r="B228" s="105"/>
      <c r="D228" s="110" t="s">
        <v>193</v>
      </c>
      <c r="E228" s="197" t="s">
        <v>155</v>
      </c>
      <c r="F228" s="199"/>
      <c r="G228" s="198" t="s">
        <v>121</v>
      </c>
      <c r="H228" s="219">
        <f>1488000000</f>
        <v>1488000000</v>
      </c>
      <c r="I228" s="219">
        <f t="shared" ref="I228:I233" si="66">K228*7.8</f>
        <v>124132620.32085562</v>
      </c>
      <c r="J228" s="219"/>
      <c r="K228" s="220">
        <f t="shared" ref="K228:K233" si="67">H228/$K$3</f>
        <v>15914438.502673797</v>
      </c>
      <c r="L228" s="594">
        <v>996842802.63250709</v>
      </c>
      <c r="M228" s="579">
        <f>L228/$K$3</f>
        <v>10661420.349010771</v>
      </c>
      <c r="N228" s="580"/>
      <c r="O228" s="580"/>
      <c r="P228" s="580"/>
      <c r="Q228" s="580"/>
      <c r="R228" s="580"/>
      <c r="S228" s="580"/>
      <c r="T228" s="580"/>
      <c r="U228" s="580"/>
      <c r="V228" s="580"/>
      <c r="W228" s="580"/>
      <c r="X228" s="580"/>
      <c r="Y228" s="580"/>
      <c r="Z228" s="580"/>
      <c r="AA228" s="580"/>
      <c r="AB228" s="580"/>
      <c r="AC228" s="580"/>
      <c r="AD228" s="580"/>
      <c r="AE228" s="580"/>
      <c r="AF228" s="580"/>
      <c r="AG228" s="580"/>
      <c r="AH228" s="581">
        <f>AJ228*$K$4</f>
        <v>83159078.722284019</v>
      </c>
      <c r="AI228" s="551"/>
      <c r="AJ228" s="551">
        <f t="shared" ref="AJ228:AJ239" si="68">M228</f>
        <v>10661420.349010771</v>
      </c>
      <c r="AK228" s="580"/>
      <c r="AL228" s="580"/>
      <c r="AM228" s="580"/>
      <c r="AN228" s="580"/>
      <c r="AO228" s="580"/>
      <c r="AP228" s="580"/>
      <c r="AQ228" s="580"/>
      <c r="AR228" s="580"/>
      <c r="AS228" s="580"/>
      <c r="AT228" s="531">
        <f t="shared" ref="AT228:AT240" si="69">N228+R228+V228+Z228+AD228+AH228+AL228+AP228</f>
        <v>83159078.722284019</v>
      </c>
      <c r="AU228" s="531"/>
      <c r="AV228" s="531">
        <f t="shared" ref="AV228:AV240" si="70">P228+T228+X228+AB228+AF228+AJ228+AN228+AR228</f>
        <v>10661420.349010771</v>
      </c>
      <c r="AX228" s="436">
        <f>I228-AT228</f>
        <v>40973541.598571599</v>
      </c>
      <c r="AY228" s="437">
        <f>K228-AV228</f>
        <v>5253018.1536630262</v>
      </c>
      <c r="BB228" s="6">
        <f>1888000000/K3*K4</f>
        <v>157501604.27807486</v>
      </c>
      <c r="BO228" s="675"/>
      <c r="BP228" s="6"/>
      <c r="BR228" s="6"/>
      <c r="BS228" s="673"/>
      <c r="BT228" s="6"/>
      <c r="BU228" s="6"/>
      <c r="BV228" s="6"/>
      <c r="BW228" s="6"/>
      <c r="BX228" s="6"/>
      <c r="BY228" s="6"/>
      <c r="BZ228" s="6"/>
      <c r="CA228" s="6"/>
      <c r="CB228" s="6"/>
      <c r="CC228" s="6"/>
      <c r="CD228" s="6"/>
      <c r="CE228" s="70"/>
      <c r="CF228" s="6"/>
      <c r="CG228" s="6"/>
      <c r="CH228" s="6"/>
      <c r="CI228" s="6"/>
    </row>
    <row r="229" spans="1:87">
      <c r="A229" s="99"/>
      <c r="B229" s="105"/>
      <c r="D229" s="110" t="s">
        <v>192</v>
      </c>
      <c r="E229" s="197" t="s">
        <v>199</v>
      </c>
      <c r="F229" s="199"/>
      <c r="G229" s="198" t="s">
        <v>121</v>
      </c>
      <c r="H229" s="219">
        <v>120000000</v>
      </c>
      <c r="I229" s="219">
        <f t="shared" si="66"/>
        <v>10010695.187165774</v>
      </c>
      <c r="J229" s="219"/>
      <c r="K229" s="220">
        <f t="shared" si="67"/>
        <v>1283422.459893048</v>
      </c>
      <c r="L229" s="594">
        <v>0</v>
      </c>
      <c r="M229" s="597">
        <f>L229/$K$3</f>
        <v>0</v>
      </c>
      <c r="N229" s="580"/>
      <c r="O229" s="580"/>
      <c r="P229" s="580"/>
      <c r="Q229" s="580"/>
      <c r="R229" s="580"/>
      <c r="S229" s="580"/>
      <c r="T229" s="580"/>
      <c r="U229" s="580"/>
      <c r="V229" s="580"/>
      <c r="W229" s="580"/>
      <c r="X229" s="580"/>
      <c r="Y229" s="580"/>
      <c r="Z229" s="580"/>
      <c r="AA229" s="580"/>
      <c r="AB229" s="580"/>
      <c r="AC229" s="580"/>
      <c r="AD229" s="580"/>
      <c r="AE229" s="580"/>
      <c r="AF229" s="580"/>
      <c r="AG229" s="580"/>
      <c r="AH229" s="581">
        <f t="shared" ref="AH229:AH239" si="71">AJ229*$K$4</f>
        <v>0</v>
      </c>
      <c r="AI229" s="551"/>
      <c r="AJ229" s="551">
        <f t="shared" si="68"/>
        <v>0</v>
      </c>
      <c r="AK229" s="580"/>
      <c r="AL229" s="580"/>
      <c r="AM229" s="580"/>
      <c r="AN229" s="580"/>
      <c r="AO229" s="580"/>
      <c r="AP229" s="580"/>
      <c r="AQ229" s="580"/>
      <c r="AR229" s="580"/>
      <c r="AS229" s="580"/>
      <c r="AT229" s="531">
        <f t="shared" si="69"/>
        <v>0</v>
      </c>
      <c r="AU229" s="531"/>
      <c r="AV229" s="531">
        <f t="shared" si="70"/>
        <v>0</v>
      </c>
      <c r="AX229" s="466"/>
      <c r="AY229" s="466"/>
      <c r="BB229" s="6" t="s">
        <v>174</v>
      </c>
      <c r="BO229" s="675"/>
      <c r="BP229" s="6"/>
      <c r="BR229" s="6"/>
      <c r="BS229" s="673"/>
      <c r="BT229" s="6"/>
      <c r="BU229" s="6"/>
      <c r="BV229" s="6"/>
      <c r="BW229" s="6"/>
      <c r="BX229" s="6"/>
      <c r="BY229" s="6"/>
      <c r="BZ229" s="6"/>
      <c r="CA229" s="6"/>
      <c r="CB229" s="6"/>
      <c r="CC229" s="6"/>
      <c r="CD229" s="6"/>
      <c r="CE229" s="70"/>
      <c r="CF229" s="6"/>
      <c r="CG229" s="6"/>
      <c r="CH229" s="6"/>
      <c r="CI229" s="6"/>
    </row>
    <row r="230" spans="1:87">
      <c r="A230" s="99"/>
      <c r="B230" s="105"/>
      <c r="D230" s="110" t="s">
        <v>192</v>
      </c>
      <c r="E230" s="197" t="s">
        <v>156</v>
      </c>
      <c r="F230" s="199"/>
      <c r="G230" s="198" t="s">
        <v>121</v>
      </c>
      <c r="H230" s="219">
        <v>50000000</v>
      </c>
      <c r="I230" s="219">
        <f t="shared" si="66"/>
        <v>4171122.9946524063</v>
      </c>
      <c r="J230" s="219"/>
      <c r="K230" s="220">
        <f t="shared" si="67"/>
        <v>534759.35828877008</v>
      </c>
      <c r="L230" s="594">
        <v>3532603.96</v>
      </c>
      <c r="M230" s="579">
        <f>L230/$K$3</f>
        <v>37781.860534759355</v>
      </c>
      <c r="N230" s="580"/>
      <c r="O230" s="580"/>
      <c r="P230" s="580"/>
      <c r="Q230" s="580"/>
      <c r="R230" s="580"/>
      <c r="S230" s="580"/>
      <c r="T230" s="580"/>
      <c r="U230" s="580"/>
      <c r="V230" s="580"/>
      <c r="W230" s="580"/>
      <c r="X230" s="580"/>
      <c r="Y230" s="580"/>
      <c r="Z230" s="580"/>
      <c r="AA230" s="580"/>
      <c r="AB230" s="580"/>
      <c r="AC230" s="580"/>
      <c r="AD230" s="580"/>
      <c r="AE230" s="580"/>
      <c r="AF230" s="580"/>
      <c r="AG230" s="580"/>
      <c r="AH230" s="581">
        <f t="shared" si="71"/>
        <v>294698.51217112294</v>
      </c>
      <c r="AI230" s="551"/>
      <c r="AJ230" s="551">
        <f t="shared" si="68"/>
        <v>37781.860534759355</v>
      </c>
      <c r="AK230" s="580"/>
      <c r="AL230" s="580"/>
      <c r="AM230" s="580"/>
      <c r="AN230" s="580"/>
      <c r="AO230" s="580"/>
      <c r="AP230" s="580"/>
      <c r="AQ230" s="580"/>
      <c r="AR230" s="580"/>
      <c r="AS230" s="580"/>
      <c r="AT230" s="531">
        <f t="shared" si="69"/>
        <v>294698.51217112294</v>
      </c>
      <c r="AU230" s="531"/>
      <c r="AV230" s="531">
        <f t="shared" si="70"/>
        <v>37781.860534759355</v>
      </c>
      <c r="AX230" s="466"/>
      <c r="AY230" s="466"/>
      <c r="BB230" s="50"/>
      <c r="BO230" s="675"/>
      <c r="BP230" s="6"/>
      <c r="BR230" s="6"/>
      <c r="BS230" s="673"/>
      <c r="BT230" s="6"/>
      <c r="BU230" s="6"/>
      <c r="BV230" s="6"/>
      <c r="BW230" s="6"/>
      <c r="BX230" s="6"/>
      <c r="BY230" s="6"/>
      <c r="BZ230" s="6"/>
      <c r="CA230" s="6"/>
      <c r="CB230" s="6"/>
      <c r="CC230" s="6"/>
      <c r="CD230" s="6"/>
      <c r="CE230" s="70"/>
      <c r="CF230" s="6"/>
      <c r="CG230" s="6"/>
      <c r="CH230" s="6"/>
      <c r="CI230" s="6"/>
    </row>
    <row r="231" spans="1:87">
      <c r="A231" s="99"/>
      <c r="B231" s="105"/>
      <c r="D231" s="110" t="s">
        <v>192</v>
      </c>
      <c r="E231" s="197" t="s">
        <v>157</v>
      </c>
      <c r="F231" s="199"/>
      <c r="G231" s="198" t="s">
        <v>121</v>
      </c>
      <c r="H231" s="219">
        <v>100000000</v>
      </c>
      <c r="I231" s="219">
        <f t="shared" si="66"/>
        <v>8342245.9893048126</v>
      </c>
      <c r="J231" s="219"/>
      <c r="K231" s="220">
        <f t="shared" si="67"/>
        <v>1069518.7165775402</v>
      </c>
      <c r="L231" s="594">
        <v>0</v>
      </c>
      <c r="M231" s="579">
        <v>0</v>
      </c>
      <c r="N231" s="580"/>
      <c r="O231" s="580"/>
      <c r="P231" s="580"/>
      <c r="Q231" s="580"/>
      <c r="R231" s="580"/>
      <c r="S231" s="580"/>
      <c r="T231" s="580"/>
      <c r="U231" s="580"/>
      <c r="V231" s="580"/>
      <c r="W231" s="580"/>
      <c r="X231" s="580"/>
      <c r="Y231" s="580"/>
      <c r="Z231" s="580"/>
      <c r="AA231" s="580"/>
      <c r="AB231" s="580"/>
      <c r="AC231" s="580"/>
      <c r="AD231" s="580"/>
      <c r="AE231" s="580"/>
      <c r="AF231" s="580"/>
      <c r="AG231" s="580"/>
      <c r="AH231" s="581">
        <f t="shared" si="71"/>
        <v>0</v>
      </c>
      <c r="AI231" s="551"/>
      <c r="AJ231" s="551">
        <f t="shared" si="68"/>
        <v>0</v>
      </c>
      <c r="AK231" s="580"/>
      <c r="AL231" s="580"/>
      <c r="AM231" s="580"/>
      <c r="AN231" s="580"/>
      <c r="AO231" s="580"/>
      <c r="AP231" s="580"/>
      <c r="AQ231" s="580"/>
      <c r="AR231" s="580"/>
      <c r="AS231" s="580"/>
      <c r="AT231" s="531">
        <f t="shared" si="69"/>
        <v>0</v>
      </c>
      <c r="AU231" s="531"/>
      <c r="AV231" s="531">
        <f t="shared" si="70"/>
        <v>0</v>
      </c>
      <c r="AX231" s="466"/>
      <c r="AY231" s="466"/>
      <c r="BO231" s="675"/>
      <c r="BP231" s="6"/>
      <c r="BR231" s="6"/>
      <c r="BS231" s="673"/>
      <c r="BT231" s="6"/>
      <c r="BU231" s="6"/>
      <c r="BV231" s="6"/>
      <c r="BW231" s="6"/>
      <c r="BX231" s="6"/>
      <c r="BY231" s="6"/>
      <c r="BZ231" s="6"/>
      <c r="CA231" s="6"/>
      <c r="CB231" s="6"/>
      <c r="CC231" s="6"/>
      <c r="CD231" s="6"/>
      <c r="CE231" s="70"/>
      <c r="CF231" s="6"/>
      <c r="CG231" s="6"/>
      <c r="CH231" s="6"/>
      <c r="CI231" s="6"/>
    </row>
    <row r="232" spans="1:87">
      <c r="A232" s="99"/>
      <c r="B232" s="105"/>
      <c r="D232" s="110" t="s">
        <v>192</v>
      </c>
      <c r="E232" s="197" t="s">
        <v>195</v>
      </c>
      <c r="F232" s="199"/>
      <c r="G232" s="198" t="s">
        <v>121</v>
      </c>
      <c r="H232" s="219">
        <v>60000000</v>
      </c>
      <c r="I232" s="219">
        <f t="shared" si="66"/>
        <v>5005347.5935828872</v>
      </c>
      <c r="J232" s="219"/>
      <c r="K232" s="220">
        <f t="shared" si="67"/>
        <v>641711.22994652402</v>
      </c>
      <c r="L232" s="594">
        <v>60000000</v>
      </c>
      <c r="M232" s="579">
        <f>L232/$K$3</f>
        <v>641711.22994652402</v>
      </c>
      <c r="N232" s="580"/>
      <c r="O232" s="580"/>
      <c r="P232" s="580"/>
      <c r="Q232" s="580"/>
      <c r="R232" s="580"/>
      <c r="S232" s="580"/>
      <c r="T232" s="580"/>
      <c r="U232" s="580"/>
      <c r="V232" s="580"/>
      <c r="W232" s="580"/>
      <c r="X232" s="580"/>
      <c r="Y232" s="580"/>
      <c r="Z232" s="580"/>
      <c r="AA232" s="580"/>
      <c r="AB232" s="580"/>
      <c r="AC232" s="580"/>
      <c r="AD232" s="580"/>
      <c r="AE232" s="580"/>
      <c r="AF232" s="580"/>
      <c r="AG232" s="580"/>
      <c r="AH232" s="581">
        <f t="shared" si="71"/>
        <v>5005347.5935828872</v>
      </c>
      <c r="AI232" s="551"/>
      <c r="AJ232" s="551">
        <f t="shared" si="68"/>
        <v>641711.22994652402</v>
      </c>
      <c r="AK232" s="580"/>
      <c r="AL232" s="580"/>
      <c r="AM232" s="580"/>
      <c r="AN232" s="580"/>
      <c r="AO232" s="580"/>
      <c r="AP232" s="580"/>
      <c r="AQ232" s="580"/>
      <c r="AR232" s="580"/>
      <c r="AS232" s="580"/>
      <c r="AT232" s="531">
        <f t="shared" si="69"/>
        <v>5005347.5935828872</v>
      </c>
      <c r="AU232" s="531"/>
      <c r="AV232" s="531">
        <f t="shared" si="70"/>
        <v>641711.22994652402</v>
      </c>
      <c r="AX232" s="466"/>
      <c r="AY232" s="466"/>
      <c r="BO232" s="675"/>
      <c r="BP232" s="6"/>
      <c r="BR232" s="6"/>
      <c r="BS232" s="673"/>
      <c r="BT232" s="6"/>
      <c r="BU232" s="6"/>
      <c r="BV232" s="6"/>
      <c r="BW232" s="6"/>
      <c r="BX232" s="6"/>
      <c r="BY232" s="6"/>
      <c r="BZ232" s="6"/>
      <c r="CA232" s="6"/>
      <c r="CB232" s="6"/>
      <c r="CC232" s="6"/>
      <c r="CD232" s="6"/>
      <c r="CE232" s="70"/>
      <c r="CF232" s="6"/>
      <c r="CG232" s="6"/>
      <c r="CH232" s="6"/>
      <c r="CI232" s="6"/>
    </row>
    <row r="233" spans="1:87">
      <c r="A233" s="99"/>
      <c r="B233" s="105"/>
      <c r="D233" s="110" t="s">
        <v>192</v>
      </c>
      <c r="E233" s="197" t="s">
        <v>196</v>
      </c>
      <c r="F233" s="199"/>
      <c r="G233" s="198" t="s">
        <v>121</v>
      </c>
      <c r="H233" s="219">
        <v>73132760.379999995</v>
      </c>
      <c r="I233" s="219">
        <f t="shared" si="66"/>
        <v>6100914.7696684487</v>
      </c>
      <c r="J233" s="219"/>
      <c r="K233" s="220">
        <f t="shared" si="67"/>
        <v>782168.56021390366</v>
      </c>
      <c r="L233" s="594">
        <v>73132760.379999995</v>
      </c>
      <c r="M233" s="579">
        <f>L233/$K$3</f>
        <v>782168.56021390366</v>
      </c>
      <c r="N233" s="580"/>
      <c r="O233" s="580"/>
      <c r="P233" s="580"/>
      <c r="Q233" s="580"/>
      <c r="R233" s="580"/>
      <c r="S233" s="580"/>
      <c r="T233" s="580"/>
      <c r="U233" s="580"/>
      <c r="V233" s="580"/>
      <c r="W233" s="580"/>
      <c r="X233" s="580"/>
      <c r="Y233" s="580"/>
      <c r="Z233" s="580"/>
      <c r="AA233" s="580"/>
      <c r="AB233" s="580"/>
      <c r="AC233" s="580"/>
      <c r="AD233" s="580"/>
      <c r="AE233" s="580"/>
      <c r="AF233" s="580"/>
      <c r="AG233" s="580"/>
      <c r="AH233" s="581">
        <f t="shared" si="71"/>
        <v>6100914.7696684487</v>
      </c>
      <c r="AI233" s="551"/>
      <c r="AJ233" s="551">
        <f t="shared" si="68"/>
        <v>782168.56021390366</v>
      </c>
      <c r="AK233" s="580"/>
      <c r="AL233" s="580"/>
      <c r="AM233" s="580"/>
      <c r="AN233" s="580"/>
      <c r="AO233" s="580"/>
      <c r="AP233" s="580"/>
      <c r="AQ233" s="580"/>
      <c r="AR233" s="580"/>
      <c r="AS233" s="580"/>
      <c r="AT233" s="531">
        <f t="shared" si="69"/>
        <v>6100914.7696684487</v>
      </c>
      <c r="AU233" s="531"/>
      <c r="AV233" s="531">
        <f t="shared" si="70"/>
        <v>782168.56021390366</v>
      </c>
      <c r="AX233" s="466"/>
      <c r="AY233" s="466"/>
      <c r="BO233" s="675"/>
      <c r="BP233" s="6"/>
      <c r="BR233" s="6"/>
      <c r="BS233" s="673"/>
      <c r="BT233" s="6"/>
      <c r="BU233" s="6"/>
      <c r="BV233" s="6"/>
      <c r="BW233" s="6"/>
      <c r="BX233" s="6"/>
      <c r="BY233" s="6"/>
      <c r="BZ233" s="6"/>
      <c r="CA233" s="6"/>
      <c r="CB233" s="6"/>
      <c r="CC233" s="6"/>
      <c r="CD233" s="6"/>
      <c r="CE233" s="70"/>
      <c r="CF233" s="6"/>
      <c r="CG233" s="6"/>
      <c r="CH233" s="6"/>
      <c r="CI233" s="6"/>
    </row>
    <row r="234" spans="1:87">
      <c r="A234" s="99"/>
      <c r="B234" s="105"/>
      <c r="D234" s="106" t="s">
        <v>193</v>
      </c>
      <c r="E234" s="197" t="s">
        <v>194</v>
      </c>
      <c r="F234" s="199"/>
      <c r="G234" s="198" t="s">
        <v>121</v>
      </c>
      <c r="H234" s="219">
        <v>245595746.59865475</v>
      </c>
      <c r="I234" s="219">
        <f t="shared" ref="I234" si="72">K234*7.8</f>
        <v>20488201.320529487</v>
      </c>
      <c r="J234" s="219"/>
      <c r="K234" s="220">
        <f t="shared" ref="K234" si="73">H234/$K$3</f>
        <v>2626692.4769909601</v>
      </c>
      <c r="L234" s="594">
        <v>203199393.56000003</v>
      </c>
      <c r="M234" s="579">
        <f>L234/$K$3</f>
        <v>2173255.5460962569</v>
      </c>
      <c r="N234" s="580"/>
      <c r="O234" s="580"/>
      <c r="P234" s="580"/>
      <c r="Q234" s="580"/>
      <c r="R234" s="580"/>
      <c r="S234" s="580"/>
      <c r="T234" s="580"/>
      <c r="U234" s="580"/>
      <c r="V234" s="580"/>
      <c r="W234" s="580"/>
      <c r="X234" s="580"/>
      <c r="Y234" s="580"/>
      <c r="Z234" s="580"/>
      <c r="AA234" s="580"/>
      <c r="AB234" s="580"/>
      <c r="AC234" s="580"/>
      <c r="AD234" s="580"/>
      <c r="AE234" s="580"/>
      <c r="AF234" s="580"/>
      <c r="AG234" s="580"/>
      <c r="AH234" s="581">
        <f t="shared" si="71"/>
        <v>16951393.259550802</v>
      </c>
      <c r="AI234" s="551"/>
      <c r="AJ234" s="551">
        <f t="shared" si="68"/>
        <v>2173255.5460962569</v>
      </c>
      <c r="AK234" s="580"/>
      <c r="AL234" s="580"/>
      <c r="AM234" s="580"/>
      <c r="AN234" s="580"/>
      <c r="AO234" s="580"/>
      <c r="AP234" s="580"/>
      <c r="AQ234" s="580"/>
      <c r="AR234" s="580"/>
      <c r="AS234" s="580"/>
      <c r="AT234" s="531">
        <f t="shared" si="69"/>
        <v>16951393.259550802</v>
      </c>
      <c r="AU234" s="531"/>
      <c r="AV234" s="531">
        <f t="shared" si="70"/>
        <v>2173255.5460962569</v>
      </c>
      <c r="AX234" s="466"/>
      <c r="AY234" s="466"/>
      <c r="BO234" s="675"/>
      <c r="BP234" s="6"/>
      <c r="BR234" s="6"/>
      <c r="BS234" s="673"/>
      <c r="BT234" s="6"/>
      <c r="BU234" s="6"/>
      <c r="BV234" s="6"/>
      <c r="BW234" s="6"/>
      <c r="BX234" s="6"/>
      <c r="BY234" s="6"/>
      <c r="BZ234" s="6"/>
      <c r="CA234" s="6"/>
      <c r="CB234" s="6"/>
      <c r="CC234" s="6"/>
      <c r="CD234" s="6"/>
      <c r="CE234" s="70"/>
      <c r="CF234" s="6"/>
      <c r="CG234" s="6"/>
      <c r="CH234" s="6"/>
      <c r="CI234" s="6"/>
    </row>
    <row r="235" spans="1:87">
      <c r="A235" s="99"/>
      <c r="B235" s="105"/>
      <c r="E235" s="197" t="s">
        <v>158</v>
      </c>
      <c r="F235" s="199"/>
      <c r="G235" s="198" t="s">
        <v>121</v>
      </c>
      <c r="H235" s="219">
        <f>H228+H234</f>
        <v>1733595746.5986547</v>
      </c>
      <c r="I235" s="219">
        <f>K235*7.8</f>
        <v>144620821.64138511</v>
      </c>
      <c r="J235" s="219"/>
      <c r="K235" s="220">
        <f>H235/$K$3</f>
        <v>18541130.979664758</v>
      </c>
      <c r="L235" s="594"/>
      <c r="M235" s="579"/>
      <c r="N235" s="580"/>
      <c r="O235" s="580"/>
      <c r="P235" s="580"/>
      <c r="Q235" s="580"/>
      <c r="R235" s="580"/>
      <c r="S235" s="580"/>
      <c r="T235" s="580"/>
      <c r="U235" s="580"/>
      <c r="V235" s="580"/>
      <c r="W235" s="580"/>
      <c r="X235" s="580"/>
      <c r="Y235" s="580"/>
      <c r="Z235" s="580"/>
      <c r="AA235" s="580"/>
      <c r="AB235" s="580"/>
      <c r="AC235" s="580"/>
      <c r="AD235" s="580"/>
      <c r="AE235" s="580"/>
      <c r="AF235" s="580"/>
      <c r="AG235" s="580"/>
      <c r="AH235" s="581">
        <f t="shared" si="71"/>
        <v>0</v>
      </c>
      <c r="AI235" s="551"/>
      <c r="AJ235" s="551">
        <f t="shared" si="68"/>
        <v>0</v>
      </c>
      <c r="AK235" s="580"/>
      <c r="AL235" s="580"/>
      <c r="AM235" s="580"/>
      <c r="AN235" s="580"/>
      <c r="AO235" s="580"/>
      <c r="AP235" s="580"/>
      <c r="AQ235" s="580"/>
      <c r="AR235" s="580"/>
      <c r="AS235" s="580"/>
      <c r="AT235" s="531">
        <f t="shared" si="69"/>
        <v>0</v>
      </c>
      <c r="AU235" s="531"/>
      <c r="AV235" s="531">
        <f t="shared" si="70"/>
        <v>0</v>
      </c>
      <c r="AX235" s="466"/>
      <c r="AY235" s="466"/>
      <c r="BO235" s="675"/>
      <c r="BP235" s="6"/>
      <c r="BR235" s="6"/>
      <c r="BS235" s="673"/>
      <c r="BT235" s="6"/>
      <c r="BU235" s="6"/>
      <c r="BV235" s="6"/>
      <c r="BW235" s="6"/>
      <c r="BX235" s="6"/>
      <c r="BY235" s="6"/>
      <c r="BZ235" s="6"/>
      <c r="CA235" s="6"/>
      <c r="CB235" s="6"/>
      <c r="CC235" s="6"/>
      <c r="CD235" s="6"/>
      <c r="CE235" s="70"/>
      <c r="CF235" s="6"/>
      <c r="CG235" s="6"/>
      <c r="CH235" s="6"/>
      <c r="CI235" s="6"/>
    </row>
    <row r="236" spans="1:87">
      <c r="A236" s="99"/>
      <c r="B236" s="105"/>
      <c r="E236" s="197"/>
      <c r="F236" s="199"/>
      <c r="G236" s="198"/>
      <c r="H236" s="219"/>
      <c r="I236" s="219"/>
      <c r="J236" s="219"/>
      <c r="K236" s="220"/>
      <c r="L236" s="594"/>
      <c r="M236" s="579"/>
      <c r="N236" s="580"/>
      <c r="O236" s="580"/>
      <c r="P236" s="580"/>
      <c r="Q236" s="580"/>
      <c r="R236" s="580"/>
      <c r="S236" s="580"/>
      <c r="T236" s="580"/>
      <c r="U236" s="580"/>
      <c r="V236" s="580"/>
      <c r="W236" s="580"/>
      <c r="X236" s="580"/>
      <c r="Y236" s="580"/>
      <c r="Z236" s="580"/>
      <c r="AA236" s="580"/>
      <c r="AB236" s="580"/>
      <c r="AC236" s="580"/>
      <c r="AD236" s="580"/>
      <c r="AE236" s="580"/>
      <c r="AF236" s="580"/>
      <c r="AG236" s="580"/>
      <c r="AH236" s="581">
        <f t="shared" si="71"/>
        <v>0</v>
      </c>
      <c r="AI236" s="551"/>
      <c r="AJ236" s="551">
        <f t="shared" si="68"/>
        <v>0</v>
      </c>
      <c r="AK236" s="580"/>
      <c r="AL236" s="580"/>
      <c r="AM236" s="580"/>
      <c r="AN236" s="580"/>
      <c r="AO236" s="580"/>
      <c r="AP236" s="580"/>
      <c r="AQ236" s="580"/>
      <c r="AR236" s="580"/>
      <c r="AS236" s="580"/>
      <c r="AT236" s="531">
        <f t="shared" si="69"/>
        <v>0</v>
      </c>
      <c r="AU236" s="531"/>
      <c r="AV236" s="531">
        <f t="shared" si="70"/>
        <v>0</v>
      </c>
      <c r="AX236" s="466"/>
      <c r="AY236" s="466"/>
      <c r="BO236" s="675"/>
      <c r="BP236" s="6"/>
      <c r="BR236" s="6"/>
      <c r="BS236" s="673"/>
      <c r="BT236" s="6"/>
      <c r="BU236" s="6"/>
      <c r="BV236" s="6"/>
      <c r="BW236" s="6"/>
      <c r="BX236" s="6"/>
      <c r="BY236" s="6"/>
      <c r="BZ236" s="6"/>
      <c r="CA236" s="6"/>
      <c r="CB236" s="6"/>
      <c r="CC236" s="6"/>
      <c r="CD236" s="6"/>
      <c r="CE236" s="70"/>
      <c r="CF236" s="6"/>
      <c r="CG236" s="6"/>
      <c r="CH236" s="6"/>
      <c r="CI236" s="6"/>
    </row>
    <row r="237" spans="1:87">
      <c r="A237" s="99"/>
      <c r="B237" s="105"/>
      <c r="E237" s="197"/>
      <c r="F237" s="199"/>
      <c r="G237" s="198"/>
      <c r="H237" s="219"/>
      <c r="I237" s="219"/>
      <c r="J237" s="219"/>
      <c r="K237" s="220"/>
      <c r="L237" s="594"/>
      <c r="M237" s="579"/>
      <c r="N237" s="580"/>
      <c r="O237" s="580"/>
      <c r="P237" s="580"/>
      <c r="Q237" s="580"/>
      <c r="R237" s="580"/>
      <c r="S237" s="580"/>
      <c r="T237" s="580"/>
      <c r="U237" s="580"/>
      <c r="V237" s="580"/>
      <c r="W237" s="580"/>
      <c r="X237" s="580"/>
      <c r="Y237" s="580"/>
      <c r="Z237" s="580"/>
      <c r="AA237" s="580"/>
      <c r="AB237" s="580"/>
      <c r="AC237" s="580"/>
      <c r="AD237" s="580"/>
      <c r="AE237" s="580"/>
      <c r="AF237" s="580"/>
      <c r="AG237" s="580"/>
      <c r="AH237" s="581">
        <f t="shared" si="71"/>
        <v>0</v>
      </c>
      <c r="AI237" s="551"/>
      <c r="AJ237" s="551">
        <f t="shared" si="68"/>
        <v>0</v>
      </c>
      <c r="AK237" s="580"/>
      <c r="AL237" s="580"/>
      <c r="AM237" s="580"/>
      <c r="AN237" s="580"/>
      <c r="AO237" s="580"/>
      <c r="AP237" s="580"/>
      <c r="AQ237" s="580"/>
      <c r="AR237" s="580"/>
      <c r="AS237" s="580"/>
      <c r="AT237" s="531">
        <f t="shared" si="69"/>
        <v>0</v>
      </c>
      <c r="AU237" s="531"/>
      <c r="AV237" s="531">
        <f t="shared" si="70"/>
        <v>0</v>
      </c>
      <c r="AX237" s="466"/>
      <c r="AY237" s="466"/>
      <c r="BO237" s="675"/>
      <c r="BP237" s="6"/>
      <c r="BR237" s="6"/>
      <c r="BS237" s="673"/>
      <c r="BT237" s="6"/>
      <c r="BU237" s="6"/>
      <c r="BV237" s="6"/>
      <c r="BW237" s="6"/>
      <c r="BX237" s="6"/>
      <c r="BY237" s="6"/>
      <c r="BZ237" s="6"/>
      <c r="CA237" s="6"/>
      <c r="CB237" s="6"/>
      <c r="CC237" s="6"/>
      <c r="CD237" s="6"/>
      <c r="CE237" s="70"/>
      <c r="CF237" s="6"/>
      <c r="CG237" s="6"/>
      <c r="CH237" s="6"/>
      <c r="CI237" s="6"/>
    </row>
    <row r="238" spans="1:87">
      <c r="A238" s="99"/>
      <c r="B238" s="105"/>
      <c r="E238" s="197"/>
      <c r="F238" s="199"/>
      <c r="G238" s="198"/>
      <c r="H238" s="219"/>
      <c r="I238" s="219"/>
      <c r="J238" s="219"/>
      <c r="K238" s="220"/>
      <c r="L238" s="594"/>
      <c r="M238" s="579"/>
      <c r="N238" s="580"/>
      <c r="O238" s="580"/>
      <c r="P238" s="580"/>
      <c r="Q238" s="580"/>
      <c r="R238" s="580"/>
      <c r="S238" s="580"/>
      <c r="T238" s="580"/>
      <c r="U238" s="580"/>
      <c r="V238" s="580"/>
      <c r="W238" s="580"/>
      <c r="X238" s="580"/>
      <c r="Y238" s="580"/>
      <c r="Z238" s="580"/>
      <c r="AA238" s="580"/>
      <c r="AB238" s="580"/>
      <c r="AC238" s="580"/>
      <c r="AD238" s="580"/>
      <c r="AE238" s="580"/>
      <c r="AF238" s="580"/>
      <c r="AG238" s="580"/>
      <c r="AH238" s="581">
        <f t="shared" si="71"/>
        <v>0</v>
      </c>
      <c r="AI238" s="551"/>
      <c r="AJ238" s="551">
        <f t="shared" si="68"/>
        <v>0</v>
      </c>
      <c r="AK238" s="580"/>
      <c r="AL238" s="580"/>
      <c r="AM238" s="580"/>
      <c r="AN238" s="580"/>
      <c r="AO238" s="580"/>
      <c r="AP238" s="580"/>
      <c r="AQ238" s="580"/>
      <c r="AR238" s="580"/>
      <c r="AS238" s="580"/>
      <c r="AT238" s="531">
        <f t="shared" si="69"/>
        <v>0</v>
      </c>
      <c r="AU238" s="531"/>
      <c r="AV238" s="531">
        <f t="shared" si="70"/>
        <v>0</v>
      </c>
      <c r="AX238" s="466"/>
      <c r="AY238" s="466"/>
      <c r="BO238" s="675"/>
      <c r="BP238" s="6"/>
      <c r="BR238" s="6"/>
      <c r="BS238" s="673"/>
      <c r="BT238" s="6"/>
      <c r="BU238" s="6"/>
      <c r="BV238" s="6"/>
      <c r="BW238" s="6"/>
      <c r="BX238" s="6"/>
      <c r="BY238" s="6"/>
      <c r="BZ238" s="6"/>
      <c r="CA238" s="6"/>
      <c r="CB238" s="6"/>
      <c r="CC238" s="6"/>
      <c r="CD238" s="6"/>
      <c r="CE238" s="70"/>
      <c r="CF238" s="6"/>
      <c r="CG238" s="6"/>
      <c r="CH238" s="6"/>
      <c r="CI238" s="6"/>
    </row>
    <row r="239" spans="1:87" ht="13.5" thickBot="1">
      <c r="A239" s="105"/>
      <c r="B239" s="105"/>
      <c r="E239" s="228"/>
      <c r="F239" s="227"/>
      <c r="G239" s="398"/>
      <c r="H239" s="192"/>
      <c r="I239" s="193"/>
      <c r="J239" s="193"/>
      <c r="K239" s="194"/>
      <c r="L239" s="527"/>
      <c r="M239" s="579"/>
      <c r="N239" s="580"/>
      <c r="O239" s="580"/>
      <c r="P239" s="580"/>
      <c r="Q239" s="580"/>
      <c r="R239" s="580"/>
      <c r="S239" s="580"/>
      <c r="T239" s="580"/>
      <c r="U239" s="580"/>
      <c r="V239" s="580"/>
      <c r="W239" s="580"/>
      <c r="X239" s="580"/>
      <c r="Y239" s="580"/>
      <c r="Z239" s="580"/>
      <c r="AA239" s="580"/>
      <c r="AB239" s="580"/>
      <c r="AC239" s="580"/>
      <c r="AD239" s="580"/>
      <c r="AE239" s="580"/>
      <c r="AF239" s="580"/>
      <c r="AG239" s="580"/>
      <c r="AH239" s="581">
        <f t="shared" si="71"/>
        <v>0</v>
      </c>
      <c r="AI239" s="551"/>
      <c r="AJ239" s="551">
        <f t="shared" si="68"/>
        <v>0</v>
      </c>
      <c r="AK239" s="580"/>
      <c r="AL239" s="580"/>
      <c r="AM239" s="580"/>
      <c r="AN239" s="580"/>
      <c r="AO239" s="580"/>
      <c r="AP239" s="580"/>
      <c r="AQ239" s="580"/>
      <c r="AR239" s="580"/>
      <c r="AS239" s="580"/>
      <c r="AT239" s="531">
        <f t="shared" si="69"/>
        <v>0</v>
      </c>
      <c r="AU239" s="531"/>
      <c r="AV239" s="531">
        <f t="shared" si="70"/>
        <v>0</v>
      </c>
      <c r="BO239" s="675"/>
      <c r="BP239" s="6"/>
      <c r="BR239" s="6"/>
      <c r="BS239" s="673"/>
      <c r="BT239" s="6"/>
      <c r="BU239" s="6"/>
      <c r="BV239" s="6"/>
      <c r="BW239" s="6"/>
      <c r="BX239" s="6"/>
      <c r="BY239" s="6"/>
      <c r="BZ239" s="6"/>
      <c r="CA239" s="6"/>
      <c r="CB239" s="6"/>
      <c r="CC239" s="6"/>
      <c r="CD239" s="6"/>
      <c r="CE239" s="70"/>
      <c r="CF239" s="6"/>
      <c r="CG239" s="6"/>
      <c r="CH239" s="6"/>
      <c r="CI239" s="6"/>
    </row>
    <row r="240" spans="1:87">
      <c r="A240" s="105"/>
      <c r="B240" s="105"/>
      <c r="H240" s="108"/>
      <c r="I240" s="109"/>
      <c r="J240" s="109"/>
      <c r="K240" s="470"/>
      <c r="L240" s="598"/>
      <c r="M240" s="579"/>
      <c r="N240" s="580"/>
      <c r="O240" s="580"/>
      <c r="P240" s="580"/>
      <c r="Q240" s="580"/>
      <c r="R240" s="580"/>
      <c r="S240" s="580"/>
      <c r="T240" s="580"/>
      <c r="U240" s="580"/>
      <c r="V240" s="580"/>
      <c r="W240" s="580"/>
      <c r="X240" s="580"/>
      <c r="Y240" s="580"/>
      <c r="Z240" s="580"/>
      <c r="AA240" s="580"/>
      <c r="AB240" s="580"/>
      <c r="AC240" s="580"/>
      <c r="AD240" s="580"/>
      <c r="AE240" s="580"/>
      <c r="AF240" s="580"/>
      <c r="AG240" s="580"/>
      <c r="AH240" s="581"/>
      <c r="AI240" s="580"/>
      <c r="AJ240" s="580"/>
      <c r="AK240" s="580"/>
      <c r="AL240" s="580"/>
      <c r="AM240" s="580"/>
      <c r="AN240" s="580"/>
      <c r="AO240" s="580"/>
      <c r="AP240" s="580"/>
      <c r="AQ240" s="580"/>
      <c r="AR240" s="580"/>
      <c r="AS240" s="580"/>
      <c r="AT240" s="531">
        <f t="shared" si="69"/>
        <v>0</v>
      </c>
      <c r="AU240" s="531"/>
      <c r="AV240" s="531">
        <f t="shared" si="70"/>
        <v>0</v>
      </c>
      <c r="BO240" s="6"/>
      <c r="BP240" s="6"/>
      <c r="BR240" s="6"/>
      <c r="BS240" s="6"/>
      <c r="BT240" s="6"/>
      <c r="BU240" s="6"/>
      <c r="BV240" s="6"/>
      <c r="BW240" s="6"/>
      <c r="BX240" s="6"/>
      <c r="BY240" s="6"/>
      <c r="BZ240" s="6"/>
      <c r="CA240" s="6"/>
      <c r="CB240" s="6"/>
      <c r="CC240" s="6"/>
      <c r="CD240" s="6"/>
      <c r="CE240" s="70"/>
      <c r="CF240" s="6"/>
      <c r="CG240" s="6"/>
      <c r="CH240" s="6"/>
      <c r="CI240" s="6"/>
    </row>
    <row r="241" spans="1:87">
      <c r="A241" s="371" t="s">
        <v>130</v>
      </c>
      <c r="B241" s="372"/>
      <c r="C241" s="359"/>
      <c r="D241" s="359"/>
      <c r="E241" s="373"/>
      <c r="F241" s="359"/>
      <c r="G241" s="359"/>
      <c r="H241" s="374">
        <f>H235</f>
        <v>1733595746.5986547</v>
      </c>
      <c r="I241" s="374">
        <f>I235</f>
        <v>144620821.64138511</v>
      </c>
      <c r="J241" s="374"/>
      <c r="K241" s="374">
        <f>K235</f>
        <v>18541130.979664758</v>
      </c>
      <c r="L241" s="596">
        <f>SUM(L228:L239)</f>
        <v>1336707560.5325069</v>
      </c>
      <c r="M241" s="596">
        <f>SUM(M228:M239)</f>
        <v>14296337.545802213</v>
      </c>
      <c r="N241" s="599"/>
      <c r="O241" s="599"/>
      <c r="P241" s="599"/>
      <c r="Q241" s="599"/>
      <c r="R241" s="599"/>
      <c r="S241" s="599"/>
      <c r="T241" s="599"/>
      <c r="U241" s="599"/>
      <c r="V241" s="599"/>
      <c r="W241" s="599"/>
      <c r="X241" s="599"/>
      <c r="Y241" s="599"/>
      <c r="Z241" s="596">
        <v>0</v>
      </c>
      <c r="AA241" s="599"/>
      <c r="AB241" s="596">
        <v>0</v>
      </c>
      <c r="AC241" s="599"/>
      <c r="AD241" s="599"/>
      <c r="AE241" s="599"/>
      <c r="AF241" s="599"/>
      <c r="AG241" s="599"/>
      <c r="AH241" s="596">
        <f>SUM(AH228:AH240)</f>
        <v>111511432.85725728</v>
      </c>
      <c r="AI241" s="599"/>
      <c r="AJ241" s="596">
        <f>SUM(AJ228:AJ240)</f>
        <v>14296337.545802213</v>
      </c>
      <c r="AK241" s="599"/>
      <c r="AL241" s="599"/>
      <c r="AM241" s="599"/>
      <c r="AN241" s="599"/>
      <c r="AO241" s="599"/>
      <c r="AP241" s="599"/>
      <c r="AQ241" s="599"/>
      <c r="AR241" s="599"/>
      <c r="AS241" s="599"/>
      <c r="AT241" s="596">
        <f>SUM(AT228:AT240)</f>
        <v>111511432.85725728</v>
      </c>
      <c r="AU241" s="599"/>
      <c r="AV241" s="596">
        <f>SUM(AV228:AV240)</f>
        <v>14296337.545802213</v>
      </c>
      <c r="AW241" s="360"/>
      <c r="AX241" s="370">
        <f>I241-AH241</f>
        <v>33109388.784127831</v>
      </c>
      <c r="AY241" s="370">
        <f>K241-AJ241</f>
        <v>4244793.4338625446</v>
      </c>
      <c r="AZ241" s="360"/>
      <c r="BA241" s="374">
        <f>SUM(BA211:BA228)</f>
        <v>771788982.03592825</v>
      </c>
      <c r="BB241" s="374">
        <f>SUM(BB211:BB228)</f>
        <v>929290586.31400311</v>
      </c>
      <c r="BC241" s="374">
        <f>SUM(BC211:BC228)</f>
        <v>0</v>
      </c>
      <c r="BD241" s="360"/>
      <c r="BE241" s="374">
        <f>SUM(BE211:BE228)</f>
        <v>205508982.03592813</v>
      </c>
      <c r="BF241" s="374">
        <f>SUM(BF211:BF228)</f>
        <v>0</v>
      </c>
      <c r="BG241" s="360"/>
      <c r="BH241" s="374">
        <f>SUM(BH211:BH228)</f>
        <v>771788982.03592825</v>
      </c>
      <c r="BI241" s="374">
        <f>SUM(BI211:BI228)</f>
        <v>566280000</v>
      </c>
      <c r="BJ241" s="360"/>
      <c r="BK241" s="360"/>
      <c r="BL241" s="360"/>
      <c r="BM241" s="360"/>
      <c r="BN241" s="360"/>
      <c r="BO241" s="360"/>
      <c r="BP241" s="360"/>
      <c r="BQ241" s="360"/>
      <c r="BR241" s="360"/>
      <c r="BS241" s="360"/>
      <c r="BT241" s="360"/>
      <c r="BU241" s="360"/>
      <c r="BV241" s="360"/>
      <c r="BW241" s="360"/>
      <c r="BX241" s="360"/>
      <c r="BY241" s="360"/>
      <c r="BZ241" s="360"/>
      <c r="CA241" s="360"/>
      <c r="CB241" s="360"/>
      <c r="CC241" s="360"/>
      <c r="CD241" s="360"/>
      <c r="CE241" s="360"/>
      <c r="CF241" s="360"/>
      <c r="CG241" s="360"/>
      <c r="CH241" s="360"/>
      <c r="CI241" s="360"/>
    </row>
    <row r="242" spans="1:87">
      <c r="A242" s="105"/>
      <c r="B242" s="105"/>
      <c r="H242" s="108"/>
      <c r="I242" s="109"/>
      <c r="J242" s="109"/>
      <c r="K242" s="109"/>
      <c r="L242" s="109"/>
      <c r="M242" s="110"/>
      <c r="BO242" s="6"/>
      <c r="BP242" s="6"/>
      <c r="BR242" s="6"/>
      <c r="BS242" s="6"/>
      <c r="BT242" s="6"/>
      <c r="BU242" s="6"/>
      <c r="BV242" s="6"/>
      <c r="BW242" s="6"/>
      <c r="BX242" s="6"/>
      <c r="BY242" s="6"/>
      <c r="BZ242" s="6"/>
      <c r="CA242" s="6"/>
      <c r="CB242" s="6"/>
      <c r="CC242" s="6"/>
      <c r="CD242" s="6"/>
      <c r="CE242" s="70"/>
      <c r="CF242" s="6"/>
      <c r="CG242" s="6"/>
      <c r="CH242" s="6"/>
      <c r="CI242" s="6"/>
    </row>
    <row r="243" spans="1:87">
      <c r="A243" s="105"/>
      <c r="B243" s="105"/>
      <c r="H243" s="108"/>
      <c r="I243" s="109"/>
      <c r="J243" s="109"/>
      <c r="K243" s="109"/>
      <c r="L243" s="109"/>
      <c r="M243" s="110"/>
      <c r="BO243" s="6"/>
      <c r="BP243" s="6"/>
      <c r="BR243" s="6"/>
      <c r="BS243" s="6"/>
      <c r="BT243" s="6"/>
      <c r="BU243" s="6"/>
      <c r="BV243" s="6"/>
      <c r="BW243" s="6"/>
      <c r="BX243" s="6"/>
      <c r="BY243" s="6"/>
      <c r="BZ243" s="6"/>
      <c r="CA243" s="6"/>
      <c r="CB243" s="6"/>
      <c r="CC243" s="6"/>
      <c r="CD243" s="6"/>
      <c r="CE243" s="70"/>
      <c r="CF243" s="6"/>
      <c r="CG243" s="6"/>
      <c r="CH243" s="6"/>
      <c r="CI243" s="6"/>
    </row>
    <row r="244" spans="1:87">
      <c r="A244" s="105"/>
      <c r="B244" s="105"/>
      <c r="H244" s="108"/>
      <c r="I244" s="109"/>
      <c r="J244" s="109"/>
      <c r="K244" s="109"/>
      <c r="L244" s="109"/>
      <c r="M244" s="110"/>
      <c r="BO244" s="6"/>
      <c r="BP244" s="6"/>
      <c r="BR244" s="6"/>
      <c r="BS244" s="6"/>
      <c r="BT244" s="6"/>
      <c r="BU244" s="6"/>
      <c r="BV244" s="6"/>
      <c r="BW244" s="6"/>
      <c r="BX244" s="6"/>
      <c r="BY244" s="6"/>
      <c r="BZ244" s="6"/>
      <c r="CA244" s="6"/>
      <c r="CB244" s="6"/>
      <c r="CC244" s="6"/>
      <c r="CD244" s="6"/>
      <c r="CE244" s="70"/>
      <c r="CF244" s="6"/>
      <c r="CG244" s="6"/>
      <c r="CH244" s="6"/>
      <c r="CI244" s="6"/>
    </row>
    <row r="245" spans="1:87">
      <c r="A245" s="105"/>
      <c r="B245" s="105"/>
      <c r="H245" s="108"/>
      <c r="I245" s="109"/>
      <c r="J245" s="109"/>
      <c r="K245" s="109"/>
      <c r="L245" s="109"/>
      <c r="M245" s="110"/>
      <c r="BO245" s="6"/>
      <c r="BP245" s="6"/>
      <c r="BR245" s="6"/>
      <c r="BS245" s="6"/>
      <c r="BT245" s="6"/>
      <c r="BU245" s="6"/>
      <c r="BV245" s="6"/>
      <c r="BW245" s="6"/>
      <c r="BX245" s="6"/>
      <c r="BY245" s="6"/>
      <c r="BZ245" s="6"/>
      <c r="CA245" s="6"/>
      <c r="CB245" s="6"/>
      <c r="CC245" s="6"/>
      <c r="CD245" s="6"/>
      <c r="CE245" s="70"/>
      <c r="CF245" s="6"/>
      <c r="CG245" s="6"/>
      <c r="CH245" s="6"/>
      <c r="CI245" s="6"/>
    </row>
    <row r="246" spans="1:87">
      <c r="A246" s="105"/>
      <c r="B246" s="105"/>
      <c r="H246" s="108"/>
      <c r="I246" s="109"/>
      <c r="J246" s="109"/>
      <c r="K246" s="109"/>
      <c r="L246" s="109"/>
      <c r="M246" s="110"/>
      <c r="BO246" s="6"/>
      <c r="BP246" s="6"/>
      <c r="BR246" s="6"/>
      <c r="BS246" s="6"/>
      <c r="BT246" s="6"/>
      <c r="BU246" s="6"/>
      <c r="BV246" s="6"/>
      <c r="BW246" s="6"/>
      <c r="BX246" s="6"/>
      <c r="BY246" s="6"/>
      <c r="BZ246" s="6"/>
      <c r="CA246" s="6"/>
      <c r="CB246" s="6"/>
      <c r="CC246" s="6"/>
      <c r="CD246" s="6"/>
      <c r="CE246" s="70"/>
      <c r="CF246" s="6"/>
      <c r="CG246" s="6"/>
      <c r="CH246" s="6"/>
      <c r="CI246" s="6"/>
    </row>
    <row r="247" spans="1:87" ht="13.5" thickBot="1">
      <c r="A247" s="105"/>
      <c r="B247" s="105"/>
      <c r="H247" s="108"/>
      <c r="I247" s="109"/>
      <c r="J247" s="109"/>
      <c r="K247" s="109"/>
      <c r="L247" s="109"/>
      <c r="M247" s="110"/>
      <c r="BO247" s="6"/>
      <c r="BP247" s="6"/>
      <c r="BR247" s="6"/>
      <c r="BS247" s="6"/>
      <c r="BT247" s="6"/>
      <c r="BU247" s="6"/>
      <c r="BV247" s="6"/>
      <c r="BW247" s="6"/>
      <c r="BX247" s="6"/>
      <c r="BY247" s="6"/>
      <c r="BZ247" s="6"/>
      <c r="CA247" s="6"/>
      <c r="CB247" s="6"/>
      <c r="CC247" s="6"/>
      <c r="CD247" s="6"/>
      <c r="CE247" s="70"/>
      <c r="CF247" s="6"/>
      <c r="CG247" s="6"/>
      <c r="CH247" s="6"/>
      <c r="CI247" s="6"/>
    </row>
    <row r="248" spans="1:87" ht="65">
      <c r="A248" s="99" t="s">
        <v>11</v>
      </c>
      <c r="B248" s="503" t="s">
        <v>97</v>
      </c>
      <c r="C248" s="223" t="s">
        <v>159</v>
      </c>
      <c r="D248" s="502" t="s">
        <v>193</v>
      </c>
      <c r="E248" s="177" t="s">
        <v>155</v>
      </c>
      <c r="F248" s="196"/>
      <c r="G248" s="396" t="s">
        <v>121</v>
      </c>
      <c r="H248" s="189">
        <v>1843000000</v>
      </c>
      <c r="I248" s="189">
        <f>K248*7.8</f>
        <v>153747593.58288771</v>
      </c>
      <c r="J248" s="189"/>
      <c r="K248" s="190">
        <f>H248/$K$3</f>
        <v>19711229.946524065</v>
      </c>
      <c r="L248" s="527">
        <v>1024465205.3180528</v>
      </c>
      <c r="M248" s="579">
        <f>L248/$K$3</f>
        <v>10956847.1157011</v>
      </c>
      <c r="N248" s="530"/>
      <c r="O248" s="530"/>
      <c r="P248" s="530"/>
      <c r="Q248" s="530"/>
      <c r="R248" s="530"/>
      <c r="S248" s="530"/>
      <c r="T248" s="530"/>
      <c r="U248" s="530"/>
      <c r="V248" s="530"/>
      <c r="W248" s="530"/>
      <c r="X248" s="530"/>
      <c r="Y248" s="530"/>
      <c r="Z248" s="530"/>
      <c r="AA248" s="530"/>
      <c r="AB248" s="530"/>
      <c r="AC248" s="530"/>
      <c r="AD248" s="581">
        <f>AF248*$K$4</f>
        <v>85463407.502468571</v>
      </c>
      <c r="AE248" s="530"/>
      <c r="AF248" s="581">
        <f t="shared" ref="AF248:AF259" si="74">M248</f>
        <v>10956847.1157011</v>
      </c>
      <c r="AG248" s="581"/>
      <c r="AH248" s="581"/>
      <c r="AI248" s="581"/>
      <c r="AJ248" s="581"/>
      <c r="AK248" s="581"/>
      <c r="AL248" s="581"/>
      <c r="AM248" s="581"/>
      <c r="AN248" s="581"/>
      <c r="AO248" s="530"/>
      <c r="AP248" s="530"/>
      <c r="AQ248" s="530"/>
      <c r="AR248" s="530"/>
      <c r="AS248" s="530"/>
      <c r="AT248" s="531">
        <f t="shared" ref="AT248:AT260" si="75">N248+R248+V248+Z248+AD248+AH248+AL248+AP248</f>
        <v>85463407.502468571</v>
      </c>
      <c r="AU248" s="531"/>
      <c r="AV248" s="531">
        <f t="shared" ref="AV248:AV260" si="76">P248+T248+X248+AB248+AF248+AJ248+AN248+AR248</f>
        <v>10956847.1157011</v>
      </c>
      <c r="AW248" s="262"/>
      <c r="AX248" s="425">
        <f>I248-AT248</f>
        <v>68284186.080419138</v>
      </c>
      <c r="AY248" s="426">
        <f>K248-AV248</f>
        <v>8754382.8308229651</v>
      </c>
      <c r="AZ248" s="262"/>
      <c r="BA248" s="118">
        <f>1750000000/$K$3*7.8</f>
        <v>145989304.81283423</v>
      </c>
      <c r="BB248" s="118">
        <f>1750000000/$K$3*7.8</f>
        <v>145989304.81283423</v>
      </c>
      <c r="BD248" s="118">
        <f>3982750000/$K$3*7.8</f>
        <v>332250802.13903743</v>
      </c>
      <c r="BE248" s="118">
        <f>3982750000/$K$3*7.8</f>
        <v>332250802.13903743</v>
      </c>
      <c r="BF248" s="2"/>
      <c r="BG248" s="2"/>
      <c r="BH248" s="118">
        <v>0</v>
      </c>
      <c r="BO248" s="672" t="s">
        <v>78</v>
      </c>
      <c r="BP248" s="6"/>
      <c r="BR248" s="3"/>
      <c r="BS248" s="672" t="s">
        <v>179</v>
      </c>
      <c r="BT248" s="6"/>
      <c r="BU248" s="6"/>
      <c r="BV248" s="6"/>
      <c r="BW248" s="6"/>
      <c r="BX248" s="6"/>
      <c r="BY248" s="6"/>
      <c r="BZ248" s="6"/>
      <c r="CA248" s="6"/>
      <c r="CB248" s="6"/>
      <c r="CC248" s="114">
        <v>10311635</v>
      </c>
      <c r="CD248" s="114">
        <v>6885215.2400000002</v>
      </c>
      <c r="CE248" s="115"/>
      <c r="CF248" s="114"/>
      <c r="CG248" s="114">
        <v>7488533.46</v>
      </c>
      <c r="CH248" s="114">
        <v>8955650.6600000001</v>
      </c>
      <c r="CI248" s="393"/>
    </row>
    <row r="249" spans="1:87">
      <c r="A249" s="99" t="s">
        <v>132</v>
      </c>
      <c r="B249" s="105"/>
      <c r="E249" s="197"/>
      <c r="F249" s="199"/>
      <c r="G249" s="199"/>
      <c r="H249" s="219"/>
      <c r="I249" s="219"/>
      <c r="J249" s="219"/>
      <c r="K249" s="220"/>
      <c r="L249" s="527"/>
      <c r="M249" s="579"/>
      <c r="N249" s="580"/>
      <c r="O249" s="580"/>
      <c r="P249" s="580"/>
      <c r="Q249" s="580"/>
      <c r="R249" s="580"/>
      <c r="S249" s="580"/>
      <c r="T249" s="580"/>
      <c r="U249" s="580"/>
      <c r="V249" s="580"/>
      <c r="W249" s="580"/>
      <c r="X249" s="580"/>
      <c r="Y249" s="580"/>
      <c r="Z249" s="580"/>
      <c r="AA249" s="580"/>
      <c r="AB249" s="580"/>
      <c r="AC249" s="580"/>
      <c r="AD249" s="581">
        <f t="shared" ref="AD249:AD259" si="77">AF249*$K$4</f>
        <v>0</v>
      </c>
      <c r="AE249" s="530"/>
      <c r="AF249" s="581">
        <f t="shared" si="74"/>
        <v>0</v>
      </c>
      <c r="AG249" s="580"/>
      <c r="AH249" s="580"/>
      <c r="AI249" s="580"/>
      <c r="AJ249" s="580"/>
      <c r="AK249" s="580"/>
      <c r="AL249" s="580"/>
      <c r="AM249" s="580"/>
      <c r="AN249" s="580"/>
      <c r="AO249" s="580"/>
      <c r="AP249" s="580"/>
      <c r="AQ249" s="580"/>
      <c r="AR249" s="580"/>
      <c r="AS249" s="580"/>
      <c r="AT249" s="531">
        <f t="shared" si="75"/>
        <v>0</v>
      </c>
      <c r="AU249" s="531"/>
      <c r="AV249" s="531">
        <f t="shared" si="76"/>
        <v>0</v>
      </c>
      <c r="AX249" s="427"/>
      <c r="AY249" s="428"/>
      <c r="BA249" s="117" t="s">
        <v>176</v>
      </c>
      <c r="BB249" s="117" t="s">
        <v>176</v>
      </c>
      <c r="BD249" s="117" t="s">
        <v>114</v>
      </c>
      <c r="BE249" s="117" t="s">
        <v>114</v>
      </c>
      <c r="BH249" s="117"/>
      <c r="BO249" s="673"/>
      <c r="BP249" s="6"/>
      <c r="BR249" s="6"/>
      <c r="BS249" s="673"/>
      <c r="BT249" s="6"/>
      <c r="BU249" s="6"/>
      <c r="BV249" s="6"/>
      <c r="BW249" s="6"/>
      <c r="BX249" s="6"/>
      <c r="BY249" s="6"/>
      <c r="BZ249" s="6"/>
      <c r="CA249" s="6"/>
      <c r="CB249" s="6"/>
      <c r="CC249" s="6"/>
      <c r="CD249" s="393"/>
      <c r="CE249" s="70"/>
      <c r="CF249" s="6"/>
      <c r="CG249" s="6"/>
      <c r="CH249" s="393"/>
      <c r="CI249" s="6"/>
    </row>
    <row r="250" spans="1:87">
      <c r="A250" s="105"/>
      <c r="B250" s="105"/>
      <c r="D250" s="110" t="s">
        <v>192</v>
      </c>
      <c r="E250" s="476" t="s">
        <v>199</v>
      </c>
      <c r="F250" s="179"/>
      <c r="G250" s="198" t="s">
        <v>121</v>
      </c>
      <c r="H250" s="185">
        <v>125000000</v>
      </c>
      <c r="I250" s="185">
        <f t="shared" ref="I250:I256" si="78">K250*7.8</f>
        <v>10427807.486631015</v>
      </c>
      <c r="J250" s="185"/>
      <c r="K250" s="191">
        <f t="shared" ref="K250:K256" si="79">H250/$K$3</f>
        <v>1336898.3957219252</v>
      </c>
      <c r="L250" s="527">
        <v>65364747.759999998</v>
      </c>
      <c r="M250" s="579">
        <f>L250/$K$3</f>
        <v>699088.21133689838</v>
      </c>
      <c r="N250" s="580"/>
      <c r="O250" s="580"/>
      <c r="P250" s="580"/>
      <c r="Q250" s="580"/>
      <c r="R250" s="580"/>
      <c r="S250" s="580"/>
      <c r="T250" s="580"/>
      <c r="U250" s="580"/>
      <c r="V250" s="580"/>
      <c r="W250" s="580"/>
      <c r="X250" s="580"/>
      <c r="Y250" s="580"/>
      <c r="Z250" s="580"/>
      <c r="AA250" s="580"/>
      <c r="AB250" s="580"/>
      <c r="AC250" s="580"/>
      <c r="AD250" s="581">
        <f t="shared" si="77"/>
        <v>5452888.0484278072</v>
      </c>
      <c r="AE250" s="530"/>
      <c r="AF250" s="581">
        <f t="shared" si="74"/>
        <v>699088.21133689838</v>
      </c>
      <c r="AG250" s="580"/>
      <c r="AH250" s="580"/>
      <c r="AI250" s="580"/>
      <c r="AJ250" s="580"/>
      <c r="AK250" s="580"/>
      <c r="AL250" s="580"/>
      <c r="AM250" s="580"/>
      <c r="AN250" s="580"/>
      <c r="AO250" s="580"/>
      <c r="AP250" s="580"/>
      <c r="AQ250" s="580"/>
      <c r="AR250" s="580"/>
      <c r="AS250" s="580"/>
      <c r="AT250" s="531">
        <f t="shared" si="75"/>
        <v>5452888.0484278072</v>
      </c>
      <c r="AU250" s="531"/>
      <c r="AV250" s="531">
        <f t="shared" si="76"/>
        <v>699088.21133689838</v>
      </c>
      <c r="AX250" s="420">
        <f>I250-AT250</f>
        <v>4974919.4382032081</v>
      </c>
      <c r="AY250" s="414">
        <f>K250-AV250</f>
        <v>637810.18438502681</v>
      </c>
      <c r="BA250" s="50"/>
      <c r="BB250" s="50"/>
      <c r="BD250" s="50"/>
      <c r="BE250" s="50"/>
      <c r="BH250" s="50"/>
      <c r="BO250" s="673"/>
      <c r="BP250" s="6"/>
      <c r="BR250" s="6"/>
      <c r="BS250" s="673"/>
      <c r="BT250" s="6"/>
      <c r="BU250" s="6"/>
      <c r="BV250" s="6"/>
      <c r="BW250" s="6"/>
      <c r="BX250" s="6"/>
      <c r="BY250" s="6"/>
      <c r="BZ250" s="6"/>
      <c r="CA250" s="6"/>
      <c r="CB250" s="6"/>
      <c r="CC250" s="6"/>
      <c r="CD250" s="6"/>
      <c r="CE250" s="70"/>
      <c r="CF250" s="6"/>
      <c r="CG250" s="6"/>
      <c r="CH250" s="6"/>
      <c r="CI250" s="6"/>
    </row>
    <row r="251" spans="1:87">
      <c r="A251" s="105"/>
      <c r="B251" s="105"/>
      <c r="D251" s="110" t="s">
        <v>192</v>
      </c>
      <c r="E251" s="488" t="s">
        <v>200</v>
      </c>
      <c r="F251" s="198"/>
      <c r="G251" s="198" t="s">
        <v>121</v>
      </c>
      <c r="H251" s="185">
        <v>70000000</v>
      </c>
      <c r="I251" s="185">
        <f t="shared" si="78"/>
        <v>5839572.192513369</v>
      </c>
      <c r="J251" s="185"/>
      <c r="K251" s="191">
        <f t="shared" si="79"/>
        <v>748663.10160427808</v>
      </c>
      <c r="L251" s="527"/>
      <c r="M251" s="579"/>
      <c r="N251" s="580"/>
      <c r="O251" s="580"/>
      <c r="P251" s="580"/>
      <c r="Q251" s="580"/>
      <c r="R251" s="580"/>
      <c r="S251" s="580"/>
      <c r="T251" s="580"/>
      <c r="U251" s="580"/>
      <c r="V251" s="580"/>
      <c r="W251" s="580"/>
      <c r="X251" s="580"/>
      <c r="Y251" s="580"/>
      <c r="Z251" s="580"/>
      <c r="AA251" s="580"/>
      <c r="AB251" s="580"/>
      <c r="AC251" s="580"/>
      <c r="AD251" s="581">
        <f t="shared" si="77"/>
        <v>0</v>
      </c>
      <c r="AE251" s="530"/>
      <c r="AF251" s="581">
        <f t="shared" si="74"/>
        <v>0</v>
      </c>
      <c r="AG251" s="580"/>
      <c r="AH251" s="580"/>
      <c r="AI251" s="580"/>
      <c r="AJ251" s="580"/>
      <c r="AK251" s="580"/>
      <c r="AL251" s="580"/>
      <c r="AM251" s="580"/>
      <c r="AN251" s="580"/>
      <c r="AO251" s="580"/>
      <c r="AP251" s="580"/>
      <c r="AQ251" s="580"/>
      <c r="AR251" s="580"/>
      <c r="AS251" s="580"/>
      <c r="AT251" s="531">
        <f t="shared" si="75"/>
        <v>0</v>
      </c>
      <c r="AU251" s="531"/>
      <c r="AV251" s="531">
        <f t="shared" si="76"/>
        <v>0</v>
      </c>
      <c r="AX251" s="427"/>
      <c r="AY251" s="428"/>
      <c r="BO251" s="673"/>
      <c r="BP251" s="6"/>
      <c r="BR251" s="6"/>
      <c r="BS251" s="673"/>
      <c r="BT251" s="6"/>
      <c r="BU251" s="6"/>
      <c r="BV251" s="6"/>
      <c r="BW251" s="6"/>
      <c r="BX251" s="6"/>
      <c r="BY251" s="6"/>
      <c r="BZ251" s="6"/>
      <c r="CA251" s="6"/>
      <c r="CB251" s="6"/>
      <c r="CC251" s="6"/>
      <c r="CD251" s="6"/>
      <c r="CE251" s="70"/>
      <c r="CF251" s="6"/>
      <c r="CG251" s="6"/>
      <c r="CH251" s="6"/>
      <c r="CI251" s="6"/>
    </row>
    <row r="252" spans="1:87">
      <c r="A252" s="105"/>
      <c r="B252" s="105"/>
      <c r="D252" s="110" t="s">
        <v>192</v>
      </c>
      <c r="E252" s="476" t="s">
        <v>197</v>
      </c>
      <c r="F252" s="179"/>
      <c r="G252" s="198" t="s">
        <v>121</v>
      </c>
      <c r="H252" s="185">
        <v>35000000</v>
      </c>
      <c r="I252" s="185">
        <f t="shared" si="78"/>
        <v>2919786.0962566845</v>
      </c>
      <c r="J252" s="185"/>
      <c r="K252" s="191">
        <f t="shared" si="79"/>
        <v>374331.55080213904</v>
      </c>
      <c r="L252" s="527"/>
      <c r="M252" s="579"/>
      <c r="N252" s="580"/>
      <c r="O252" s="580"/>
      <c r="P252" s="580"/>
      <c r="Q252" s="580"/>
      <c r="R252" s="580"/>
      <c r="S252" s="580"/>
      <c r="T252" s="580"/>
      <c r="U252" s="580"/>
      <c r="V252" s="580"/>
      <c r="W252" s="580"/>
      <c r="X252" s="580"/>
      <c r="Y252" s="580"/>
      <c r="Z252" s="580"/>
      <c r="AA252" s="580"/>
      <c r="AB252" s="580"/>
      <c r="AC252" s="580"/>
      <c r="AD252" s="581">
        <f t="shared" si="77"/>
        <v>0</v>
      </c>
      <c r="AE252" s="530"/>
      <c r="AF252" s="581">
        <f t="shared" si="74"/>
        <v>0</v>
      </c>
      <c r="AG252" s="580"/>
      <c r="AH252" s="580"/>
      <c r="AI252" s="580"/>
      <c r="AJ252" s="580"/>
      <c r="AK252" s="580"/>
      <c r="AL252" s="580"/>
      <c r="AM252" s="580"/>
      <c r="AN252" s="580"/>
      <c r="AO252" s="580"/>
      <c r="AP252" s="580"/>
      <c r="AQ252" s="580"/>
      <c r="AR252" s="580"/>
      <c r="AS252" s="580"/>
      <c r="AT252" s="531">
        <f t="shared" si="75"/>
        <v>0</v>
      </c>
      <c r="AU252" s="531"/>
      <c r="AV252" s="531">
        <f t="shared" si="76"/>
        <v>0</v>
      </c>
      <c r="AX252" s="420">
        <f>I252-AT252</f>
        <v>2919786.0962566845</v>
      </c>
      <c r="AY252" s="414">
        <f>K252-AV252</f>
        <v>374331.55080213904</v>
      </c>
      <c r="BO252" s="673"/>
      <c r="BP252" s="6"/>
      <c r="BR252" s="6"/>
      <c r="BS252" s="673"/>
      <c r="BT252" s="6"/>
      <c r="BU252" s="6"/>
      <c r="BV252" s="6"/>
      <c r="BW252" s="6"/>
      <c r="BX252" s="6"/>
      <c r="BY252" s="6"/>
      <c r="BZ252" s="6"/>
      <c r="CA252" s="6"/>
      <c r="CB252" s="6"/>
      <c r="CC252" s="6"/>
      <c r="CD252" s="6"/>
      <c r="CE252" s="70"/>
      <c r="CF252" s="6"/>
      <c r="CG252" s="6"/>
      <c r="CH252" s="6"/>
      <c r="CI252" s="6"/>
    </row>
    <row r="253" spans="1:87">
      <c r="A253" s="105"/>
      <c r="B253" s="105"/>
      <c r="D253" s="110" t="s">
        <v>192</v>
      </c>
      <c r="E253" s="197" t="s">
        <v>156</v>
      </c>
      <c r="F253" s="198"/>
      <c r="G253" s="198" t="s">
        <v>121</v>
      </c>
      <c r="H253" s="185">
        <v>50000000</v>
      </c>
      <c r="I253" s="185">
        <f t="shared" si="78"/>
        <v>4171122.9946524063</v>
      </c>
      <c r="J253" s="185"/>
      <c r="K253" s="191">
        <f t="shared" si="79"/>
        <v>534759.35828877008</v>
      </c>
      <c r="L253" s="527">
        <v>27608050</v>
      </c>
      <c r="M253" s="579">
        <f>L253/$K$3</f>
        <v>295273.26203208556</v>
      </c>
      <c r="N253" s="580"/>
      <c r="O253" s="580"/>
      <c r="P253" s="580"/>
      <c r="Q253" s="580"/>
      <c r="R253" s="580"/>
      <c r="S253" s="580"/>
      <c r="T253" s="580"/>
      <c r="U253" s="580"/>
      <c r="V253" s="580"/>
      <c r="W253" s="580"/>
      <c r="X253" s="580"/>
      <c r="Y253" s="580"/>
      <c r="Z253" s="580"/>
      <c r="AA253" s="580"/>
      <c r="AB253" s="580"/>
      <c r="AC253" s="580"/>
      <c r="AD253" s="581">
        <f t="shared" si="77"/>
        <v>2303131.4438502672</v>
      </c>
      <c r="AE253" s="530"/>
      <c r="AF253" s="581">
        <f t="shared" si="74"/>
        <v>295273.26203208556</v>
      </c>
      <c r="AG253" s="580"/>
      <c r="AH253" s="580"/>
      <c r="AI253" s="580"/>
      <c r="AJ253" s="580"/>
      <c r="AK253" s="580"/>
      <c r="AL253" s="580"/>
      <c r="AM253" s="580"/>
      <c r="AN253" s="580"/>
      <c r="AO253" s="580"/>
      <c r="AP253" s="580"/>
      <c r="AQ253" s="580"/>
      <c r="AR253" s="580"/>
      <c r="AS253" s="580"/>
      <c r="AT253" s="531">
        <f t="shared" si="75"/>
        <v>2303131.4438502672</v>
      </c>
      <c r="AU253" s="531"/>
      <c r="AV253" s="531">
        <f t="shared" si="76"/>
        <v>295273.26203208556</v>
      </c>
      <c r="AX253" s="427"/>
      <c r="AY253" s="428"/>
      <c r="BO253" s="673"/>
      <c r="BP253" s="6"/>
      <c r="BR253" s="6"/>
      <c r="BS253" s="673"/>
      <c r="BT253" s="6"/>
      <c r="BU253" s="6"/>
      <c r="BV253" s="6"/>
      <c r="BW253" s="6"/>
      <c r="BX253" s="6"/>
      <c r="BY253" s="6"/>
      <c r="BZ253" s="6"/>
      <c r="CA253" s="6"/>
      <c r="CB253" s="6"/>
      <c r="CC253" s="6"/>
      <c r="CD253" s="6"/>
      <c r="CE253" s="70"/>
      <c r="CF253" s="6"/>
      <c r="CG253" s="6"/>
      <c r="CH253" s="6"/>
      <c r="CI253" s="6"/>
    </row>
    <row r="254" spans="1:87">
      <c r="A254" s="105"/>
      <c r="B254" s="105"/>
      <c r="D254" s="110" t="s">
        <v>192</v>
      </c>
      <c r="E254" s="197" t="s">
        <v>160</v>
      </c>
      <c r="F254" s="198"/>
      <c r="G254" s="198" t="s">
        <v>121</v>
      </c>
      <c r="H254" s="185">
        <v>100000000</v>
      </c>
      <c r="I254" s="219">
        <f t="shared" si="78"/>
        <v>8342245.9893048126</v>
      </c>
      <c r="J254" s="219"/>
      <c r="K254" s="220">
        <f t="shared" si="79"/>
        <v>1069518.7165775402</v>
      </c>
      <c r="L254" s="527"/>
      <c r="M254" s="600">
        <f>L254/$K$3</f>
        <v>0</v>
      </c>
      <c r="N254" s="580"/>
      <c r="O254" s="580"/>
      <c r="P254" s="580"/>
      <c r="Q254" s="580"/>
      <c r="R254" s="580"/>
      <c r="S254" s="580"/>
      <c r="T254" s="580"/>
      <c r="U254" s="580"/>
      <c r="V254" s="580"/>
      <c r="W254" s="580"/>
      <c r="X254" s="580"/>
      <c r="Y254" s="580"/>
      <c r="Z254" s="580"/>
      <c r="AA254" s="580"/>
      <c r="AB254" s="580"/>
      <c r="AC254" s="580"/>
      <c r="AD254" s="581">
        <f t="shared" si="77"/>
        <v>0</v>
      </c>
      <c r="AE254" s="530"/>
      <c r="AF254" s="581">
        <f t="shared" si="74"/>
        <v>0</v>
      </c>
      <c r="AG254" s="580"/>
      <c r="AH254" s="580"/>
      <c r="AI254" s="580"/>
      <c r="AJ254" s="580"/>
      <c r="AK254" s="580"/>
      <c r="AL254" s="580"/>
      <c r="AM254" s="580"/>
      <c r="AN254" s="580"/>
      <c r="AO254" s="580"/>
      <c r="AP254" s="580"/>
      <c r="AQ254" s="580"/>
      <c r="AR254" s="580"/>
      <c r="AS254" s="580"/>
      <c r="AT254" s="531">
        <f t="shared" si="75"/>
        <v>0</v>
      </c>
      <c r="AU254" s="531"/>
      <c r="AV254" s="531">
        <f t="shared" si="76"/>
        <v>0</v>
      </c>
      <c r="AX254" s="427"/>
      <c r="AY254" s="428"/>
      <c r="BO254" s="673"/>
      <c r="BP254" s="6"/>
      <c r="BR254" s="6"/>
      <c r="BS254" s="673"/>
      <c r="BT254" s="6"/>
      <c r="BU254" s="6"/>
      <c r="BV254" s="6"/>
      <c r="BW254" s="6"/>
      <c r="BX254" s="6"/>
      <c r="BY254" s="6"/>
      <c r="BZ254" s="6"/>
      <c r="CA254" s="6"/>
      <c r="CB254" s="6"/>
      <c r="CC254" s="6"/>
      <c r="CD254" s="6"/>
      <c r="CE254" s="70"/>
      <c r="CF254" s="6"/>
      <c r="CG254" s="6"/>
      <c r="CH254" s="6"/>
      <c r="CI254" s="6"/>
    </row>
    <row r="255" spans="1:87">
      <c r="A255" s="105"/>
      <c r="B255" s="105"/>
      <c r="E255" s="197" t="s">
        <v>198</v>
      </c>
      <c r="F255" s="198"/>
      <c r="G255" s="198" t="s">
        <v>121</v>
      </c>
      <c r="H255" s="185">
        <v>60000000</v>
      </c>
      <c r="I255" s="219">
        <f t="shared" si="78"/>
        <v>5005347.5935828872</v>
      </c>
      <c r="J255" s="219"/>
      <c r="K255" s="220">
        <f t="shared" si="79"/>
        <v>641711.22994652402</v>
      </c>
      <c r="L255" s="527">
        <v>60000000</v>
      </c>
      <c r="M255" s="579">
        <f>L255/$K$3</f>
        <v>641711.22994652402</v>
      </c>
      <c r="N255" s="580"/>
      <c r="O255" s="580"/>
      <c r="P255" s="580"/>
      <c r="Q255" s="580"/>
      <c r="R255" s="580"/>
      <c r="S255" s="580"/>
      <c r="T255" s="580"/>
      <c r="U255" s="580"/>
      <c r="V255" s="580"/>
      <c r="W255" s="580"/>
      <c r="X255" s="580"/>
      <c r="Y255" s="580"/>
      <c r="Z255" s="580"/>
      <c r="AA255" s="580"/>
      <c r="AB255" s="580"/>
      <c r="AC255" s="580"/>
      <c r="AD255" s="581">
        <f t="shared" si="77"/>
        <v>5005347.5935828872</v>
      </c>
      <c r="AE255" s="530"/>
      <c r="AF255" s="581">
        <f t="shared" si="74"/>
        <v>641711.22994652402</v>
      </c>
      <c r="AG255" s="580"/>
      <c r="AH255" s="580"/>
      <c r="AI255" s="580"/>
      <c r="AJ255" s="580"/>
      <c r="AK255" s="580"/>
      <c r="AL255" s="580"/>
      <c r="AM255" s="580"/>
      <c r="AN255" s="580"/>
      <c r="AO255" s="580"/>
      <c r="AP255" s="580"/>
      <c r="AQ255" s="580"/>
      <c r="AR255" s="580"/>
      <c r="AS255" s="580"/>
      <c r="AT255" s="531">
        <f t="shared" si="75"/>
        <v>5005347.5935828872</v>
      </c>
      <c r="AU255" s="531"/>
      <c r="AV255" s="531">
        <f t="shared" si="76"/>
        <v>641711.22994652402</v>
      </c>
      <c r="AX255" s="427"/>
      <c r="AY255" s="428"/>
      <c r="BO255" s="673"/>
      <c r="BP255" s="6"/>
      <c r="BR255" s="6"/>
      <c r="BS255" s="673"/>
      <c r="BT255" s="6"/>
      <c r="BU255" s="6"/>
      <c r="BV255" s="6"/>
      <c r="BW255" s="6"/>
      <c r="BX255" s="6"/>
      <c r="BY255" s="6"/>
      <c r="BZ255" s="6"/>
      <c r="CA255" s="6"/>
      <c r="CB255" s="6"/>
      <c r="CC255" s="6"/>
      <c r="CD255" s="6"/>
      <c r="CE255" s="70"/>
      <c r="CF255" s="6"/>
      <c r="CG255" s="6"/>
      <c r="CH255" s="6"/>
      <c r="CI255" s="6"/>
    </row>
    <row r="256" spans="1:87">
      <c r="A256" s="105"/>
      <c r="B256" s="105"/>
      <c r="E256" s="197" t="s">
        <v>196</v>
      </c>
      <c r="F256" s="198"/>
      <c r="G256" s="198" t="s">
        <v>121</v>
      </c>
      <c r="H256" s="185">
        <v>79677106.459999993</v>
      </c>
      <c r="I256" s="219">
        <f t="shared" si="78"/>
        <v>6646860.218053475</v>
      </c>
      <c r="J256" s="219"/>
      <c r="K256" s="220">
        <f t="shared" si="79"/>
        <v>852161.56641711225</v>
      </c>
      <c r="L256" s="527">
        <v>79677106.459999993</v>
      </c>
      <c r="M256" s="579">
        <f>L256/$K$3</f>
        <v>852161.56641711225</v>
      </c>
      <c r="N256" s="580"/>
      <c r="O256" s="580"/>
      <c r="P256" s="580"/>
      <c r="Q256" s="580"/>
      <c r="R256" s="580"/>
      <c r="S256" s="580"/>
      <c r="T256" s="580"/>
      <c r="U256" s="580"/>
      <c r="V256" s="580"/>
      <c r="W256" s="580"/>
      <c r="X256" s="580"/>
      <c r="Y256" s="580"/>
      <c r="Z256" s="580"/>
      <c r="AA256" s="580"/>
      <c r="AB256" s="580"/>
      <c r="AC256" s="580"/>
      <c r="AD256" s="581">
        <f t="shared" si="77"/>
        <v>6646860.218053475</v>
      </c>
      <c r="AE256" s="530"/>
      <c r="AF256" s="581">
        <f t="shared" si="74"/>
        <v>852161.56641711225</v>
      </c>
      <c r="AG256" s="580"/>
      <c r="AH256" s="580"/>
      <c r="AI256" s="580"/>
      <c r="AJ256" s="580"/>
      <c r="AK256" s="580"/>
      <c r="AL256" s="580"/>
      <c r="AM256" s="580"/>
      <c r="AN256" s="580"/>
      <c r="AO256" s="580"/>
      <c r="AP256" s="580"/>
      <c r="AQ256" s="580"/>
      <c r="AR256" s="580"/>
      <c r="AS256" s="580"/>
      <c r="AT256" s="531">
        <f t="shared" si="75"/>
        <v>6646860.218053475</v>
      </c>
      <c r="AU256" s="531"/>
      <c r="AV256" s="531">
        <f t="shared" si="76"/>
        <v>852161.56641711225</v>
      </c>
      <c r="AX256" s="427"/>
      <c r="AY256" s="428"/>
      <c r="BO256" s="673"/>
      <c r="BP256" s="6"/>
      <c r="BR256" s="6"/>
      <c r="BS256" s="673"/>
      <c r="BT256" s="6"/>
      <c r="BU256" s="6"/>
      <c r="BV256" s="6"/>
      <c r="BW256" s="6"/>
      <c r="BX256" s="6"/>
      <c r="BY256" s="6"/>
      <c r="BZ256" s="6"/>
      <c r="CA256" s="6"/>
      <c r="CB256" s="6"/>
      <c r="CC256" s="6"/>
      <c r="CD256" s="6"/>
      <c r="CE256" s="70"/>
      <c r="CF256" s="6"/>
      <c r="CG256" s="6"/>
      <c r="CH256" s="6"/>
      <c r="CI256" s="6"/>
    </row>
    <row r="257" spans="1:87">
      <c r="A257" s="105"/>
      <c r="B257" s="105"/>
      <c r="E257" s="197"/>
      <c r="F257" s="198"/>
      <c r="G257" s="198"/>
      <c r="H257" s="219"/>
      <c r="I257" s="219"/>
      <c r="J257" s="219"/>
      <c r="K257" s="220"/>
      <c r="L257" s="527"/>
      <c r="M257" s="579"/>
      <c r="N257" s="580"/>
      <c r="O257" s="580"/>
      <c r="P257" s="580"/>
      <c r="Q257" s="580"/>
      <c r="R257" s="580"/>
      <c r="S257" s="580"/>
      <c r="T257" s="580"/>
      <c r="U257" s="580"/>
      <c r="V257" s="580"/>
      <c r="W257" s="580"/>
      <c r="X257" s="580"/>
      <c r="Y257" s="580"/>
      <c r="Z257" s="580"/>
      <c r="AA257" s="580"/>
      <c r="AB257" s="580"/>
      <c r="AC257" s="580"/>
      <c r="AD257" s="581">
        <f t="shared" si="77"/>
        <v>0</v>
      </c>
      <c r="AE257" s="530"/>
      <c r="AF257" s="581">
        <f t="shared" si="74"/>
        <v>0</v>
      </c>
      <c r="AG257" s="580"/>
      <c r="AH257" s="580"/>
      <c r="AI257" s="580"/>
      <c r="AJ257" s="580"/>
      <c r="AK257" s="580"/>
      <c r="AL257" s="580"/>
      <c r="AM257" s="580"/>
      <c r="AN257" s="580"/>
      <c r="AO257" s="580"/>
      <c r="AP257" s="580"/>
      <c r="AQ257" s="580"/>
      <c r="AR257" s="580"/>
      <c r="AS257" s="580"/>
      <c r="AT257" s="531">
        <f t="shared" si="75"/>
        <v>0</v>
      </c>
      <c r="AU257" s="531"/>
      <c r="AV257" s="531">
        <f t="shared" si="76"/>
        <v>0</v>
      </c>
      <c r="AX257" s="427"/>
      <c r="AY257" s="428"/>
      <c r="BO257" s="673"/>
      <c r="BP257" s="6"/>
      <c r="BR257" s="6"/>
      <c r="BS257" s="673"/>
      <c r="BT257" s="6"/>
      <c r="BU257" s="6"/>
      <c r="BV257" s="6"/>
      <c r="BW257" s="6"/>
      <c r="BX257" s="6"/>
      <c r="BY257" s="6"/>
      <c r="BZ257" s="6"/>
      <c r="CA257" s="6"/>
      <c r="CB257" s="6"/>
      <c r="CC257" s="6"/>
      <c r="CD257" s="6"/>
      <c r="CE257" s="70"/>
      <c r="CF257" s="6"/>
      <c r="CG257" s="6"/>
      <c r="CH257" s="6"/>
      <c r="CI257" s="6"/>
    </row>
    <row r="258" spans="1:87">
      <c r="A258" s="105"/>
      <c r="B258" s="105"/>
      <c r="E258" s="197" t="s">
        <v>158</v>
      </c>
      <c r="F258" s="198"/>
      <c r="G258" s="198" t="s">
        <v>121</v>
      </c>
      <c r="H258" s="219">
        <v>1843000000</v>
      </c>
      <c r="I258" s="219">
        <f>K258*7.8</f>
        <v>153747593.58288771</v>
      </c>
      <c r="J258" s="219"/>
      <c r="K258" s="220">
        <f>H258/$K$3</f>
        <v>19711229.946524065</v>
      </c>
      <c r="L258" s="594"/>
      <c r="M258" s="579"/>
      <c r="N258" s="580"/>
      <c r="O258" s="580"/>
      <c r="P258" s="580"/>
      <c r="Q258" s="580"/>
      <c r="R258" s="580"/>
      <c r="S258" s="580"/>
      <c r="T258" s="580"/>
      <c r="U258" s="580"/>
      <c r="V258" s="580"/>
      <c r="W258" s="580"/>
      <c r="X258" s="580"/>
      <c r="Y258" s="580"/>
      <c r="Z258" s="580"/>
      <c r="AA258" s="580"/>
      <c r="AB258" s="580"/>
      <c r="AC258" s="580"/>
      <c r="AD258" s="581">
        <f t="shared" si="77"/>
        <v>0</v>
      </c>
      <c r="AE258" s="530"/>
      <c r="AF258" s="581">
        <f t="shared" si="74"/>
        <v>0</v>
      </c>
      <c r="AG258" s="580"/>
      <c r="AH258" s="580"/>
      <c r="AI258" s="580"/>
      <c r="AJ258" s="580"/>
      <c r="AK258" s="580"/>
      <c r="AL258" s="580"/>
      <c r="AM258" s="580"/>
      <c r="AN258" s="580"/>
      <c r="AO258" s="580"/>
      <c r="AP258" s="580"/>
      <c r="AQ258" s="580"/>
      <c r="AR258" s="580"/>
      <c r="AS258" s="580"/>
      <c r="AT258" s="531">
        <f t="shared" si="75"/>
        <v>0</v>
      </c>
      <c r="AU258" s="531"/>
      <c r="AV258" s="531">
        <f t="shared" si="76"/>
        <v>0</v>
      </c>
      <c r="AX258" s="427"/>
      <c r="AY258" s="428"/>
      <c r="BO258" s="673"/>
      <c r="BP258" s="6"/>
      <c r="BR258" s="6"/>
      <c r="BS258" s="673"/>
      <c r="BT258" s="6"/>
      <c r="BU258" s="6"/>
      <c r="BV258" s="6"/>
      <c r="BW258" s="6"/>
      <c r="BX258" s="6"/>
      <c r="BY258" s="6"/>
      <c r="BZ258" s="6"/>
      <c r="CA258" s="6"/>
      <c r="CB258" s="6"/>
      <c r="CC258" s="6"/>
      <c r="CD258" s="6"/>
      <c r="CE258" s="70"/>
      <c r="CF258" s="6"/>
      <c r="CG258" s="6"/>
      <c r="CH258" s="6"/>
      <c r="CI258" s="6"/>
    </row>
    <row r="259" spans="1:87" ht="13.5" thickBot="1">
      <c r="A259" s="105"/>
      <c r="B259" s="105"/>
      <c r="E259" s="228"/>
      <c r="F259" s="227"/>
      <c r="G259" s="398"/>
      <c r="H259" s="192"/>
      <c r="I259" s="193"/>
      <c r="J259" s="193"/>
      <c r="K259" s="194"/>
      <c r="L259" s="527"/>
      <c r="M259" s="579"/>
      <c r="N259" s="580"/>
      <c r="O259" s="580"/>
      <c r="P259" s="580"/>
      <c r="Q259" s="580"/>
      <c r="R259" s="580"/>
      <c r="S259" s="580"/>
      <c r="T259" s="580"/>
      <c r="U259" s="580"/>
      <c r="V259" s="580"/>
      <c r="W259" s="580"/>
      <c r="X259" s="580"/>
      <c r="Y259" s="580"/>
      <c r="Z259" s="580"/>
      <c r="AA259" s="580"/>
      <c r="AB259" s="580"/>
      <c r="AC259" s="580"/>
      <c r="AD259" s="581">
        <f t="shared" si="77"/>
        <v>0</v>
      </c>
      <c r="AE259" s="530"/>
      <c r="AF259" s="581">
        <f t="shared" si="74"/>
        <v>0</v>
      </c>
      <c r="AG259" s="580"/>
      <c r="AH259" s="580"/>
      <c r="AI259" s="580"/>
      <c r="AJ259" s="580"/>
      <c r="AK259" s="580"/>
      <c r="AL259" s="580"/>
      <c r="AM259" s="580"/>
      <c r="AN259" s="580"/>
      <c r="AO259" s="580"/>
      <c r="AP259" s="580"/>
      <c r="AQ259" s="580"/>
      <c r="AR259" s="580"/>
      <c r="AS259" s="580"/>
      <c r="AT259" s="531">
        <f t="shared" si="75"/>
        <v>0</v>
      </c>
      <c r="AU259" s="531"/>
      <c r="AV259" s="531">
        <f t="shared" si="76"/>
        <v>0</v>
      </c>
      <c r="AX259" s="423">
        <f>I259-AT259</f>
        <v>0</v>
      </c>
      <c r="AY259" s="424">
        <f>K259-AV259</f>
        <v>0</v>
      </c>
      <c r="BO259" s="673"/>
      <c r="BP259" s="6"/>
      <c r="BR259" s="6"/>
      <c r="BS259" s="673"/>
      <c r="BT259" s="6"/>
      <c r="BU259" s="6"/>
      <c r="BV259" s="6"/>
      <c r="BW259" s="6"/>
      <c r="BX259" s="6"/>
      <c r="BY259" s="6"/>
      <c r="BZ259" s="6"/>
      <c r="CA259" s="6"/>
      <c r="CB259" s="6"/>
      <c r="CC259" s="6"/>
      <c r="CD259" s="6"/>
      <c r="CE259" s="70"/>
      <c r="CF259" s="6"/>
      <c r="CG259" s="6"/>
      <c r="CH259" s="6"/>
      <c r="CI259" s="6"/>
    </row>
    <row r="260" spans="1:87">
      <c r="A260" s="105"/>
      <c r="B260" s="105"/>
      <c r="H260" s="231"/>
      <c r="I260" s="109"/>
      <c r="J260" s="109"/>
      <c r="K260" s="109"/>
      <c r="L260" s="591"/>
      <c r="M260" s="579"/>
      <c r="N260" s="580"/>
      <c r="O260" s="580"/>
      <c r="P260" s="580"/>
      <c r="Q260" s="580"/>
      <c r="R260" s="580"/>
      <c r="S260" s="580"/>
      <c r="T260" s="580"/>
      <c r="U260" s="580"/>
      <c r="V260" s="580"/>
      <c r="W260" s="580"/>
      <c r="X260" s="580"/>
      <c r="Y260" s="580"/>
      <c r="Z260" s="580"/>
      <c r="AA260" s="580"/>
      <c r="AB260" s="580"/>
      <c r="AC260" s="580"/>
      <c r="AD260" s="580"/>
      <c r="AE260" s="580"/>
      <c r="AF260" s="580"/>
      <c r="AG260" s="580"/>
      <c r="AH260" s="580"/>
      <c r="AI260" s="580"/>
      <c r="AJ260" s="580"/>
      <c r="AK260" s="580"/>
      <c r="AL260" s="580"/>
      <c r="AM260" s="580"/>
      <c r="AN260" s="580"/>
      <c r="AO260" s="580"/>
      <c r="AP260" s="580"/>
      <c r="AQ260" s="580"/>
      <c r="AR260" s="580"/>
      <c r="AS260" s="580"/>
      <c r="AT260" s="531">
        <f t="shared" si="75"/>
        <v>0</v>
      </c>
      <c r="AU260" s="531"/>
      <c r="AV260" s="531">
        <f t="shared" si="76"/>
        <v>0</v>
      </c>
      <c r="AX260" s="7"/>
      <c r="AY260" s="7"/>
      <c r="BO260" s="673"/>
      <c r="BP260" s="6"/>
      <c r="BR260" s="6"/>
      <c r="BS260" s="673"/>
      <c r="BT260" s="6"/>
      <c r="BU260" s="6"/>
      <c r="BV260" s="6"/>
      <c r="BW260" s="6"/>
      <c r="BX260" s="6"/>
      <c r="BY260" s="6"/>
      <c r="BZ260" s="6"/>
      <c r="CA260" s="6"/>
      <c r="CB260" s="6"/>
      <c r="CC260" s="6"/>
      <c r="CD260" s="6"/>
      <c r="CE260" s="70"/>
      <c r="CF260" s="6"/>
      <c r="CG260" s="6"/>
      <c r="CH260" s="6"/>
      <c r="CI260" s="6"/>
    </row>
    <row r="261" spans="1:87">
      <c r="A261" s="105"/>
      <c r="B261" s="105"/>
      <c r="H261" s="108"/>
      <c r="I261" s="109"/>
      <c r="J261" s="109"/>
      <c r="K261" s="109"/>
      <c r="L261" s="591"/>
      <c r="M261" s="579"/>
      <c r="N261" s="580"/>
      <c r="O261" s="580"/>
      <c r="P261" s="580"/>
      <c r="Q261" s="580"/>
      <c r="R261" s="580"/>
      <c r="S261" s="580"/>
      <c r="T261" s="580"/>
      <c r="U261" s="580"/>
      <c r="V261" s="580"/>
      <c r="W261" s="580"/>
      <c r="X261" s="580"/>
      <c r="Y261" s="580"/>
      <c r="Z261" s="580"/>
      <c r="AA261" s="580"/>
      <c r="AB261" s="580"/>
      <c r="AC261" s="580"/>
      <c r="AD261" s="580"/>
      <c r="AE261" s="580"/>
      <c r="AF261" s="580"/>
      <c r="AG261" s="580"/>
      <c r="AH261" s="580"/>
      <c r="AI261" s="580"/>
      <c r="AJ261" s="580"/>
      <c r="AK261" s="580"/>
      <c r="AL261" s="580"/>
      <c r="AM261" s="580"/>
      <c r="AN261" s="580"/>
      <c r="AO261" s="580"/>
      <c r="AP261" s="580"/>
      <c r="AQ261" s="580"/>
      <c r="AR261" s="580"/>
      <c r="AS261" s="580"/>
      <c r="AT261" s="580"/>
      <c r="AU261" s="580"/>
      <c r="AV261" s="580"/>
      <c r="BO261" s="6"/>
      <c r="BP261" s="6"/>
      <c r="BR261" s="6"/>
      <c r="BS261" s="6"/>
      <c r="BT261" s="6"/>
      <c r="BU261" s="6"/>
      <c r="BV261" s="6"/>
      <c r="BW261" s="6"/>
      <c r="BX261" s="6"/>
      <c r="BY261" s="6"/>
      <c r="BZ261" s="6"/>
      <c r="CA261" s="6"/>
      <c r="CB261" s="6"/>
      <c r="CC261" s="6"/>
      <c r="CD261" s="6"/>
      <c r="CE261" s="70"/>
      <c r="CF261" s="6"/>
      <c r="CG261" s="6"/>
      <c r="CH261" s="6"/>
      <c r="CI261" s="6"/>
    </row>
    <row r="262" spans="1:87" s="104" customFormat="1">
      <c r="A262" s="371" t="s">
        <v>120</v>
      </c>
      <c r="B262" s="370"/>
      <c r="C262" s="365"/>
      <c r="D262" s="365"/>
      <c r="E262" s="376"/>
      <c r="F262" s="365"/>
      <c r="G262" s="359"/>
      <c r="H262" s="369">
        <f>H258</f>
        <v>1843000000</v>
      </c>
      <c r="I262" s="377">
        <f>K262*7.8</f>
        <v>153747593.58288771</v>
      </c>
      <c r="J262" s="377"/>
      <c r="K262" s="369">
        <f>H262/K3</f>
        <v>19711229.946524065</v>
      </c>
      <c r="L262" s="596">
        <f>SUM(L248:L259)</f>
        <v>1257115109.5380528</v>
      </c>
      <c r="M262" s="596">
        <f>SUM(M248:M259)</f>
        <v>13445081.38543372</v>
      </c>
      <c r="N262" s="599"/>
      <c r="O262" s="599"/>
      <c r="P262" s="599"/>
      <c r="Q262" s="599"/>
      <c r="R262" s="599"/>
      <c r="S262" s="599"/>
      <c r="T262" s="599"/>
      <c r="U262" s="599"/>
      <c r="V262" s="599"/>
      <c r="W262" s="599"/>
      <c r="X262" s="599"/>
      <c r="Y262" s="599"/>
      <c r="Z262" s="599"/>
      <c r="AA262" s="599"/>
      <c r="AB262" s="599"/>
      <c r="AC262" s="599"/>
      <c r="AD262" s="601">
        <f>SUM(AD248:AD259)</f>
        <v>104871634.806383</v>
      </c>
      <c r="AE262" s="602"/>
      <c r="AF262" s="601">
        <f>SUM(AF248:AF259)</f>
        <v>13445081.38543372</v>
      </c>
      <c r="AG262" s="601"/>
      <c r="AH262" s="601"/>
      <c r="AI262" s="601"/>
      <c r="AJ262" s="601"/>
      <c r="AK262" s="601"/>
      <c r="AL262" s="601"/>
      <c r="AM262" s="601"/>
      <c r="AN262" s="601"/>
      <c r="AO262" s="599"/>
      <c r="AP262" s="599"/>
      <c r="AQ262" s="599"/>
      <c r="AR262" s="599"/>
      <c r="AS262" s="599"/>
      <c r="AT262" s="603">
        <f>SUM(AT248:AT261)</f>
        <v>104871634.806383</v>
      </c>
      <c r="AU262" s="603"/>
      <c r="AV262" s="603">
        <f>SUM(AV248:AV261)</f>
        <v>13445081.38543372</v>
      </c>
      <c r="AW262" s="378"/>
      <c r="AX262" s="378">
        <f>I262-AD262</f>
        <v>48875958.77650471</v>
      </c>
      <c r="AY262" s="472">
        <f>K262-AF262</f>
        <v>6266148.5610903446</v>
      </c>
      <c r="AZ262" s="378"/>
      <c r="BA262" s="379">
        <f>SUM(BA248:BA261)</f>
        <v>145989304.81283423</v>
      </c>
      <c r="BB262" s="378">
        <f>SUM(BB248:BB261)</f>
        <v>145989304.81283423</v>
      </c>
      <c r="BC262" s="378"/>
      <c r="BD262" s="378">
        <f t="shared" ref="BD262:BN262" si="80">SUM(BD248:BD261)</f>
        <v>332250802.13903743</v>
      </c>
      <c r="BE262" s="378">
        <f t="shared" si="80"/>
        <v>332250802.13903743</v>
      </c>
      <c r="BF262" s="378">
        <f t="shared" si="80"/>
        <v>0</v>
      </c>
      <c r="BG262" s="378">
        <f t="shared" si="80"/>
        <v>0</v>
      </c>
      <c r="BH262" s="378">
        <f t="shared" si="80"/>
        <v>0</v>
      </c>
      <c r="BI262" s="378">
        <f t="shared" si="80"/>
        <v>0</v>
      </c>
      <c r="BJ262" s="378">
        <f t="shared" si="80"/>
        <v>0</v>
      </c>
      <c r="BK262" s="378">
        <f t="shared" si="80"/>
        <v>0</v>
      </c>
      <c r="BL262" s="378">
        <f t="shared" si="80"/>
        <v>0</v>
      </c>
      <c r="BM262" s="378">
        <f t="shared" si="80"/>
        <v>0</v>
      </c>
      <c r="BN262" s="378">
        <f t="shared" si="80"/>
        <v>0</v>
      </c>
      <c r="BO262" s="370"/>
      <c r="BP262" s="370"/>
      <c r="BQ262" s="370"/>
      <c r="BR262" s="370"/>
      <c r="BS262" s="370"/>
      <c r="BT262" s="370"/>
      <c r="BU262" s="370"/>
      <c r="BV262" s="378">
        <f>SUM(BV248:BV261)</f>
        <v>0</v>
      </c>
      <c r="BW262" s="378">
        <f>SUM(BW248:BW261)</f>
        <v>0</v>
      </c>
      <c r="BX262" s="378">
        <f>SUM(BX248:BX261)</f>
        <v>0</v>
      </c>
      <c r="BY262" s="378">
        <f>SUM(BY248:BY261)</f>
        <v>0</v>
      </c>
      <c r="BZ262" s="378"/>
      <c r="CA262" s="378">
        <f>SUM(CA248:CA261)</f>
        <v>0</v>
      </c>
      <c r="CB262" s="378">
        <f>SUM(CB248:CB261)</f>
        <v>0</v>
      </c>
      <c r="CC262" s="378">
        <f>SUM(CC248:CC261)</f>
        <v>10311635</v>
      </c>
      <c r="CD262" s="378">
        <f>SUM(CD248:CD261)</f>
        <v>6885215.2400000002</v>
      </c>
      <c r="CE262" s="378"/>
      <c r="CF262" s="378">
        <f>SUM(CF248:CF261)</f>
        <v>0</v>
      </c>
      <c r="CG262" s="378">
        <f>SUM(CG248:CG261)</f>
        <v>7488533.46</v>
      </c>
      <c r="CH262" s="378">
        <f>SUM(CH248:CH261)</f>
        <v>8955650.6600000001</v>
      </c>
      <c r="CI262" s="380"/>
    </row>
    <row r="263" spans="1:87" ht="13.5" thickBot="1">
      <c r="A263" s="45"/>
      <c r="B263" s="45"/>
      <c r="C263" s="55"/>
      <c r="D263" s="11"/>
      <c r="E263" s="125"/>
      <c r="F263" s="481"/>
      <c r="G263" s="411"/>
      <c r="H263" s="43"/>
      <c r="I263" s="28"/>
      <c r="J263" s="28"/>
      <c r="K263" s="27"/>
      <c r="L263" s="27"/>
      <c r="M263" s="123"/>
      <c r="N263" s="123"/>
      <c r="O263" s="123"/>
      <c r="P263" s="123"/>
      <c r="Q263" s="123"/>
      <c r="R263" s="123"/>
      <c r="S263" s="123"/>
      <c r="T263" s="123"/>
      <c r="U263" s="123"/>
      <c r="V263" s="123"/>
      <c r="W263" s="123"/>
      <c r="X263" s="123"/>
      <c r="Y263" s="123"/>
      <c r="Z263" s="123"/>
      <c r="AA263" s="123"/>
      <c r="AB263" s="123"/>
      <c r="AC263" s="123"/>
      <c r="AD263" s="123"/>
      <c r="AE263" s="123"/>
      <c r="AF263" s="123"/>
      <c r="AG263" s="123"/>
      <c r="AH263" s="123"/>
      <c r="AI263" s="123"/>
      <c r="AJ263" s="123"/>
      <c r="AK263" s="123"/>
      <c r="AL263" s="123"/>
      <c r="AM263" s="123"/>
      <c r="AN263" s="123"/>
      <c r="AO263" s="123"/>
      <c r="AP263" s="123"/>
      <c r="AQ263" s="123"/>
      <c r="AR263" s="123"/>
      <c r="AS263" s="123"/>
      <c r="AT263" s="123"/>
      <c r="AU263" s="123"/>
      <c r="AV263" s="123"/>
      <c r="AW263" s="123"/>
      <c r="AX263" s="40"/>
      <c r="AY263" s="40"/>
      <c r="AZ263" s="40"/>
      <c r="BA263" s="124"/>
      <c r="BB263" s="124"/>
      <c r="BC263" s="7"/>
      <c r="BD263" s="122"/>
      <c r="BE263" s="122"/>
      <c r="BF263" s="122"/>
      <c r="BG263" s="122"/>
      <c r="BH263" s="122"/>
      <c r="BI263" s="7"/>
      <c r="BJ263" s="7"/>
      <c r="BK263" s="7"/>
      <c r="BL263" s="7"/>
      <c r="BM263" s="7"/>
      <c r="BN263" s="7"/>
      <c r="BO263" s="7"/>
      <c r="BP263" s="7"/>
      <c r="BQ263" s="7"/>
      <c r="BR263" s="25"/>
      <c r="BS263" s="7"/>
      <c r="BT263" s="7"/>
      <c r="BU263" s="7"/>
      <c r="BV263" s="7"/>
      <c r="BW263" s="7"/>
      <c r="BX263" s="7"/>
      <c r="BY263" s="7"/>
      <c r="BZ263" s="7"/>
      <c r="CA263" s="7"/>
      <c r="CB263" s="7"/>
      <c r="CC263" s="7"/>
      <c r="CD263" s="7"/>
      <c r="CE263" s="20"/>
      <c r="CF263" s="7"/>
      <c r="CG263" s="7"/>
      <c r="CH263" s="7"/>
      <c r="CI263" s="7"/>
    </row>
    <row r="264" spans="1:87">
      <c r="A264" s="128" t="s">
        <v>11</v>
      </c>
      <c r="B264" s="481" t="s">
        <v>91</v>
      </c>
      <c r="C264" s="126">
        <v>43908</v>
      </c>
      <c r="D264" s="254">
        <v>44135</v>
      </c>
      <c r="E264" s="232" t="s">
        <v>162</v>
      </c>
      <c r="F264" s="196"/>
      <c r="G264" s="396" t="s">
        <v>33</v>
      </c>
      <c r="H264" s="233">
        <v>0</v>
      </c>
      <c r="I264" s="525">
        <f>K264*7.8</f>
        <v>66300000</v>
      </c>
      <c r="J264" s="525"/>
      <c r="K264" s="526">
        <v>8500000</v>
      </c>
      <c r="L264" s="185"/>
      <c r="M264" s="123"/>
      <c r="N264" s="123"/>
      <c r="O264" s="123"/>
      <c r="P264" s="123"/>
      <c r="Q264" s="123"/>
      <c r="R264" s="123"/>
      <c r="S264" s="123"/>
      <c r="T264" s="123"/>
      <c r="U264" s="123"/>
      <c r="V264" s="123"/>
      <c r="W264" s="123"/>
      <c r="X264" s="123"/>
      <c r="Y264" s="123"/>
      <c r="Z264" s="123"/>
      <c r="AA264" s="123"/>
      <c r="AB264" s="123"/>
      <c r="AC264" s="123"/>
      <c r="AD264" s="123"/>
      <c r="AE264" s="123"/>
      <c r="AF264" s="123"/>
      <c r="AG264" s="123"/>
      <c r="AH264" s="123"/>
      <c r="AI264" s="123"/>
      <c r="AJ264" s="123"/>
      <c r="AK264" s="123"/>
      <c r="AL264" s="123"/>
      <c r="AM264" s="123"/>
      <c r="AN264" s="123"/>
      <c r="AO264" s="123"/>
      <c r="AP264" s="581">
        <f t="shared" ref="AP264:AP266" si="81">AR264*7.8</f>
        <v>2890711.1999999997</v>
      </c>
      <c r="AQ264" s="524"/>
      <c r="AR264" s="529">
        <v>370604</v>
      </c>
      <c r="AS264" s="530"/>
      <c r="AT264" s="531">
        <f t="shared" ref="AT264:AT266" si="82">N264+R264+V264+Z264+AD264+AH264+AL264+AP264</f>
        <v>2890711.1999999997</v>
      </c>
      <c r="AU264" s="531"/>
      <c r="AV264" s="531">
        <f t="shared" ref="AV264:AV266" si="83">P264+T264+X264+AB264+AF264+AJ264+AN264+AR264</f>
        <v>370604</v>
      </c>
      <c r="AW264" s="530"/>
      <c r="AX264" s="532">
        <f>I264-AT264</f>
        <v>63409288.799999997</v>
      </c>
      <c r="AY264" s="533">
        <f>K264-AV264</f>
        <v>8129396</v>
      </c>
      <c r="AZ264" s="40"/>
      <c r="BA264" s="124"/>
      <c r="BB264" s="7">
        <v>50973436.79999999</v>
      </c>
      <c r="BC264" s="7"/>
      <c r="BD264" s="122"/>
      <c r="BE264" s="122"/>
      <c r="BF264" s="122"/>
      <c r="BG264" s="122"/>
      <c r="BH264" s="122"/>
      <c r="BI264" s="7"/>
      <c r="BJ264" s="7"/>
      <c r="BK264" s="124"/>
      <c r="BL264" s="7"/>
      <c r="BM264" s="7"/>
      <c r="BN264" s="7"/>
      <c r="BO264" s="670" t="s">
        <v>178</v>
      </c>
      <c r="BP264" s="25"/>
      <c r="BQ264" s="25"/>
      <c r="BR264" s="25"/>
      <c r="BS264" s="63" t="s">
        <v>9</v>
      </c>
      <c r="BT264" s="7"/>
      <c r="BU264" s="482"/>
      <c r="BV264" s="25" t="s">
        <v>96</v>
      </c>
      <c r="BW264" s="25" t="s">
        <v>96</v>
      </c>
      <c r="BX264" s="25" t="s">
        <v>96</v>
      </c>
      <c r="BY264" s="25" t="s">
        <v>96</v>
      </c>
      <c r="BZ264" s="25" t="s">
        <v>96</v>
      </c>
      <c r="CA264" s="25" t="s">
        <v>96</v>
      </c>
      <c r="CB264" s="25" t="s">
        <v>96</v>
      </c>
      <c r="CC264" s="25" t="s">
        <v>96</v>
      </c>
      <c r="CD264" s="25" t="s">
        <v>96</v>
      </c>
      <c r="CE264" s="25" t="s">
        <v>96</v>
      </c>
      <c r="CF264" s="25" t="s">
        <v>96</v>
      </c>
      <c r="CG264" s="25" t="s">
        <v>96</v>
      </c>
      <c r="CH264" s="25" t="s">
        <v>96</v>
      </c>
      <c r="CI264" s="7"/>
    </row>
    <row r="265" spans="1:87">
      <c r="A265" s="99" t="s">
        <v>132</v>
      </c>
      <c r="B265" s="45"/>
      <c r="C265" s="55"/>
      <c r="D265" s="11"/>
      <c r="E265" s="234" t="s">
        <v>163</v>
      </c>
      <c r="F265" s="202"/>
      <c r="G265" s="397" t="s">
        <v>33</v>
      </c>
      <c r="H265" s="186">
        <v>0</v>
      </c>
      <c r="I265" s="527">
        <f t="shared" ref="I265:I266" si="84">K265*7.8</f>
        <v>288600000</v>
      </c>
      <c r="J265" s="527"/>
      <c r="K265" s="528">
        <v>37000000</v>
      </c>
      <c r="L265" s="185"/>
      <c r="M265" s="123"/>
      <c r="N265" s="123"/>
      <c r="O265" s="123"/>
      <c r="P265" s="123"/>
      <c r="Q265" s="123"/>
      <c r="R265" s="123"/>
      <c r="S265" s="123"/>
      <c r="T265" s="123"/>
      <c r="U265" s="123"/>
      <c r="V265" s="123"/>
      <c r="W265" s="123"/>
      <c r="X265" s="123"/>
      <c r="Y265" s="123"/>
      <c r="Z265" s="123"/>
      <c r="AA265" s="123"/>
      <c r="AB265" s="123"/>
      <c r="AC265" s="123"/>
      <c r="AD265" s="123"/>
      <c r="AE265" s="123"/>
      <c r="AF265" s="123"/>
      <c r="AG265" s="123"/>
      <c r="AH265" s="123"/>
      <c r="AI265" s="123"/>
      <c r="AJ265" s="123"/>
      <c r="AK265" s="123"/>
      <c r="AL265" s="123"/>
      <c r="AM265" s="123"/>
      <c r="AN265" s="123"/>
      <c r="AO265" s="123"/>
      <c r="AP265" s="581">
        <f t="shared" si="81"/>
        <v>268485430.19999999</v>
      </c>
      <c r="AQ265" s="524"/>
      <c r="AR265" s="529">
        <v>34421209</v>
      </c>
      <c r="AS265" s="530"/>
      <c r="AT265" s="531">
        <f t="shared" si="82"/>
        <v>268485430.19999999</v>
      </c>
      <c r="AU265" s="531"/>
      <c r="AV265" s="531">
        <f t="shared" si="83"/>
        <v>34421209</v>
      </c>
      <c r="AW265" s="530"/>
      <c r="AX265" s="534">
        <f>I265-AT265</f>
        <v>20114569.800000012</v>
      </c>
      <c r="AY265" s="535">
        <f>K265-AV265</f>
        <v>2578791</v>
      </c>
      <c r="AZ265" s="40"/>
      <c r="BA265" s="124"/>
      <c r="BB265" s="7" t="s">
        <v>177</v>
      </c>
      <c r="BC265" s="7"/>
      <c r="BD265" s="122"/>
      <c r="BE265" s="122"/>
      <c r="BF265" s="122"/>
      <c r="BG265" s="122"/>
      <c r="BH265" s="122"/>
      <c r="BI265" s="7"/>
      <c r="BJ265" s="7"/>
      <c r="BK265" s="253"/>
      <c r="BL265" s="7"/>
      <c r="BM265" s="7"/>
      <c r="BN265" s="7"/>
      <c r="BO265" s="670"/>
      <c r="BP265" s="25"/>
      <c r="BQ265" s="25"/>
      <c r="BR265" s="25"/>
      <c r="BS265" s="7"/>
      <c r="BT265" s="7"/>
      <c r="BU265" s="7"/>
      <c r="BV265" s="7"/>
      <c r="BW265" s="7"/>
      <c r="BX265" s="7"/>
      <c r="BY265" s="7"/>
      <c r="BZ265" s="7"/>
      <c r="CA265" s="7"/>
      <c r="CB265" s="7"/>
      <c r="CC265" s="7"/>
      <c r="CD265" s="7"/>
      <c r="CE265" s="20"/>
      <c r="CF265" s="7"/>
      <c r="CG265" s="7"/>
      <c r="CH265" s="7"/>
      <c r="CI265" s="7"/>
    </row>
    <row r="266" spans="1:87">
      <c r="A266" s="45"/>
      <c r="B266" s="45"/>
      <c r="C266" s="55"/>
      <c r="D266" s="11"/>
      <c r="E266" s="234" t="s">
        <v>160</v>
      </c>
      <c r="F266" s="202"/>
      <c r="G266" s="397" t="s">
        <v>33</v>
      </c>
      <c r="H266" s="186"/>
      <c r="I266" s="527">
        <f t="shared" si="84"/>
        <v>23400000</v>
      </c>
      <c r="J266" s="527"/>
      <c r="K266" s="528">
        <v>3000000</v>
      </c>
      <c r="L266" s="185"/>
      <c r="M266" s="123"/>
      <c r="N266" s="123"/>
      <c r="O266" s="123"/>
      <c r="P266" s="123"/>
      <c r="Q266" s="123"/>
      <c r="R266" s="123"/>
      <c r="S266" s="123"/>
      <c r="T266" s="123"/>
      <c r="U266" s="123"/>
      <c r="V266" s="123"/>
      <c r="W266" s="123"/>
      <c r="X266" s="123"/>
      <c r="Y266" s="123"/>
      <c r="Z266" s="123"/>
      <c r="AA266" s="123"/>
      <c r="AB266" s="123"/>
      <c r="AC266" s="123"/>
      <c r="AD266" s="123"/>
      <c r="AE266" s="123"/>
      <c r="AF266" s="123"/>
      <c r="AG266" s="123"/>
      <c r="AH266" s="123"/>
      <c r="AI266" s="123"/>
      <c r="AJ266" s="123"/>
      <c r="AK266" s="123"/>
      <c r="AL266" s="123"/>
      <c r="AM266" s="123"/>
      <c r="AN266" s="123"/>
      <c r="AO266" s="123"/>
      <c r="AP266" s="581">
        <f t="shared" si="81"/>
        <v>2707481.4</v>
      </c>
      <c r="AQ266" s="524"/>
      <c r="AR266" s="529">
        <v>347113</v>
      </c>
      <c r="AS266" s="530"/>
      <c r="AT266" s="531">
        <f t="shared" si="82"/>
        <v>2707481.4</v>
      </c>
      <c r="AU266" s="531"/>
      <c r="AV266" s="531">
        <f t="shared" si="83"/>
        <v>347113</v>
      </c>
      <c r="AW266" s="530"/>
      <c r="AX266" s="534">
        <f>I266-AT266</f>
        <v>20692518.600000001</v>
      </c>
      <c r="AY266" s="535">
        <f>K266-AV266</f>
        <v>2652887</v>
      </c>
      <c r="AZ266" s="40"/>
      <c r="BA266" s="124"/>
      <c r="BB266" s="475"/>
      <c r="BC266" s="7"/>
      <c r="BD266" s="122"/>
      <c r="BE266" s="122"/>
      <c r="BF266" s="122"/>
      <c r="BG266" s="122"/>
      <c r="BH266" s="122"/>
      <c r="BI266" s="7"/>
      <c r="BJ266" s="7"/>
      <c r="BK266" s="7"/>
      <c r="BL266" s="7"/>
      <c r="BM266" s="7"/>
      <c r="BN266" s="7"/>
      <c r="BO266" s="670"/>
      <c r="BP266" s="7"/>
      <c r="BQ266" s="7"/>
      <c r="BR266" s="25"/>
      <c r="BS266" s="7"/>
      <c r="BT266" s="7"/>
      <c r="BU266" s="7"/>
      <c r="BV266" s="7"/>
      <c r="BW266" s="7"/>
      <c r="BX266" s="7"/>
      <c r="BY266" s="7"/>
      <c r="BZ266" s="7"/>
      <c r="CA266" s="7"/>
      <c r="CB266" s="7"/>
      <c r="CC266" s="7"/>
      <c r="CD266" s="7"/>
      <c r="CE266" s="20"/>
      <c r="CF266" s="7"/>
      <c r="CG266" s="7"/>
      <c r="CH266" s="7"/>
      <c r="CI266" s="7"/>
    </row>
    <row r="267" spans="1:87" ht="13.5" thickBot="1">
      <c r="A267" s="45"/>
      <c r="B267" s="45"/>
      <c r="C267" s="55"/>
      <c r="D267" s="11"/>
      <c r="E267" s="235"/>
      <c r="F267" s="209"/>
      <c r="G267" s="398"/>
      <c r="H267" s="192"/>
      <c r="I267" s="193"/>
      <c r="J267" s="193"/>
      <c r="K267" s="194"/>
      <c r="L267" s="185"/>
      <c r="M267" s="123"/>
      <c r="N267" s="123"/>
      <c r="O267" s="123"/>
      <c r="P267" s="123"/>
      <c r="Q267" s="123"/>
      <c r="R267" s="123"/>
      <c r="S267" s="123"/>
      <c r="T267" s="123"/>
      <c r="U267" s="123"/>
      <c r="V267" s="123"/>
      <c r="W267" s="123"/>
      <c r="X267" s="123"/>
      <c r="Y267" s="123"/>
      <c r="Z267" s="123"/>
      <c r="AA267" s="123"/>
      <c r="AB267" s="123"/>
      <c r="AC267" s="123"/>
      <c r="AD267" s="123"/>
      <c r="AE267" s="123"/>
      <c r="AF267" s="123"/>
      <c r="AG267" s="123"/>
      <c r="AH267" s="123"/>
      <c r="AI267" s="123"/>
      <c r="AJ267" s="123"/>
      <c r="AK267" s="123"/>
      <c r="AL267" s="123"/>
      <c r="AM267" s="123"/>
      <c r="AN267" s="123"/>
      <c r="AO267" s="123"/>
      <c r="AP267" s="300">
        <f t="shared" ref="AP267" si="85">AR267*7.8</f>
        <v>0</v>
      </c>
      <c r="AQ267" s="123"/>
      <c r="AR267" s="43">
        <v>0</v>
      </c>
      <c r="AS267" s="123"/>
      <c r="AT267" s="26">
        <f t="shared" ref="AT267" si="86">N267+R267+V267+Z267+AD267+AH267+AL267+AP267</f>
        <v>0</v>
      </c>
      <c r="AU267" s="26"/>
      <c r="AV267" s="26">
        <f t="shared" ref="AV267" si="87">P267+T267+X267+AB267+AF267+AJ267+AN267+AR267</f>
        <v>0</v>
      </c>
      <c r="AW267" s="123"/>
      <c r="AX267" s="423">
        <f>I267-AT267</f>
        <v>0</v>
      </c>
      <c r="AY267" s="424">
        <f>K267-AV267</f>
        <v>0</v>
      </c>
      <c r="AZ267" s="40"/>
      <c r="BA267" s="124"/>
      <c r="BB267" s="124"/>
      <c r="BC267" s="7"/>
      <c r="BD267" s="122"/>
      <c r="BE267" s="122"/>
      <c r="BF267" s="122"/>
      <c r="BG267" s="122"/>
      <c r="BH267" s="122"/>
      <c r="BI267" s="7"/>
      <c r="BJ267" s="7"/>
      <c r="BK267" s="7"/>
      <c r="BL267" s="7"/>
      <c r="BM267" s="7"/>
      <c r="BN267" s="7"/>
      <c r="BO267" s="670"/>
      <c r="BP267" s="7"/>
      <c r="BQ267" s="7"/>
      <c r="BR267" s="25"/>
      <c r="BS267" s="7"/>
      <c r="BT267" s="7"/>
      <c r="BU267" s="7"/>
      <c r="BV267" s="7"/>
      <c r="BW267" s="7"/>
      <c r="BX267" s="7"/>
      <c r="BY267" s="7"/>
      <c r="BZ267" s="7"/>
      <c r="CA267" s="7"/>
      <c r="CB267" s="7"/>
      <c r="CC267" s="7"/>
      <c r="CD267" s="7"/>
      <c r="CE267" s="20"/>
      <c r="CF267" s="7"/>
      <c r="CG267" s="7"/>
      <c r="CH267" s="7"/>
      <c r="CI267" s="7"/>
    </row>
    <row r="268" spans="1:87">
      <c r="A268" s="45"/>
      <c r="B268" s="45"/>
      <c r="C268" s="55"/>
      <c r="D268" s="11"/>
      <c r="E268" s="59"/>
      <c r="F268" s="481"/>
      <c r="G268" s="411"/>
      <c r="H268" s="43"/>
      <c r="I268" s="28"/>
      <c r="J268" s="28"/>
      <c r="K268" s="27"/>
      <c r="L268" s="27"/>
      <c r="M268" s="123"/>
      <c r="N268" s="123"/>
      <c r="O268" s="123"/>
      <c r="P268" s="123"/>
      <c r="Q268" s="123"/>
      <c r="R268" s="123"/>
      <c r="S268" s="123"/>
      <c r="T268" s="123"/>
      <c r="U268" s="123"/>
      <c r="V268" s="123"/>
      <c r="W268" s="123"/>
      <c r="X268" s="123"/>
      <c r="Y268" s="123"/>
      <c r="Z268" s="123"/>
      <c r="AA268" s="123"/>
      <c r="AB268" s="123"/>
      <c r="AC268" s="123"/>
      <c r="AD268" s="123"/>
      <c r="AE268" s="123"/>
      <c r="AF268" s="123"/>
      <c r="AG268" s="123"/>
      <c r="AH268" s="123"/>
      <c r="AI268" s="123"/>
      <c r="AJ268" s="123"/>
      <c r="AK268" s="123"/>
      <c r="AL268" s="123"/>
      <c r="AM268" s="123"/>
      <c r="AN268" s="123"/>
      <c r="AO268" s="123"/>
      <c r="AP268" s="123"/>
      <c r="AQ268" s="123"/>
      <c r="AR268" s="123"/>
      <c r="AS268" s="123"/>
      <c r="AT268" s="123"/>
      <c r="AU268" s="123"/>
      <c r="AV268" s="123"/>
      <c r="AW268" s="123"/>
      <c r="AX268" s="40"/>
      <c r="AY268" s="40"/>
      <c r="AZ268" s="40"/>
      <c r="BA268" s="124"/>
      <c r="BB268" s="124"/>
      <c r="BC268" s="7"/>
      <c r="BD268" s="122"/>
      <c r="BE268" s="122"/>
      <c r="BF268" s="122"/>
      <c r="BG268" s="122"/>
      <c r="BH268" s="122"/>
      <c r="BI268" s="7"/>
      <c r="BJ268" s="7"/>
      <c r="BK268" s="7"/>
      <c r="BL268" s="7"/>
      <c r="BM268" s="7"/>
      <c r="BN268" s="7"/>
      <c r="BO268" s="7"/>
      <c r="BP268" s="7"/>
      <c r="BQ268" s="7"/>
      <c r="BR268" s="25"/>
      <c r="BS268" s="7"/>
      <c r="BT268" s="7"/>
      <c r="BU268" s="7"/>
      <c r="BV268" s="7"/>
      <c r="BW268" s="7"/>
      <c r="BX268" s="7"/>
      <c r="BY268" s="7"/>
      <c r="BZ268" s="7"/>
      <c r="CA268" s="7"/>
      <c r="CB268" s="7"/>
      <c r="CC268" s="7"/>
      <c r="CD268" s="7"/>
      <c r="CE268" s="20"/>
      <c r="CF268" s="7"/>
      <c r="CG268" s="7"/>
      <c r="CH268" s="7"/>
      <c r="CI268" s="7"/>
    </row>
    <row r="269" spans="1:87">
      <c r="A269" s="127"/>
      <c r="B269" s="127"/>
      <c r="C269" s="126"/>
      <c r="D269" s="11"/>
      <c r="E269" s="125"/>
      <c r="F269" s="481"/>
      <c r="G269" s="411"/>
      <c r="H269" s="43"/>
      <c r="I269" s="28"/>
      <c r="J269" s="28"/>
      <c r="K269" s="27"/>
      <c r="L269" s="27"/>
      <c r="M269" s="123"/>
      <c r="N269" s="123"/>
      <c r="O269" s="123"/>
      <c r="P269" s="123"/>
      <c r="Q269" s="123"/>
      <c r="R269" s="123"/>
      <c r="S269" s="123"/>
      <c r="T269" s="123"/>
      <c r="U269" s="123"/>
      <c r="V269" s="123"/>
      <c r="W269" s="123"/>
      <c r="X269" s="123"/>
      <c r="Y269" s="123"/>
      <c r="Z269" s="123"/>
      <c r="AA269" s="123"/>
      <c r="AB269" s="123"/>
      <c r="AC269" s="123"/>
      <c r="AD269" s="123"/>
      <c r="AE269" s="123"/>
      <c r="AF269" s="123"/>
      <c r="AG269" s="123"/>
      <c r="AH269" s="123"/>
      <c r="AI269" s="123"/>
      <c r="AJ269" s="123"/>
      <c r="AK269" s="123"/>
      <c r="AL269" s="123"/>
      <c r="AM269" s="123"/>
      <c r="AN269" s="123"/>
      <c r="AO269" s="123"/>
      <c r="AP269" s="123"/>
      <c r="AQ269" s="123"/>
      <c r="AR269" s="123"/>
      <c r="AS269" s="123"/>
      <c r="AT269" s="123"/>
      <c r="AU269" s="123"/>
      <c r="AV269" s="123"/>
      <c r="AW269" s="123"/>
      <c r="AX269" s="40"/>
      <c r="AY269" s="40"/>
      <c r="AZ269" s="40"/>
      <c r="BA269" s="124"/>
      <c r="BB269" s="7"/>
      <c r="BC269" s="7"/>
      <c r="BD269" s="122"/>
      <c r="BE269" s="122"/>
      <c r="BF269" s="122"/>
      <c r="BG269" s="122"/>
      <c r="BH269" s="122"/>
      <c r="BI269" s="7"/>
      <c r="BJ269" s="7"/>
      <c r="BK269" s="7"/>
      <c r="BL269" s="7"/>
      <c r="BM269" s="7"/>
      <c r="BN269" s="7"/>
      <c r="BO269" s="7"/>
      <c r="BP269" s="7"/>
      <c r="BQ269" s="7"/>
      <c r="BR269" s="25"/>
      <c r="BS269" s="7"/>
      <c r="BT269" s="7"/>
      <c r="BU269" s="7"/>
      <c r="BV269" s="7"/>
      <c r="BW269" s="7"/>
      <c r="BX269" s="7"/>
      <c r="BY269" s="7"/>
      <c r="BZ269" s="7"/>
      <c r="CA269" s="7"/>
      <c r="CB269" s="7"/>
      <c r="CC269" s="7"/>
      <c r="CD269" s="7"/>
      <c r="CE269" s="20"/>
      <c r="CF269" s="7"/>
      <c r="CG269" s="7"/>
      <c r="CH269" s="7"/>
      <c r="CI269" s="7"/>
    </row>
    <row r="270" spans="1:87">
      <c r="A270" s="127"/>
      <c r="B270" s="127"/>
      <c r="C270" s="126"/>
      <c r="D270" s="11"/>
      <c r="E270" s="125"/>
      <c r="F270" s="481"/>
      <c r="G270" s="411"/>
      <c r="H270" s="43"/>
      <c r="I270" s="28"/>
      <c r="J270" s="28"/>
      <c r="K270" s="471"/>
      <c r="L270" s="471"/>
      <c r="M270" s="123"/>
      <c r="N270" s="123"/>
      <c r="O270" s="123"/>
      <c r="P270" s="123"/>
      <c r="Q270" s="123"/>
      <c r="R270" s="123"/>
      <c r="S270" s="123"/>
      <c r="T270" s="123"/>
      <c r="U270" s="123"/>
      <c r="V270" s="123"/>
      <c r="W270" s="123"/>
      <c r="X270" s="123"/>
      <c r="Y270" s="123"/>
      <c r="Z270" s="123"/>
      <c r="AA270" s="123"/>
      <c r="AB270" s="123"/>
      <c r="AC270" s="123"/>
      <c r="AD270" s="123"/>
      <c r="AE270" s="123"/>
      <c r="AF270" s="123"/>
      <c r="AG270" s="123"/>
      <c r="AH270" s="123"/>
      <c r="AI270" s="123"/>
      <c r="AJ270" s="123"/>
      <c r="AK270" s="123"/>
      <c r="AL270" s="123"/>
      <c r="AM270" s="123"/>
      <c r="AN270" s="123"/>
      <c r="AO270" s="123"/>
      <c r="AP270" s="123"/>
      <c r="AQ270" s="123"/>
      <c r="AR270" s="123"/>
      <c r="AS270" s="123"/>
      <c r="AT270" s="123"/>
      <c r="AU270" s="123"/>
      <c r="AV270" s="123"/>
      <c r="AW270" s="123"/>
      <c r="AX270" s="40"/>
      <c r="AY270" s="40"/>
      <c r="AZ270" s="40"/>
      <c r="BA270" s="124"/>
      <c r="BB270" s="124"/>
      <c r="BC270" s="7"/>
      <c r="BD270" s="122"/>
      <c r="BE270" s="122"/>
      <c r="BF270" s="122"/>
      <c r="BG270" s="122"/>
      <c r="BH270" s="122"/>
      <c r="BI270" s="7"/>
      <c r="BJ270" s="7"/>
      <c r="BK270" s="7"/>
      <c r="BL270" s="7"/>
      <c r="BM270" s="7"/>
      <c r="BN270" s="7"/>
      <c r="BO270" s="7"/>
      <c r="BP270" s="7"/>
      <c r="BQ270" s="7"/>
      <c r="BR270" s="25"/>
      <c r="BS270" s="7"/>
      <c r="BT270" s="7"/>
      <c r="BU270" s="7"/>
      <c r="BV270" s="7"/>
      <c r="BW270" s="7"/>
      <c r="BX270" s="7"/>
      <c r="BY270" s="7"/>
      <c r="BZ270" s="7"/>
      <c r="CA270" s="7"/>
      <c r="CB270" s="7"/>
      <c r="CC270" s="7"/>
      <c r="CD270" s="7"/>
      <c r="CE270" s="20"/>
      <c r="CF270" s="7"/>
      <c r="CG270" s="7"/>
      <c r="CH270" s="7"/>
      <c r="CI270" s="7"/>
    </row>
    <row r="271" spans="1:87" s="104" customFormat="1">
      <c r="A271" s="381" t="s">
        <v>161</v>
      </c>
      <c r="B271" s="381"/>
      <c r="C271" s="382"/>
      <c r="D271" s="382"/>
      <c r="E271" s="383"/>
      <c r="F271" s="382"/>
      <c r="G271" s="412"/>
      <c r="H271" s="380">
        <f>SUM(H264:H267)</f>
        <v>0</v>
      </c>
      <c r="I271" s="380">
        <f>SUM(I264:I267)</f>
        <v>378300000</v>
      </c>
      <c r="J271" s="380"/>
      <c r="K271" s="380">
        <f>SUM(K264:K268)</f>
        <v>48500000</v>
      </c>
      <c r="L271" s="380"/>
      <c r="M271" s="384"/>
      <c r="N271" s="381"/>
      <c r="O271" s="381"/>
      <c r="P271" s="381"/>
      <c r="Q271" s="381"/>
      <c r="R271" s="381"/>
      <c r="S271" s="381"/>
      <c r="T271" s="381"/>
      <c r="U271" s="381"/>
      <c r="V271" s="381"/>
      <c r="W271" s="381"/>
      <c r="X271" s="381"/>
      <c r="Y271" s="381"/>
      <c r="Z271" s="381"/>
      <c r="AA271" s="381"/>
      <c r="AB271" s="381"/>
      <c r="AC271" s="381"/>
      <c r="AD271" s="381"/>
      <c r="AE271" s="381"/>
      <c r="AF271" s="381"/>
      <c r="AG271" s="381"/>
      <c r="AH271" s="381"/>
      <c r="AI271" s="381"/>
      <c r="AJ271" s="381"/>
      <c r="AK271" s="381"/>
      <c r="AL271" s="381"/>
      <c r="AM271" s="381"/>
      <c r="AN271" s="381"/>
      <c r="AO271" s="381"/>
      <c r="AP271" s="380">
        <f>SUM(AP264:AP268)</f>
        <v>274083622.79999995</v>
      </c>
      <c r="AQ271" s="381"/>
      <c r="AR271" s="380">
        <f>SUM(AR264:AR268)</f>
        <v>35138926</v>
      </c>
      <c r="AS271" s="381"/>
      <c r="AT271" s="380">
        <f>SUM(AT263:AT270)</f>
        <v>274083622.79999995</v>
      </c>
      <c r="AU271" s="380"/>
      <c r="AV271" s="380">
        <f>SUM(AV263:AV270)</f>
        <v>35138926</v>
      </c>
      <c r="AW271" s="380"/>
      <c r="AX271" s="380">
        <f>I271-AP271</f>
        <v>104216377.20000005</v>
      </c>
      <c r="AY271" s="380">
        <f>K271-AR271</f>
        <v>13361074</v>
      </c>
      <c r="AZ271" s="380"/>
      <c r="BA271" s="385">
        <f t="shared" ref="BA271:BN271" si="88">SUM(BA263:BA270)</f>
        <v>0</v>
      </c>
      <c r="BB271" s="380">
        <f t="shared" si="88"/>
        <v>50973436.79999999</v>
      </c>
      <c r="BC271" s="380">
        <f t="shared" si="88"/>
        <v>0</v>
      </c>
      <c r="BD271" s="380">
        <f t="shared" si="88"/>
        <v>0</v>
      </c>
      <c r="BE271" s="380">
        <f t="shared" si="88"/>
        <v>0</v>
      </c>
      <c r="BF271" s="380">
        <f t="shared" si="88"/>
        <v>0</v>
      </c>
      <c r="BG271" s="380">
        <f t="shared" si="88"/>
        <v>0</v>
      </c>
      <c r="BH271" s="380">
        <f t="shared" si="88"/>
        <v>0</v>
      </c>
      <c r="BI271" s="380">
        <f t="shared" si="88"/>
        <v>0</v>
      </c>
      <c r="BJ271" s="380">
        <f t="shared" si="88"/>
        <v>0</v>
      </c>
      <c r="BK271" s="380">
        <f t="shared" si="88"/>
        <v>0</v>
      </c>
      <c r="BL271" s="380">
        <f t="shared" si="88"/>
        <v>0</v>
      </c>
      <c r="BM271" s="380">
        <f t="shared" si="88"/>
        <v>0</v>
      </c>
      <c r="BN271" s="380">
        <f t="shared" si="88"/>
        <v>0</v>
      </c>
      <c r="BO271" s="381"/>
      <c r="BP271" s="381"/>
      <c r="BQ271" s="381"/>
      <c r="BR271" s="381"/>
      <c r="BS271" s="381"/>
      <c r="BT271" s="381"/>
      <c r="BU271" s="381"/>
      <c r="BV271" s="380">
        <f>SUM(BV263:BV270)</f>
        <v>0</v>
      </c>
      <c r="BW271" s="380">
        <f>SUM(BW263:BW270)</f>
        <v>0</v>
      </c>
      <c r="BX271" s="380">
        <f>SUM(BX263:BX270)</f>
        <v>0</v>
      </c>
      <c r="BY271" s="380">
        <f>SUM(BY263:BY270)</f>
        <v>0</v>
      </c>
      <c r="BZ271" s="380"/>
      <c r="CA271" s="380">
        <f>SUM(CA263:CA270)</f>
        <v>0</v>
      </c>
      <c r="CB271" s="380">
        <f>SUM(CB263:CB270)</f>
        <v>0</v>
      </c>
      <c r="CC271" s="380">
        <f>SUM(CC263:CC270)</f>
        <v>0</v>
      </c>
      <c r="CD271" s="380">
        <f>SUM(CD263:CD270)</f>
        <v>0</v>
      </c>
      <c r="CE271" s="380"/>
      <c r="CF271" s="380">
        <f>SUM(CF263:CF270)</f>
        <v>0</v>
      </c>
      <c r="CG271" s="380">
        <f>SUM(CG263:CG270)</f>
        <v>0</v>
      </c>
      <c r="CH271" s="380">
        <f>SUM(CH263:CH270)</f>
        <v>0</v>
      </c>
      <c r="CI271" s="380"/>
    </row>
    <row r="272" spans="1:87">
      <c r="A272" s="128"/>
      <c r="B272" s="128"/>
      <c r="C272" s="25"/>
      <c r="D272" s="25"/>
      <c r="E272" s="34"/>
      <c r="F272" s="25"/>
      <c r="G272" s="25"/>
      <c r="H272" s="122"/>
      <c r="I272" s="7"/>
      <c r="J272" s="7"/>
      <c r="K272" s="122"/>
      <c r="L272" s="122"/>
      <c r="M272" s="123"/>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20"/>
      <c r="CF272" s="7"/>
      <c r="CG272" s="7"/>
      <c r="CH272" s="7"/>
      <c r="CI272" s="7"/>
    </row>
    <row r="273" spans="1:87" ht="13.5" thickBot="1">
      <c r="A273" s="105"/>
      <c r="B273" s="105"/>
      <c r="M273" s="110"/>
      <c r="BO273" s="6"/>
      <c r="BP273" s="6"/>
      <c r="BR273" s="6"/>
      <c r="BS273" s="6"/>
      <c r="BT273" s="6"/>
      <c r="BU273" s="6"/>
      <c r="BV273" s="6"/>
      <c r="BW273" s="6"/>
      <c r="BX273" s="6"/>
      <c r="BY273" s="6"/>
      <c r="BZ273" s="6"/>
      <c r="CA273" s="6"/>
      <c r="CB273" s="6"/>
      <c r="CC273" s="6"/>
      <c r="CD273" s="6"/>
      <c r="CE273" s="70"/>
      <c r="CF273" s="6"/>
      <c r="CG273" s="6"/>
      <c r="CH273" s="6"/>
      <c r="CI273" s="6"/>
    </row>
    <row r="274" spans="1:87" ht="13.5" thickBot="1">
      <c r="A274" s="386" t="s">
        <v>85</v>
      </c>
      <c r="B274" s="387"/>
      <c r="C274" s="388"/>
      <c r="D274" s="388"/>
      <c r="E274" s="389"/>
      <c r="F274" s="388"/>
      <c r="G274" s="388"/>
      <c r="H274" s="388"/>
      <c r="I274" s="390">
        <f>I271+I262+I241+I225+I172+I140+I133+I117</f>
        <v>2532234460.3066258</v>
      </c>
      <c r="J274" s="390"/>
      <c r="K274" s="390">
        <f>K271+K262+K241+K225+K172+K140+K133+K117</f>
        <v>324645443.63033664</v>
      </c>
      <c r="L274" s="390"/>
      <c r="M274" s="390"/>
      <c r="N274" s="390">
        <f>N117+N130+N172+N225+N241+N262+N271+N140</f>
        <v>467361245.60000008</v>
      </c>
      <c r="O274" s="390"/>
      <c r="P274" s="390">
        <f>P117+P130+P172+P225+P241+P262+P271+P140</f>
        <v>59918107.974358976</v>
      </c>
      <c r="Q274" s="390"/>
      <c r="R274" s="390">
        <f>R117+R130+R172+R225+R241+R262+R271+R140</f>
        <v>85024646.439999998</v>
      </c>
      <c r="S274" s="390"/>
      <c r="T274" s="390">
        <f>T117+T130+T172+T225+T241+T262+T271+T140</f>
        <v>10900595.697435897</v>
      </c>
      <c r="U274" s="390"/>
      <c r="V274" s="390">
        <f>V117+V130+V172+V225+V241+V262+V271+V140</f>
        <v>305999440.81199998</v>
      </c>
      <c r="W274" s="390"/>
      <c r="X274" s="390">
        <f>X117+X130+X172+X225+X241+X262+X271+X140</f>
        <v>39230697.539999999</v>
      </c>
      <c r="Y274" s="390"/>
      <c r="Z274" s="390">
        <f>Z117+Z130+Z172+Z225+Z241+Z262+Z271+Z140</f>
        <v>62613634.296770066</v>
      </c>
      <c r="AA274" s="390"/>
      <c r="AB274" s="390">
        <f>AB117+AB130+AB172+AB225+AB241+AB262+AB271+AB140</f>
        <v>8027389.012406419</v>
      </c>
      <c r="AC274" s="390"/>
      <c r="AD274" s="390">
        <f>AD117+AD130+AD172+AD225+AD241+AD262+AD271+AD140</f>
        <v>104871634.806383</v>
      </c>
      <c r="AE274" s="390"/>
      <c r="AF274" s="390">
        <f>AF117+AF130+AF172+AF225+AF241+AF262+AF271+AF140</f>
        <v>13445081.38543372</v>
      </c>
      <c r="AG274" s="390"/>
      <c r="AH274" s="390">
        <f>AH117+AH130+AH172+AH225+AH241+AH262+AH271+AH140</f>
        <v>111511432.85725728</v>
      </c>
      <c r="AI274" s="390"/>
      <c r="AJ274" s="390">
        <f>AJ117+AJ130+AJ172+AJ225+AJ241+AJ262+AJ271+AJ140</f>
        <v>14296337.545802213</v>
      </c>
      <c r="AK274" s="390"/>
      <c r="AL274" s="390">
        <f>AL117+AL130+AL172+AL225+AL241+AL262+AL271+AL140</f>
        <v>43937400</v>
      </c>
      <c r="AM274" s="390"/>
      <c r="AN274" s="390">
        <f>AN117+AN130+AN172+AN225+AN241+AN262+AN271+AN140</f>
        <v>5633000</v>
      </c>
      <c r="AO274" s="390"/>
      <c r="AP274" s="390">
        <f>AP117+AP130+AP172+AP225+AP241+AP262+AP271+AP140</f>
        <v>274083622.79999995</v>
      </c>
      <c r="AQ274" s="390"/>
      <c r="AR274" s="390">
        <f>AR117+AR130+AR172+AR225+AR241+AR262+AR271+AR140</f>
        <v>35138926</v>
      </c>
      <c r="AS274" s="390"/>
      <c r="AT274" s="390">
        <f>AT117+AT130+AT172+AT225+AT241+AT262+AT271+AT140</f>
        <v>1455403058.1124103</v>
      </c>
      <c r="AU274" s="390"/>
      <c r="AV274" s="390">
        <f>AV117+AV130+AV172+AV225+AV241+AV262+AV271+AV140</f>
        <v>186590135.65543723</v>
      </c>
      <c r="AW274" s="391"/>
      <c r="AX274" s="390">
        <f>AX117+AX133+AX172+AX225+AX241+AX262+AX271+AX140</f>
        <v>1078849451.5209532</v>
      </c>
      <c r="AY274" s="390">
        <f>AY117+AY133+AY172+AY225+AY241+AY262+AY271+AY140</f>
        <v>138314032.68345556</v>
      </c>
      <c r="AZ274" s="390"/>
      <c r="BA274" s="390">
        <f t="shared" ref="BA274:BN274" si="89">BA117+BA130+BA172+BA225+BA262+BA271</f>
        <v>1467103795.8307984</v>
      </c>
      <c r="BB274" s="390">
        <f t="shared" si="89"/>
        <v>1518077232.6307983</v>
      </c>
      <c r="BC274" s="390">
        <f t="shared" si="89"/>
        <v>0</v>
      </c>
      <c r="BD274" s="390">
        <f t="shared" si="89"/>
        <v>332250802.13903743</v>
      </c>
      <c r="BE274" s="390">
        <f t="shared" si="89"/>
        <v>435005293.1570015</v>
      </c>
      <c r="BF274" s="390">
        <f t="shared" si="89"/>
        <v>0</v>
      </c>
      <c r="BG274" s="390">
        <f t="shared" si="89"/>
        <v>0</v>
      </c>
      <c r="BH274" s="390">
        <f t="shared" si="89"/>
        <v>2962234491.0179644</v>
      </c>
      <c r="BI274" s="390">
        <f t="shared" si="89"/>
        <v>1661400000</v>
      </c>
      <c r="BJ274" s="390">
        <f t="shared" si="89"/>
        <v>528840000</v>
      </c>
      <c r="BK274" s="390">
        <f t="shared" si="89"/>
        <v>818252789.20000005</v>
      </c>
      <c r="BL274" s="390">
        <f t="shared" si="89"/>
        <v>50000000</v>
      </c>
      <c r="BM274" s="390">
        <f t="shared" si="89"/>
        <v>648252789.20000005</v>
      </c>
      <c r="BN274" s="390">
        <f t="shared" si="89"/>
        <v>0</v>
      </c>
      <c r="BO274" s="390"/>
      <c r="BP274" s="390"/>
      <c r="BQ274" s="390"/>
      <c r="BR274" s="390"/>
      <c r="BS274" s="390"/>
      <c r="BT274" s="390"/>
      <c r="BU274" s="390"/>
      <c r="BV274" s="390">
        <f>BV117+BV130+BV172+BV225+BV262+BV271</f>
        <v>30700219</v>
      </c>
      <c r="BW274" s="390">
        <f>BW117+BW130+BW172+BW225+BW262+BW271</f>
        <v>3935925.512820513</v>
      </c>
      <c r="BX274" s="390">
        <f>BX117+BX130+BX172+BX225+BX262+BX271</f>
        <v>0</v>
      </c>
      <c r="BY274" s="390">
        <f>BY117+BY130+BY172+BY225+BY262+BY271</f>
        <v>0</v>
      </c>
      <c r="BZ274" s="390"/>
      <c r="CA274" s="390">
        <f>CA117+CA130+CA172+CA225+CA262+CA271</f>
        <v>0</v>
      </c>
      <c r="CB274" s="390">
        <f>CB117+CB130+CB172+CB225+CB262+CB271</f>
        <v>0</v>
      </c>
      <c r="CC274" s="390">
        <f>CC117+CC130+CC172+CC225+CC262+CC271</f>
        <v>10311635</v>
      </c>
      <c r="CD274" s="390">
        <f>CD117+CD130+CD172+CD225+CD262+CD271</f>
        <v>6885215.2400000002</v>
      </c>
      <c r="CE274" s="391"/>
      <c r="CF274" s="390">
        <f>CF117+CF130+CF172+CF225+CF262+CF271</f>
        <v>0</v>
      </c>
      <c r="CG274" s="390">
        <f>CG117+CG130+CG172+CG225+CG262+CG271</f>
        <v>7488533.46</v>
      </c>
      <c r="CH274" s="390">
        <f>CH117+CH130+CH172+CH225+CH262+CH271</f>
        <v>8955650.6600000001</v>
      </c>
      <c r="CI274" s="392"/>
    </row>
    <row r="275" spans="1:87">
      <c r="A275" s="105"/>
      <c r="B275" s="105"/>
      <c r="K275" s="467">
        <f>I274/K274</f>
        <v>7.7999999999691969</v>
      </c>
      <c r="L275" s="467"/>
      <c r="M275" s="110"/>
      <c r="BO275" s="6"/>
      <c r="BP275" s="6"/>
      <c r="BR275" s="6"/>
      <c r="BS275" s="6"/>
      <c r="BT275" s="6"/>
      <c r="BU275" s="6"/>
      <c r="BV275" s="6"/>
      <c r="BW275" s="6"/>
      <c r="BX275" s="6"/>
      <c r="BY275" s="6"/>
      <c r="BZ275" s="6"/>
      <c r="CA275" s="6"/>
      <c r="CB275" s="6"/>
      <c r="CC275" s="6"/>
      <c r="CD275" s="6"/>
      <c r="CE275" s="6"/>
      <c r="CF275" s="6"/>
      <c r="CG275" s="6"/>
      <c r="CH275" s="6"/>
      <c r="CI275" s="6"/>
    </row>
    <row r="276" spans="1:87">
      <c r="A276" s="7"/>
      <c r="B276" s="7"/>
      <c r="C276" s="7"/>
      <c r="D276" s="7"/>
      <c r="E276" s="7"/>
      <c r="F276" s="7"/>
      <c r="G276" s="7"/>
      <c r="H276" s="7"/>
      <c r="I276" s="7"/>
      <c r="J276" s="7"/>
    </row>
    <row r="277" spans="1:87">
      <c r="A277" s="2"/>
      <c r="B277" s="7"/>
      <c r="C277" s="7"/>
      <c r="D277" s="7"/>
      <c r="E277" s="7"/>
      <c r="F277" s="7"/>
      <c r="G277" s="7"/>
      <c r="H277" s="7"/>
      <c r="I277" s="7"/>
      <c r="J277" s="7"/>
    </row>
    <row r="278" spans="1:87">
      <c r="A278" s="7"/>
      <c r="B278" s="7"/>
      <c r="C278" s="7"/>
      <c r="D278" s="7"/>
      <c r="E278" s="7"/>
      <c r="F278" s="7"/>
      <c r="G278" s="7"/>
      <c r="H278" s="7"/>
      <c r="I278" s="7"/>
      <c r="J278" s="7"/>
    </row>
    <row r="279" spans="1:87">
      <c r="A279" s="7"/>
      <c r="B279" s="7"/>
      <c r="C279" s="7"/>
      <c r="D279" s="7"/>
      <c r="E279" s="7"/>
      <c r="F279" s="7"/>
      <c r="G279" s="7"/>
      <c r="H279" s="7"/>
      <c r="I279" s="7"/>
      <c r="J279" s="7"/>
    </row>
    <row r="280" spans="1:87">
      <c r="A280" s="7"/>
      <c r="B280" s="7"/>
      <c r="C280" s="7"/>
      <c r="D280" s="7"/>
      <c r="E280" s="7"/>
      <c r="F280" s="7"/>
      <c r="G280" s="7"/>
      <c r="H280" s="7"/>
      <c r="I280" s="7"/>
      <c r="J280" s="7"/>
    </row>
    <row r="281" spans="1:87">
      <c r="A281" s="7"/>
      <c r="B281" s="7"/>
      <c r="C281" s="7"/>
      <c r="D281" s="7"/>
      <c r="E281" s="7"/>
      <c r="F281" s="7"/>
      <c r="G281" s="7"/>
      <c r="H281" s="7"/>
      <c r="I281" s="7"/>
      <c r="J281" s="7"/>
    </row>
    <row r="282" spans="1:87">
      <c r="A282" s="7"/>
      <c r="B282" s="7"/>
      <c r="C282" s="7"/>
      <c r="D282" s="7"/>
      <c r="E282" s="7"/>
      <c r="F282" s="7"/>
      <c r="G282" s="7"/>
      <c r="H282" s="7"/>
      <c r="I282" s="7"/>
      <c r="J282" s="7"/>
    </row>
    <row r="283" spans="1:87">
      <c r="A283" s="7"/>
      <c r="B283" s="7"/>
      <c r="C283" s="7"/>
      <c r="D283" s="7"/>
      <c r="E283" s="7"/>
      <c r="F283" s="7"/>
      <c r="G283" s="7"/>
      <c r="H283" s="7"/>
      <c r="I283" s="7"/>
      <c r="J283" s="7"/>
    </row>
    <row r="284" spans="1:87">
      <c r="A284" s="7"/>
      <c r="B284" s="7"/>
      <c r="C284" s="7"/>
      <c r="D284" s="7"/>
      <c r="E284" s="7"/>
      <c r="F284" s="7"/>
      <c r="G284" s="7"/>
      <c r="H284" s="7"/>
      <c r="I284" s="7"/>
      <c r="J284" s="7"/>
    </row>
    <row r="285" spans="1:87">
      <c r="A285" s="7"/>
      <c r="B285" s="7"/>
      <c r="C285" s="7"/>
      <c r="D285" s="7"/>
      <c r="E285" s="7"/>
      <c r="F285" s="7"/>
      <c r="G285" s="7"/>
      <c r="H285" s="7"/>
      <c r="I285" s="7"/>
      <c r="J285" s="7"/>
    </row>
    <row r="286" spans="1:87">
      <c r="A286" s="7"/>
      <c r="B286" s="7"/>
      <c r="C286" s="7"/>
      <c r="D286" s="7"/>
      <c r="E286" s="7"/>
      <c r="F286" s="7"/>
      <c r="G286" s="7"/>
      <c r="H286" s="7"/>
      <c r="I286" s="7"/>
      <c r="J286" s="7"/>
    </row>
    <row r="287" spans="1:87">
      <c r="A287" s="7"/>
      <c r="B287" s="7"/>
      <c r="C287" s="7"/>
      <c r="D287" s="7"/>
      <c r="E287" s="7"/>
      <c r="F287" s="7"/>
      <c r="G287" s="7"/>
      <c r="H287" s="7"/>
      <c r="I287" s="7"/>
      <c r="J287" s="7"/>
    </row>
    <row r="288" spans="1:87">
      <c r="A288" s="7"/>
      <c r="B288" s="7"/>
      <c r="C288" s="7"/>
      <c r="D288" s="7"/>
      <c r="E288" s="7"/>
      <c r="F288" s="7"/>
      <c r="G288" s="7"/>
      <c r="H288" s="7"/>
      <c r="I288" s="7"/>
      <c r="J288" s="7"/>
    </row>
    <row r="289" spans="1:10">
      <c r="A289" s="7"/>
      <c r="B289" s="7"/>
      <c r="C289" s="7"/>
      <c r="D289" s="7"/>
      <c r="E289" s="7"/>
      <c r="F289" s="7"/>
      <c r="G289" s="7"/>
      <c r="H289" s="7"/>
      <c r="I289" s="7"/>
      <c r="J289" s="7"/>
    </row>
    <row r="290" spans="1:10">
      <c r="A290" s="7"/>
      <c r="B290" s="7"/>
      <c r="C290" s="7"/>
      <c r="D290" s="7"/>
      <c r="E290" s="7"/>
      <c r="F290" s="7"/>
      <c r="G290" s="7"/>
      <c r="H290" s="7"/>
      <c r="I290" s="7"/>
      <c r="J290" s="7"/>
    </row>
    <row r="291" spans="1:10">
      <c r="A291" s="7"/>
      <c r="B291" s="7"/>
      <c r="C291" s="7"/>
      <c r="D291" s="7"/>
      <c r="E291" s="7"/>
      <c r="F291" s="7"/>
      <c r="G291" s="7"/>
      <c r="H291" s="7"/>
      <c r="I291" s="7"/>
      <c r="J291" s="7"/>
    </row>
    <row r="292" spans="1:10">
      <c r="A292" s="7"/>
      <c r="B292" s="7"/>
      <c r="C292" s="7"/>
      <c r="D292" s="7"/>
      <c r="E292" s="7"/>
      <c r="F292" s="7"/>
      <c r="G292" s="7"/>
      <c r="H292" s="7"/>
      <c r="I292" s="7"/>
      <c r="J292" s="7"/>
    </row>
    <row r="293" spans="1:10">
      <c r="A293" s="7"/>
      <c r="B293" s="7"/>
      <c r="C293" s="7"/>
      <c r="D293" s="7"/>
      <c r="E293" s="7"/>
      <c r="F293" s="7"/>
      <c r="G293" s="7"/>
      <c r="H293" s="7"/>
      <c r="I293" s="7"/>
      <c r="J293" s="7"/>
    </row>
    <row r="294" spans="1:10">
      <c r="A294" s="7"/>
      <c r="B294" s="7"/>
      <c r="C294" s="7"/>
      <c r="D294" s="7"/>
      <c r="E294" s="7"/>
      <c r="F294" s="7"/>
      <c r="G294" s="7"/>
      <c r="H294" s="7"/>
      <c r="I294" s="7"/>
      <c r="J294" s="7"/>
    </row>
    <row r="295" spans="1:10">
      <c r="A295" s="7"/>
      <c r="B295" s="7"/>
      <c r="C295" s="7"/>
      <c r="D295" s="7"/>
      <c r="E295" s="7"/>
      <c r="F295" s="7"/>
      <c r="G295" s="7"/>
      <c r="H295" s="7"/>
      <c r="I295" s="7"/>
      <c r="J295" s="7"/>
    </row>
    <row r="296" spans="1:10">
      <c r="A296" s="7"/>
      <c r="B296" s="7"/>
      <c r="C296" s="7"/>
      <c r="D296" s="7"/>
      <c r="E296" s="7"/>
      <c r="F296" s="7"/>
      <c r="G296" s="7"/>
      <c r="H296" s="7"/>
      <c r="I296" s="7"/>
      <c r="J296" s="7"/>
    </row>
    <row r="297" spans="1:10">
      <c r="A297" s="7"/>
      <c r="B297" s="7"/>
      <c r="C297" s="7"/>
      <c r="D297" s="7"/>
      <c r="E297" s="7"/>
      <c r="F297" s="7"/>
      <c r="G297" s="7"/>
      <c r="H297" s="7"/>
      <c r="I297" s="7"/>
      <c r="J297" s="7"/>
    </row>
    <row r="298" spans="1:10">
      <c r="A298" s="7"/>
      <c r="B298" s="7"/>
      <c r="C298" s="7"/>
      <c r="D298" s="7"/>
      <c r="E298" s="7"/>
      <c r="F298" s="7"/>
      <c r="G298" s="7"/>
      <c r="H298" s="7"/>
      <c r="I298" s="7"/>
      <c r="J298" s="7"/>
    </row>
    <row r="299" spans="1:10">
      <c r="A299" s="7"/>
      <c r="B299" s="7"/>
      <c r="C299" s="7"/>
      <c r="D299" s="7"/>
      <c r="E299" s="7"/>
      <c r="F299" s="7"/>
      <c r="G299" s="7"/>
      <c r="H299" s="7"/>
      <c r="I299" s="7"/>
      <c r="J299" s="7"/>
    </row>
    <row r="300" spans="1:10">
      <c r="A300" s="7"/>
      <c r="B300" s="7"/>
      <c r="C300" s="7"/>
      <c r="D300" s="7"/>
      <c r="E300" s="7"/>
      <c r="F300" s="7"/>
      <c r="G300" s="7"/>
      <c r="H300" s="7"/>
      <c r="I300" s="7"/>
      <c r="J300" s="7"/>
    </row>
    <row r="301" spans="1:10">
      <c r="A301" s="7"/>
      <c r="B301" s="7"/>
      <c r="C301" s="7"/>
      <c r="D301" s="7"/>
      <c r="E301" s="7"/>
      <c r="F301" s="7"/>
      <c r="G301" s="7"/>
      <c r="H301" s="7"/>
      <c r="I301" s="7"/>
      <c r="J301" s="7"/>
    </row>
    <row r="302" spans="1:10">
      <c r="A302" s="7"/>
      <c r="B302" s="7"/>
      <c r="C302" s="7"/>
      <c r="D302" s="7"/>
      <c r="E302" s="7"/>
      <c r="F302" s="7"/>
      <c r="G302" s="7"/>
      <c r="H302" s="7"/>
      <c r="I302" s="7"/>
      <c r="J302" s="7"/>
    </row>
    <row r="303" spans="1:10">
      <c r="A303" s="7"/>
      <c r="B303" s="7"/>
      <c r="C303" s="7"/>
      <c r="D303" s="7"/>
      <c r="E303" s="7"/>
      <c r="F303" s="7"/>
      <c r="G303" s="7"/>
      <c r="H303" s="7"/>
      <c r="I303" s="7"/>
      <c r="J303" s="7"/>
    </row>
  </sheetData>
  <mergeCells count="27">
    <mergeCell ref="BO264:BO267"/>
    <mergeCell ref="BO147:BO170"/>
    <mergeCell ref="E155:E156"/>
    <mergeCell ref="BO214:BO222"/>
    <mergeCell ref="BO227:BO239"/>
    <mergeCell ref="BS227:BS239"/>
    <mergeCell ref="BO248:BO260"/>
    <mergeCell ref="BS248:BS260"/>
    <mergeCell ref="BP52:BP58"/>
    <mergeCell ref="BR52:BR58"/>
    <mergeCell ref="BS52:BS56"/>
    <mergeCell ref="BU52:BU58"/>
    <mergeCell ref="BV52:CB56"/>
    <mergeCell ref="BO120:BO128"/>
    <mergeCell ref="BS122:BS126"/>
    <mergeCell ref="E14:E15"/>
    <mergeCell ref="F14:F18"/>
    <mergeCell ref="E17:E18"/>
    <mergeCell ref="BO26:BO48"/>
    <mergeCell ref="BR26:BR48"/>
    <mergeCell ref="BS26:BS48"/>
    <mergeCell ref="BU10:BU14"/>
    <mergeCell ref="BA5:BN5"/>
    <mergeCell ref="BO10:BO18"/>
    <mergeCell ref="BP10:BP18"/>
    <mergeCell ref="BR10:BR18"/>
    <mergeCell ref="BS10:BS14"/>
  </mergeCells>
  <printOptions horizontalCentered="1"/>
  <pageMargins left="0" right="0" top="0" bottom="0" header="0.511811023622047" footer="0.43307086614173201"/>
  <pageSetup paperSize="8" scale="33" fitToHeight="2" orientation="landscape" r:id="rId1"/>
  <headerFooter alignWithMargins="0"/>
  <colBreaks count="1" manualBreakCount="1">
    <brk id="51"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P a r t M a p   x m l n s : x s d = " h t t p : / / w w w . w 3 . o r g / 2 0 0 1 / X M L S c h e m a "   x m l n s : x s i = " h t t p : / / w w w . w 3 . o r g / 2 0 0 1 / X M L S c h e m a - i n s t a n c e " >  
     < P a r t s >  
         < P a r t I t e m >  
             < P r o p e r t y N a m e > T B L i n k L i s t K e y < / P r o p e r t y N a m e >  
             < V a l u e > { 5 D 9 0 8 2 9 8 - 2 D 3 3 - 4 C B 8 - A F 3 5 - F 0 2 6 3 5 A 3 0 8 B 4 } < / V a l u e >  
         < / P a r t I t e m >  
     < / P a r t s >  
 < / P a r t M a p > 
</file>

<file path=customXml/item2.xml>��< ? x m l   v e r s i o n = " 1 . 0 "   e n c o d i n g = " u t f - 1 6 " ? > < A r r a y O f T B L i n k   x m l n s : x s d = " h t t p : / / w w w . w 3 . o r g / 2 0 0 1 / X M L S c h e m a "   x m l n s : x s i = " h t t p : / / w w w . w 3 . o r g / 2 0 0 1 / X M L S c h e m a - i n s t a n c e " / > 
</file>

<file path=customXml/item3.xml><?xml version="1.0" encoding="utf-8"?>
<ct:contentTypeSchema xmlns:ct="http://schemas.microsoft.com/office/2006/metadata/contentType" xmlns:ma="http://schemas.microsoft.com/office/2006/metadata/properties/metaAttributes" ct:_="" ma:_="" ma:contentTypeName="Document" ma:contentTypeID="0x01010025717D4661068F42A4E1D6CC26A4C9E7" ma:contentTypeVersion="0" ma:contentTypeDescription="Create a new document." ma:contentTypeScope="" ma:versionID="8b075b5f704e7dde1c45df87b91f7433">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DAEMSEngagementItemInfo xmlns="http://schemas.microsoft.com/DAEMSEngagementItemInfoXML">
  <EngagementID>5000270894</EngagementID>
  <LogicalEMSServerID>7857939069499061371</LogicalEMSServerID>
  <WorkingPaperID>4092418632500001152</WorkingPaperID>
</DAEMSEngagementItemInfo>
</file>

<file path=customXml/itemProps1.xml><?xml version="1.0" encoding="utf-8"?>
<ds:datastoreItem xmlns:ds="http://schemas.openxmlformats.org/officeDocument/2006/customXml" ds:itemID="{944F3F05-3E24-4B9F-9F5B-9F06B584F385}">
  <ds:schemaRefs>
    <ds:schemaRef ds:uri="http://www.w3.org/2001/XMLSchema"/>
  </ds:schemaRefs>
</ds:datastoreItem>
</file>

<file path=customXml/itemProps2.xml><?xml version="1.0" encoding="utf-8"?>
<ds:datastoreItem xmlns:ds="http://schemas.openxmlformats.org/officeDocument/2006/customXml" ds:itemID="{5D908298-2D33-4CB8-AF35-F02635A308B4}">
  <ds:schemaRefs>
    <ds:schemaRef ds:uri="http://www.w3.org/2001/XMLSchema"/>
  </ds:schemaRefs>
</ds:datastoreItem>
</file>

<file path=customXml/itemProps3.xml><?xml version="1.0" encoding="utf-8"?>
<ds:datastoreItem xmlns:ds="http://schemas.openxmlformats.org/officeDocument/2006/customXml" ds:itemID="{417D198A-9241-43D1-A60C-F4C12092FE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53A38E3F-D41A-473A-B7DA-AE29216A4B77}">
  <ds:schemaRefs>
    <ds:schemaRef ds:uri="http://schemas.microsoft.com/sharepoint/v3/contenttype/forms"/>
  </ds:schemaRefs>
</ds:datastoreItem>
</file>

<file path=customXml/itemProps5.xml><?xml version="1.0" encoding="utf-8"?>
<ds:datastoreItem xmlns:ds="http://schemas.openxmlformats.org/officeDocument/2006/customXml" ds:itemID="{9BDF571E-B576-4F2E-970C-66E4450AEEFA}">
  <ds:schemaRefs>
    <ds:schemaRef ds:uri="http://schemas.microsoft.com/DAEMSEngagementItemInfoXM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2022 draft v2</vt:lpstr>
      <vt:lpstr>Sheet1</vt:lpstr>
      <vt:lpstr>2022 draft</vt:lpstr>
      <vt:lpstr>'2022 draft'!Print_Area</vt:lpstr>
      <vt:lpstr>'2022 draft v2'!Print_Area</vt:lpstr>
      <vt:lpstr>'2022 draft'!TextRefCopy100</vt:lpstr>
      <vt:lpstr>'2022 draft'!TextRefCopy101</vt:lpstr>
      <vt:lpstr>'2022 draft'!TextRefCopy102</vt:lpstr>
      <vt:lpstr>'2022 draft'!TextRefCopy104</vt:lpstr>
      <vt:lpstr>'2022 draft'!TextRefCopy105</vt:lpstr>
      <vt:lpstr>'2022 draft'!TextRefCopy106</vt:lpstr>
      <vt:lpstr>'2022 draft'!TextRefCopy62</vt:lpstr>
      <vt:lpstr>'2022 draft'!TextRefCopy63</vt:lpstr>
      <vt:lpstr>'2022 draft'!TextRefCopy64</vt:lpstr>
      <vt:lpstr>'2022 draft'!TextRefCopy65</vt:lpstr>
      <vt:lpstr>'2022 draft'!TextRefCopy66</vt:lpstr>
      <vt:lpstr>'2022 draft'!TextRefCopy67</vt:lpstr>
      <vt:lpstr>'2022 draft'!TextRefCopy68</vt:lpstr>
      <vt:lpstr>'2022 draft'!TextRefCopy72</vt:lpstr>
      <vt:lpstr>'2022 draft'!TextRefCopy73</vt:lpstr>
      <vt:lpstr>'2022 draft'!TextRefCopy74</vt:lpstr>
      <vt:lpstr>'2022 draft'!TextRefCopy75</vt:lpstr>
      <vt:lpstr>'2022 draft'!TextRefCopy76</vt:lpstr>
      <vt:lpstr>'2022 draft'!TextRefCopy77</vt:lpstr>
      <vt:lpstr>'2022 draft'!TextRefCopy78</vt:lpstr>
      <vt:lpstr>'2022 draft'!TextRefCopy84</vt:lpstr>
      <vt:lpstr>'2022 draft'!TextRefCopy86</vt:lpstr>
      <vt:lpstr>'2022 draft'!TextRefCopy88</vt:lpstr>
      <vt:lpstr>'2022 draft'!TextRefCopy89</vt:lpstr>
      <vt:lpstr>'2022 draft'!TextRefCopy90</vt:lpstr>
      <vt:lpstr>'2022 draft'!TextRefCopy91</vt:lpstr>
      <vt:lpstr>'2022 draft'!TextRefCopy93</vt:lpstr>
      <vt:lpstr>'2022 draft'!TextRefCopy94</vt:lpstr>
      <vt:lpstr>'2022 draft'!TextRefCopy95</vt:lpstr>
      <vt:lpstr>'2022 draft'!TextRefCopy96</vt:lpstr>
      <vt:lpstr>'2022 draft'!TextRefCopy97</vt:lpstr>
      <vt:lpstr>'2022 draft'!TextRefCopy98</vt:lpstr>
      <vt:lpstr>'2022 draft'!TextRefCopy99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Everyone</dc:creator>
  <cp:lastModifiedBy>Rashid, Imtiaz</cp:lastModifiedBy>
  <cp:lastPrinted>2022-09-05T07:35:59Z</cp:lastPrinted>
  <dcterms:created xsi:type="dcterms:W3CDTF">1998-08-04T09:14:49Z</dcterms:created>
  <dcterms:modified xsi:type="dcterms:W3CDTF">2022-10-02T04:21:09Z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2022-09-28T12:02:29Z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3f34db37-baa3-4a9b-a6a3-b1e33c36c682</vt:lpwstr>
  </property>
  <property fmtid="{D5CDD505-2E9C-101B-9397-08002B2CF9AE}" pid="8" name="MSIP_Label_ea60d57e-af5b-4752-ac57-3e4f28ca11dc_ContentBits">
    <vt:lpwstr>0</vt:lpwstr>
  </property>
</Properties>
</file>